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1.xml" ContentType="application/vnd.openxmlformats-officedocument.drawingml.chart+xml"/>
  <Override PartName="/xl/drawings/drawing9.xml" ContentType="application/vnd.openxmlformats-officedocument.drawing+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ml.chartshapes+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kyabu\Desktop\Desktop\PrainGlobal\PrainReports\SKbioscience\SK bioscience 9월 보고서\"/>
    </mc:Choice>
  </mc:AlternateContent>
  <xr:revisionPtr revIDLastSave="0" documentId="13_ncr:1_{8EC2EA9B-E95C-4E30-8A37-D6CAB820030F}" xr6:coauthVersionLast="47" xr6:coauthVersionMax="47" xr10:uidLastSave="{00000000-0000-0000-0000-000000000000}"/>
  <bookViews>
    <workbookView xWindow="-120" yWindow="-120" windowWidth="57840" windowHeight="15720" tabRatio="870" activeTab="15"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24" r:id="rId8"/>
    <sheet name="contents 추가정보" sheetId="10" r:id="rId9"/>
    <sheet name="contents 계산시트" sheetId="8" state="hidden" r:id="rId10"/>
    <sheet name="contents 장표" sheetId="9" state="hidden" r:id="rId11"/>
    <sheet name="contents 장표 (토탈)" sheetId="25" r:id="rId12"/>
    <sheet name="사진추가" sheetId="11" r:id="rId13"/>
    <sheet name="contents(daily)" sheetId="13" r:id="rId14"/>
    <sheet name="일일 노출,참여" sheetId="12" r:id="rId15"/>
    <sheet name="일일 노출,참여(오가닉)" sheetId="23" r:id="rId16"/>
    <sheet name="지역 data" sheetId="14" r:id="rId17"/>
    <sheet name="경쟁사" sheetId="5" r:id="rId18"/>
    <sheet name="visitor demographic" sheetId="15" r:id="rId19"/>
    <sheet name="월간 KPI" sheetId="17" r:id="rId20"/>
    <sheet name="Follower Ad data" sheetId="21" r:id="rId21"/>
    <sheet name="Follower Ad" sheetId="22" r:id="rId22"/>
  </sheets>
  <definedNames>
    <definedName name="광고데이터">'Follower Ad data'!$A$6:$CF$27</definedName>
    <definedName name="콘텐츠">'contents 계산시트'!$A$1:$AM$75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3" l="1"/>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5" i="23"/>
  <c r="F35" i="23"/>
  <c r="F34" i="23"/>
  <c r="F33" i="23"/>
  <c r="F32" i="23"/>
  <c r="F31" i="23"/>
  <c r="F30" i="23"/>
  <c r="F29" i="23"/>
  <c r="F28" i="23"/>
  <c r="F27" i="23"/>
  <c r="F26" i="23"/>
  <c r="F25" i="23"/>
  <c r="F24" i="23"/>
  <c r="F23" i="23"/>
  <c r="F22" i="23"/>
  <c r="F21" i="23"/>
  <c r="F20" i="23"/>
  <c r="F19" i="23"/>
  <c r="F18" i="23"/>
  <c r="F17" i="23"/>
  <c r="F16" i="23"/>
  <c r="F15" i="23"/>
  <c r="F14" i="23"/>
  <c r="F13" i="23"/>
  <c r="F12" i="23"/>
  <c r="F11" i="23"/>
  <c r="F10" i="23"/>
  <c r="F9" i="23"/>
  <c r="F8" i="23"/>
  <c r="F7" i="23"/>
  <c r="F6" i="23"/>
  <c r="F5" i="23"/>
  <c r="AB3" i="23"/>
  <c r="AD3" i="23" a="1"/>
  <c r="AD3" i="23" s="1"/>
  <c r="AC3" i="23" a="1"/>
  <c r="AC3" i="23" s="1"/>
  <c r="J26" i="2"/>
  <c r="A1" i="23"/>
  <c r="E4" i="3"/>
  <c r="D39" i="23"/>
  <c r="C39" i="23"/>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5" i="12"/>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5" i="23"/>
  <c r="K4" i="4" a="1"/>
  <c r="K4" i="4" s="1"/>
  <c r="J4" i="4" a="1"/>
  <c r="J4" i="4" s="1"/>
  <c r="H34" i="3"/>
  <c r="F34" i="2"/>
  <c r="H34" i="2" s="1"/>
  <c r="F33" i="2"/>
  <c r="H33" i="2" s="1"/>
  <c r="F32" i="2"/>
  <c r="H32" i="2" s="1"/>
  <c r="F31" i="2"/>
  <c r="H31" i="2" s="1"/>
  <c r="F30" i="2"/>
  <c r="H30" i="2" s="1"/>
  <c r="F29" i="2"/>
  <c r="H29" i="2" s="1"/>
  <c r="G28" i="2"/>
  <c r="F28" i="2"/>
  <c r="H28" i="2" s="1"/>
  <c r="H27" i="2"/>
  <c r="F27" i="2"/>
  <c r="G27" i="2" s="1"/>
  <c r="F26" i="2"/>
  <c r="H26" i="2" s="1"/>
  <c r="F25" i="2"/>
  <c r="H25" i="2" s="1"/>
  <c r="F24" i="2"/>
  <c r="H24" i="2" s="1"/>
  <c r="F23" i="2"/>
  <c r="H23" i="2" s="1"/>
  <c r="F22" i="2"/>
  <c r="H22" i="2" s="1"/>
  <c r="F21" i="2"/>
  <c r="H21" i="2" s="1"/>
  <c r="F20" i="2"/>
  <c r="H20" i="2" s="1"/>
  <c r="F19" i="2"/>
  <c r="H19" i="2" s="1"/>
  <c r="F18" i="2"/>
  <c r="H18" i="2" s="1"/>
  <c r="F17" i="2"/>
  <c r="H17" i="2" s="1"/>
  <c r="F16" i="2"/>
  <c r="H16" i="2" s="1"/>
  <c r="F15" i="2"/>
  <c r="H15" i="2" s="1"/>
  <c r="F14" i="2"/>
  <c r="H14" i="2" s="1"/>
  <c r="F13" i="2"/>
  <c r="H13" i="2" s="1"/>
  <c r="F12" i="2"/>
  <c r="H12" i="2" s="1"/>
  <c r="F11" i="2"/>
  <c r="H11" i="2" s="1"/>
  <c r="F10" i="2"/>
  <c r="H10" i="2" s="1"/>
  <c r="F9" i="2"/>
  <c r="H9" i="2" s="1"/>
  <c r="F8" i="2"/>
  <c r="H8" i="2" s="1"/>
  <c r="F7" i="2"/>
  <c r="H7" i="2" s="1"/>
  <c r="F6" i="2"/>
  <c r="H6" i="2" s="1"/>
  <c r="F5" i="2"/>
  <c r="H5" i="2" s="1"/>
  <c r="F4" i="2"/>
  <c r="M2" i="2" s="1"/>
  <c r="G4" i="2" l="1"/>
  <c r="G8" i="2"/>
  <c r="G16" i="2"/>
  <c r="G20" i="2"/>
  <c r="G24" i="2"/>
  <c r="G31" i="2"/>
  <c r="H4" i="2"/>
  <c r="G5" i="2"/>
  <c r="G9" i="2"/>
  <c r="G13" i="2"/>
  <c r="G17" i="2"/>
  <c r="G21" i="2"/>
  <c r="G25" i="2"/>
  <c r="G32" i="2"/>
  <c r="G6" i="2"/>
  <c r="G10" i="2"/>
  <c r="G14" i="2"/>
  <c r="G18" i="2"/>
  <c r="G22" i="2"/>
  <c r="G29" i="2"/>
  <c r="M1" i="2"/>
  <c r="G7" i="2"/>
  <c r="G15" i="2"/>
  <c r="G23" i="2"/>
  <c r="G30" i="2"/>
  <c r="G34" i="2"/>
  <c r="A1" i="2"/>
  <c r="G11" i="2"/>
  <c r="J28" i="2" l="1"/>
  <c r="J27" i="2"/>
  <c r="G12" i="2"/>
  <c r="G19" i="2" l="1"/>
  <c r="G26" i="2" s="1"/>
  <c r="G33" i="2" s="1"/>
  <c r="C5" i="3" l="1"/>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4" i="3"/>
  <c r="F51" i="1"/>
  <c r="G6" i="22" l="1" a="1"/>
  <c r="G6" i="22" s="1"/>
  <c r="H6" i="22" a="1"/>
  <c r="H6" i="22" s="1"/>
  <c r="G7" i="22" a="1"/>
  <c r="G7" i="22" s="1"/>
  <c r="H7" i="22" a="1"/>
  <c r="H7" i="22" s="1"/>
  <c r="G8" i="22" a="1"/>
  <c r="G8" i="22" s="1"/>
  <c r="H8" i="22" a="1"/>
  <c r="H8" i="22" s="1"/>
  <c r="G9" i="22" a="1"/>
  <c r="G9" i="22" s="1"/>
  <c r="H9" i="22" a="1"/>
  <c r="H9" i="22" s="1"/>
  <c r="G10" i="22" a="1"/>
  <c r="G10" i="22" s="1"/>
  <c r="H10" i="22" a="1"/>
  <c r="H10" i="22" s="1"/>
  <c r="G11" i="22" a="1"/>
  <c r="G11" i="22" s="1"/>
  <c r="H11" i="22" a="1"/>
  <c r="H11" i="22" s="1"/>
  <c r="G12" i="22" a="1"/>
  <c r="G12" i="22" s="1"/>
  <c r="H12" i="22" a="1"/>
  <c r="H12" i="22" s="1"/>
  <c r="G13" i="22" a="1"/>
  <c r="G13" i="22" s="1"/>
  <c r="H13" i="22" a="1"/>
  <c r="H13" i="22" s="1"/>
  <c r="G14" i="22" a="1"/>
  <c r="G14" i="22" s="1"/>
  <c r="H14" i="22" a="1"/>
  <c r="H14" i="22" s="1"/>
  <c r="H5" i="22" a="1"/>
  <c r="H5" i="22" s="1"/>
  <c r="G5" i="22" a="1"/>
  <c r="G5" i="22" s="1"/>
  <c r="M14" i="22" a="1"/>
  <c r="M14" i="22" s="1"/>
  <c r="M13" i="22" a="1"/>
  <c r="M13" i="22" s="1"/>
  <c r="M12" i="22" a="1"/>
  <c r="M12" i="22" s="1"/>
  <c r="M11" i="22" a="1"/>
  <c r="M11" i="22" s="1"/>
  <c r="M10" i="22" a="1"/>
  <c r="M10" i="22" s="1"/>
  <c r="M9" i="22" a="1"/>
  <c r="M9" i="22" s="1"/>
  <c r="M8" i="22" a="1"/>
  <c r="M8" i="22" s="1"/>
  <c r="M7" i="22" a="1"/>
  <c r="M7" i="22" s="1"/>
  <c r="M6" i="22" a="1"/>
  <c r="M6" i="22" s="1"/>
  <c r="M5" i="22" a="1"/>
  <c r="M5" i="22" s="1"/>
  <c r="F6" i="22"/>
  <c r="F7" i="22"/>
  <c r="F8" i="22"/>
  <c r="F9" i="22"/>
  <c r="F10" i="22"/>
  <c r="F11" i="22"/>
  <c r="F12" i="22"/>
  <c r="F13" i="22"/>
  <c r="F14" i="22"/>
  <c r="F5" i="22"/>
  <c r="I13" i="22"/>
  <c r="J13" i="22"/>
  <c r="I14" i="22"/>
  <c r="J14" i="22"/>
  <c r="W4" i="1"/>
  <c r="V4" i="1"/>
  <c r="M1" i="5"/>
  <c r="A7" i="23"/>
  <c r="A13" i="23" s="1"/>
  <c r="A8" i="23"/>
  <c r="A9" i="23"/>
  <c r="A10" i="23"/>
  <c r="A11" i="23"/>
  <c r="A12" i="23"/>
  <c r="A14" i="23"/>
  <c r="A15" i="23"/>
  <c r="A16" i="23"/>
  <c r="A17" i="23"/>
  <c r="A18" i="23"/>
  <c r="A19" i="23"/>
  <c r="A21" i="23"/>
  <c r="A22" i="23"/>
  <c r="A23" i="23"/>
  <c r="A24" i="23"/>
  <c r="A25" i="23"/>
  <c r="A26" i="23"/>
  <c r="A28" i="23"/>
  <c r="A29" i="23"/>
  <c r="A30" i="23"/>
  <c r="A31" i="23"/>
  <c r="A32" i="23"/>
  <c r="A33" i="23"/>
  <c r="A35" i="23"/>
  <c r="A6" i="23"/>
  <c r="A7" i="12"/>
  <c r="A8" i="12"/>
  <c r="A9" i="12"/>
  <c r="A10" i="12"/>
  <c r="A11" i="12"/>
  <c r="A12" i="12"/>
  <c r="A13" i="12"/>
  <c r="A20" i="12" s="1"/>
  <c r="A14" i="12"/>
  <c r="A15" i="12"/>
  <c r="A16" i="12"/>
  <c r="A17" i="12"/>
  <c r="A18" i="12"/>
  <c r="A19" i="12"/>
  <c r="A21" i="12"/>
  <c r="A22" i="12"/>
  <c r="A23" i="12"/>
  <c r="A24" i="12"/>
  <c r="A25" i="12"/>
  <c r="A26" i="12"/>
  <c r="A28" i="12"/>
  <c r="A29" i="12"/>
  <c r="A30" i="12"/>
  <c r="A31" i="12"/>
  <c r="A32" i="12"/>
  <c r="A33" i="12"/>
  <c r="A35" i="12"/>
  <c r="A6" i="12"/>
  <c r="K14" i="22" l="1"/>
  <c r="K13" i="22"/>
  <c r="L13" i="22"/>
  <c r="A20" i="23"/>
  <c r="A27" i="12"/>
  <c r="A34" i="12" s="1"/>
  <c r="A6" i="3"/>
  <c r="A7" i="3"/>
  <c r="A8" i="3"/>
  <c r="A9" i="3"/>
  <c r="A10" i="3"/>
  <c r="A11" i="3"/>
  <c r="A13" i="3"/>
  <c r="A14" i="3"/>
  <c r="A15" i="3"/>
  <c r="A16" i="3"/>
  <c r="A17" i="3"/>
  <c r="A18" i="3"/>
  <c r="A20" i="3"/>
  <c r="A21" i="3"/>
  <c r="A22" i="3"/>
  <c r="A23" i="3"/>
  <c r="A24" i="3"/>
  <c r="A25" i="3"/>
  <c r="A27" i="3"/>
  <c r="A28" i="3"/>
  <c r="A29" i="3"/>
  <c r="A30" i="3"/>
  <c r="A31" i="3"/>
  <c r="A32" i="3"/>
  <c r="A34" i="3"/>
  <c r="W27" i="1"/>
  <c r="W28" i="1"/>
  <c r="W29" i="1"/>
  <c r="W30" i="1"/>
  <c r="W31" i="1"/>
  <c r="W32" i="1"/>
  <c r="V28" i="1"/>
  <c r="V29" i="1"/>
  <c r="V30" i="1"/>
  <c r="V31" i="1"/>
  <c r="V32" i="1"/>
  <c r="V27" i="1"/>
  <c r="J32" i="1"/>
  <c r="J33" i="1"/>
  <c r="J34" i="1"/>
  <c r="J35" i="1"/>
  <c r="J36" i="1"/>
  <c r="J37" i="1"/>
  <c r="J38" i="1"/>
  <c r="J39" i="1"/>
  <c r="J40" i="1"/>
  <c r="J41" i="1"/>
  <c r="J42" i="1"/>
  <c r="J43" i="1"/>
  <c r="J44" i="1"/>
  <c r="J45" i="1"/>
  <c r="J46" i="1"/>
  <c r="J31" i="1"/>
  <c r="I31" i="1"/>
  <c r="I32" i="1"/>
  <c r="I33" i="1"/>
  <c r="I34" i="1"/>
  <c r="I35" i="1"/>
  <c r="I36" i="1"/>
  <c r="I37" i="1"/>
  <c r="I38" i="1"/>
  <c r="I39" i="1"/>
  <c r="I40" i="1"/>
  <c r="I41" i="1"/>
  <c r="I42" i="1"/>
  <c r="I43" i="1"/>
  <c r="I44" i="1"/>
  <c r="I45" i="1"/>
  <c r="I46" i="1"/>
  <c r="H32" i="1"/>
  <c r="H33" i="1"/>
  <c r="H34" i="1"/>
  <c r="H35" i="1"/>
  <c r="H36" i="1"/>
  <c r="H37" i="1"/>
  <c r="H38" i="1"/>
  <c r="H39" i="1"/>
  <c r="H40" i="1"/>
  <c r="H41" i="1"/>
  <c r="H42" i="1"/>
  <c r="H43" i="1"/>
  <c r="H44" i="1"/>
  <c r="H45" i="1"/>
  <c r="H46" i="1"/>
  <c r="H31" i="1"/>
  <c r="I2" i="17"/>
  <c r="I27" i="17"/>
  <c r="J27" i="17"/>
  <c r="K27" i="17"/>
  <c r="L27" i="17"/>
  <c r="M27" i="17"/>
  <c r="N27" i="17"/>
  <c r="I28" i="17"/>
  <c r="J28" i="17"/>
  <c r="K28" i="17"/>
  <c r="L28" i="17"/>
  <c r="M28" i="17"/>
  <c r="N28" i="17"/>
  <c r="I29" i="17"/>
  <c r="J29" i="17"/>
  <c r="K29" i="17"/>
  <c r="L29" i="17"/>
  <c r="M29" i="17"/>
  <c r="N29" i="17"/>
  <c r="I43" i="23" a="1"/>
  <c r="I43" i="23" s="1"/>
  <c r="I44" i="23" s="1" a="1"/>
  <c r="I44" i="23" s="1"/>
  <c r="I45" i="23" s="1" a="1"/>
  <c r="I45" i="23" s="1"/>
  <c r="I46" i="23" s="1" a="1"/>
  <c r="I46" i="23" s="1"/>
  <c r="I47" i="23" s="1" a="1"/>
  <c r="I47" i="23" s="1"/>
  <c r="I48" i="23" s="1" a="1"/>
  <c r="I48" i="23" s="1"/>
  <c r="I49" i="23" s="1" a="1"/>
  <c r="I49" i="23" s="1"/>
  <c r="I50" i="23" s="1" a="1"/>
  <c r="I50" i="23" s="1"/>
  <c r="I51" i="23" s="1" a="1"/>
  <c r="I51" i="23" s="1"/>
  <c r="I52" i="23" s="1" a="1"/>
  <c r="I52" i="23" s="1"/>
  <c r="I53" i="23" s="1" a="1"/>
  <c r="I53" i="23" s="1"/>
  <c r="I54" i="23" s="1" a="1"/>
  <c r="I54" i="23" s="1"/>
  <c r="I43" i="12" a="1"/>
  <c r="I43" i="12" s="1"/>
  <c r="I44" i="12" s="1" a="1"/>
  <c r="I44" i="12" s="1"/>
  <c r="I45" i="12" s="1" a="1"/>
  <c r="I45" i="12" s="1"/>
  <c r="I46" i="12" s="1" a="1"/>
  <c r="I46" i="12" s="1"/>
  <c r="I47" i="12" s="1" a="1"/>
  <c r="I47" i="12" s="1"/>
  <c r="I48" i="12" s="1" a="1"/>
  <c r="I48" i="12" s="1"/>
  <c r="I49" i="12" s="1" a="1"/>
  <c r="I49" i="12" s="1"/>
  <c r="I50" i="12" s="1" a="1"/>
  <c r="I50" i="12" s="1"/>
  <c r="I51" i="12" s="1" a="1"/>
  <c r="I51" i="12" s="1"/>
  <c r="I52" i="12" s="1" a="1"/>
  <c r="I52" i="12" s="1"/>
  <c r="I53" i="12" s="1" a="1"/>
  <c r="I53" i="12" s="1"/>
  <c r="I54" i="12" s="1" a="1"/>
  <c r="I54" i="12" s="1"/>
  <c r="A27" i="23" l="1"/>
  <c r="A34" i="23" s="1"/>
  <c r="G37" i="25"/>
  <c r="F37" i="25"/>
  <c r="E37" i="25"/>
  <c r="G36" i="25"/>
  <c r="F36" i="25"/>
  <c r="E36" i="25"/>
  <c r="G35" i="25"/>
  <c r="F35" i="25"/>
  <c r="E35" i="25"/>
  <c r="G34" i="25"/>
  <c r="F34" i="25"/>
  <c r="E34" i="25"/>
  <c r="G33" i="25"/>
  <c r="F33" i="25"/>
  <c r="E33" i="25"/>
  <c r="G32" i="25"/>
  <c r="F32" i="25"/>
  <c r="E32" i="25"/>
  <c r="G31" i="25"/>
  <c r="F31" i="25"/>
  <c r="E31" i="25"/>
  <c r="G30" i="25"/>
  <c r="F30" i="25"/>
  <c r="E30" i="25"/>
  <c r="G29" i="25"/>
  <c r="F29" i="25"/>
  <c r="E29" i="25"/>
  <c r="G28" i="25"/>
  <c r="F28" i="25"/>
  <c r="E28" i="25"/>
  <c r="G27" i="25"/>
  <c r="F27" i="25"/>
  <c r="E27" i="25"/>
  <c r="G26" i="25"/>
  <c r="F26" i="25"/>
  <c r="E26" i="25"/>
  <c r="G25" i="25"/>
  <c r="F25" i="25"/>
  <c r="E25" i="25"/>
  <c r="G24" i="25"/>
  <c r="F24" i="25"/>
  <c r="E24" i="25"/>
  <c r="G23" i="25"/>
  <c r="F23" i="25"/>
  <c r="E23" i="25"/>
  <c r="G22" i="25"/>
  <c r="F22" i="25"/>
  <c r="E22" i="25"/>
  <c r="G21" i="25"/>
  <c r="F21" i="25"/>
  <c r="E21" i="25"/>
  <c r="G20" i="25"/>
  <c r="F20" i="25"/>
  <c r="E20" i="25"/>
  <c r="G19" i="25"/>
  <c r="F19" i="25"/>
  <c r="E19" i="25"/>
  <c r="G18" i="25"/>
  <c r="F18" i="25"/>
  <c r="E18" i="25"/>
  <c r="G17" i="25"/>
  <c r="F17" i="25"/>
  <c r="E17" i="25"/>
  <c r="G16" i="25"/>
  <c r="F16" i="25"/>
  <c r="E16" i="25"/>
  <c r="G15" i="25"/>
  <c r="F15" i="25"/>
  <c r="E15" i="25"/>
  <c r="G14" i="25"/>
  <c r="F14" i="25"/>
  <c r="E14" i="25"/>
  <c r="G13" i="25"/>
  <c r="F13" i="25"/>
  <c r="E13" i="25"/>
  <c r="G12" i="25"/>
  <c r="F12" i="25"/>
  <c r="E12" i="25"/>
  <c r="G11" i="25"/>
  <c r="F11" i="25"/>
  <c r="E11" i="25"/>
  <c r="G10" i="25"/>
  <c r="F10" i="25"/>
  <c r="E10" i="25"/>
  <c r="G9" i="25"/>
  <c r="F9" i="25"/>
  <c r="E9" i="25"/>
  <c r="G8" i="25"/>
  <c r="F8" i="25"/>
  <c r="E8" i="25"/>
  <c r="G7" i="25"/>
  <c r="F7" i="25"/>
  <c r="E7" i="25"/>
  <c r="G6" i="25"/>
  <c r="F6" i="25"/>
  <c r="E6" i="25"/>
  <c r="G5" i="25"/>
  <c r="F5" i="25"/>
  <c r="E5" i="25"/>
  <c r="I6" i="22" l="1"/>
  <c r="I7" i="22"/>
  <c r="I8" i="22"/>
  <c r="I9" i="22"/>
  <c r="I10" i="22"/>
  <c r="I11" i="22"/>
  <c r="I12" i="22"/>
  <c r="I5" i="22"/>
  <c r="F15" i="22" l="1"/>
  <c r="M2" i="17" l="1"/>
  <c r="AA3" i="16"/>
  <c r="E5" i="3" s="1"/>
  <c r="AA4" i="16"/>
  <c r="E6" i="3" s="1"/>
  <c r="AA5" i="16"/>
  <c r="E7" i="3" s="1"/>
  <c r="AA6" i="16"/>
  <c r="E8" i="3" s="1"/>
  <c r="AA7" i="16"/>
  <c r="E9" i="3" s="1"/>
  <c r="AA8" i="16"/>
  <c r="E10" i="3" s="1"/>
  <c r="B10" i="3" s="1"/>
  <c r="AA9" i="16"/>
  <c r="E11" i="3" s="1"/>
  <c r="AA10" i="16"/>
  <c r="E12" i="3" s="1"/>
  <c r="B12" i="3" s="1"/>
  <c r="AA11" i="16"/>
  <c r="E13" i="3" s="1"/>
  <c r="B13" i="3" s="1"/>
  <c r="AA12" i="16"/>
  <c r="E14" i="3" s="1"/>
  <c r="AA13" i="16"/>
  <c r="E15" i="3" s="1"/>
  <c r="AA14" i="16"/>
  <c r="E16" i="3" s="1"/>
  <c r="AA15" i="16"/>
  <c r="E17" i="3" s="1"/>
  <c r="AA16" i="16"/>
  <c r="E18" i="3" s="1"/>
  <c r="B18" i="3" s="1"/>
  <c r="AA17" i="16"/>
  <c r="E19" i="3" s="1"/>
  <c r="AA18" i="16"/>
  <c r="E20" i="3" s="1"/>
  <c r="AA19" i="16"/>
  <c r="E21" i="3" s="1"/>
  <c r="AA20" i="16"/>
  <c r="E22" i="3" s="1"/>
  <c r="AA21" i="16"/>
  <c r="E23" i="3" s="1"/>
  <c r="AA22" i="16"/>
  <c r="E24" i="3" s="1"/>
  <c r="AA23" i="16"/>
  <c r="E25" i="3" s="1"/>
  <c r="B25" i="3" s="1"/>
  <c r="AA24" i="16"/>
  <c r="E26" i="3" s="1"/>
  <c r="AA25" i="16"/>
  <c r="E27" i="3" s="1"/>
  <c r="AA26" i="16"/>
  <c r="E28" i="3" s="1"/>
  <c r="AA27" i="16"/>
  <c r="E29" i="3" s="1"/>
  <c r="AA28" i="16"/>
  <c r="E30" i="3" s="1"/>
  <c r="AA29" i="16"/>
  <c r="E31" i="3" s="1"/>
  <c r="AA30" i="16"/>
  <c r="E32" i="3" s="1"/>
  <c r="B32" i="3" s="1"/>
  <c r="AA31" i="16"/>
  <c r="E33" i="3" s="1"/>
  <c r="AA32" i="16"/>
  <c r="E34" i="3" s="1"/>
  <c r="AA2" i="16"/>
  <c r="O5" i="7" l="1"/>
  <c r="I17" i="17"/>
  <c r="N5" i="7"/>
  <c r="O5" i="6"/>
  <c r="N5" i="6"/>
  <c r="P5" i="6" s="1"/>
  <c r="I19" i="17"/>
  <c r="B24" i="3"/>
  <c r="B4" i="3"/>
  <c r="A4" i="3"/>
  <c r="B23" i="3"/>
  <c r="B11" i="3"/>
  <c r="B34" i="3"/>
  <c r="B22" i="3"/>
  <c r="B28" i="3"/>
  <c r="B27" i="3"/>
  <c r="B26" i="3"/>
  <c r="B21" i="3"/>
  <c r="B9" i="3"/>
  <c r="B20" i="3"/>
  <c r="B8" i="3"/>
  <c r="B7" i="3"/>
  <c r="B6" i="3"/>
  <c r="B16" i="3"/>
  <c r="B15" i="3"/>
  <c r="B14" i="3"/>
  <c r="B33" i="3"/>
  <c r="B31" i="3"/>
  <c r="B19" i="3"/>
  <c r="B30" i="3"/>
  <c r="B29" i="3"/>
  <c r="B17" i="3"/>
  <c r="B5" i="3"/>
  <c r="A26" i="8"/>
  <c r="A3" i="8"/>
  <c r="A4" i="8"/>
  <c r="A5" i="8"/>
  <c r="A6" i="8"/>
  <c r="A7" i="8"/>
  <c r="A8" i="8"/>
  <c r="A9" i="8"/>
  <c r="A10" i="8"/>
  <c r="A11" i="8"/>
  <c r="A12" i="8"/>
  <c r="A13" i="8"/>
  <c r="A14" i="8"/>
  <c r="A15" i="8"/>
  <c r="A16" i="8"/>
  <c r="A17" i="8"/>
  <c r="A18" i="8"/>
  <c r="A19" i="8"/>
  <c r="A20" i="8"/>
  <c r="A21" i="8"/>
  <c r="A22" i="8"/>
  <c r="A23" i="8"/>
  <c r="A24" i="8"/>
  <c r="A25"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2" i="8"/>
  <c r="B2" i="8"/>
  <c r="C2" i="8"/>
  <c r="D2" i="8"/>
  <c r="E2" i="8"/>
  <c r="F2" i="8"/>
  <c r="AD2" i="8" s="1"/>
  <c r="G2" i="8"/>
  <c r="H2" i="8"/>
  <c r="I2" i="8"/>
  <c r="J2" i="8"/>
  <c r="K2" i="8"/>
  <c r="L2" i="8"/>
  <c r="M2" i="8"/>
  <c r="N2" i="8"/>
  <c r="O2" i="8"/>
  <c r="P2" i="8"/>
  <c r="Q2" i="8"/>
  <c r="R2" i="8"/>
  <c r="S2" i="8"/>
  <c r="T2" i="8"/>
  <c r="B3" i="8"/>
  <c r="C3" i="8"/>
  <c r="D3" i="8"/>
  <c r="E3" i="8"/>
  <c r="F3" i="8"/>
  <c r="AD3" i="8" s="1"/>
  <c r="G3" i="8"/>
  <c r="H3" i="8"/>
  <c r="I3" i="8"/>
  <c r="J3" i="8"/>
  <c r="K3" i="8"/>
  <c r="L3" i="8"/>
  <c r="M3" i="8"/>
  <c r="N3" i="8"/>
  <c r="O3" i="8"/>
  <c r="P3" i="8"/>
  <c r="Q3" i="8"/>
  <c r="R3" i="8"/>
  <c r="S3" i="8"/>
  <c r="T3" i="8"/>
  <c r="B4" i="8"/>
  <c r="C4" i="8"/>
  <c r="D4" i="8"/>
  <c r="E4" i="8"/>
  <c r="F4" i="8"/>
  <c r="AD4" i="8" s="1"/>
  <c r="G4" i="8"/>
  <c r="H4" i="8"/>
  <c r="I4" i="8"/>
  <c r="J4" i="8"/>
  <c r="K4" i="8"/>
  <c r="L4" i="8"/>
  <c r="M4" i="8"/>
  <c r="N4" i="8"/>
  <c r="O4" i="8"/>
  <c r="P4" i="8"/>
  <c r="Q4" i="8"/>
  <c r="R4" i="8"/>
  <c r="S4" i="8"/>
  <c r="T4" i="8"/>
  <c r="B5" i="8"/>
  <c r="C5" i="8"/>
  <c r="D5" i="8"/>
  <c r="E5" i="8"/>
  <c r="F5" i="8"/>
  <c r="AD5" i="8" s="1"/>
  <c r="G5" i="8"/>
  <c r="H5" i="8"/>
  <c r="I5" i="8"/>
  <c r="J5" i="8"/>
  <c r="K5" i="8"/>
  <c r="L5" i="8"/>
  <c r="M5" i="8"/>
  <c r="N5" i="8"/>
  <c r="O5" i="8"/>
  <c r="P5" i="8"/>
  <c r="Q5" i="8"/>
  <c r="R5" i="8"/>
  <c r="S5" i="8"/>
  <c r="T5" i="8"/>
  <c r="B6" i="8"/>
  <c r="C6" i="8"/>
  <c r="D6" i="8"/>
  <c r="E6" i="8"/>
  <c r="F6" i="8"/>
  <c r="AD6" i="8" s="1"/>
  <c r="G6" i="8"/>
  <c r="H6" i="8"/>
  <c r="I6" i="8"/>
  <c r="J6" i="8"/>
  <c r="K6" i="8"/>
  <c r="L6" i="8"/>
  <c r="M6" i="8"/>
  <c r="N6" i="8"/>
  <c r="O6" i="8"/>
  <c r="P6" i="8"/>
  <c r="Q6" i="8"/>
  <c r="R6" i="8"/>
  <c r="S6" i="8"/>
  <c r="T6" i="8"/>
  <c r="B7" i="8"/>
  <c r="C7" i="8"/>
  <c r="D7" i="8"/>
  <c r="E7" i="8"/>
  <c r="F7" i="8"/>
  <c r="AD7" i="8" s="1"/>
  <c r="G7" i="8"/>
  <c r="H7" i="8"/>
  <c r="I7" i="8"/>
  <c r="J7" i="8"/>
  <c r="K7" i="8"/>
  <c r="L7" i="8"/>
  <c r="M7" i="8"/>
  <c r="N7" i="8"/>
  <c r="O7" i="8"/>
  <c r="P7" i="8"/>
  <c r="Q7" i="8"/>
  <c r="R7" i="8"/>
  <c r="S7" i="8"/>
  <c r="T7" i="8"/>
  <c r="B8" i="8"/>
  <c r="C8" i="8"/>
  <c r="D8" i="8"/>
  <c r="E8" i="8"/>
  <c r="F8" i="8"/>
  <c r="AD8" i="8" s="1"/>
  <c r="G8" i="8"/>
  <c r="H8" i="8"/>
  <c r="I8" i="8"/>
  <c r="J8" i="8"/>
  <c r="K8" i="8"/>
  <c r="L8" i="8"/>
  <c r="M8" i="8"/>
  <c r="N8" i="8"/>
  <c r="O8" i="8"/>
  <c r="P8" i="8"/>
  <c r="Q8" i="8"/>
  <c r="R8" i="8"/>
  <c r="S8" i="8"/>
  <c r="T8" i="8"/>
  <c r="B9" i="8"/>
  <c r="C9" i="8"/>
  <c r="D9" i="8"/>
  <c r="E9" i="8"/>
  <c r="F9" i="8"/>
  <c r="AD9" i="8" s="1"/>
  <c r="G9" i="8"/>
  <c r="H9" i="8"/>
  <c r="I9" i="8"/>
  <c r="J9" i="8"/>
  <c r="K9" i="8"/>
  <c r="L9" i="8"/>
  <c r="M9" i="8"/>
  <c r="N9" i="8"/>
  <c r="O9" i="8"/>
  <c r="P9" i="8"/>
  <c r="Q9" i="8"/>
  <c r="R9" i="8"/>
  <c r="S9" i="8"/>
  <c r="T9" i="8"/>
  <c r="B10" i="8"/>
  <c r="C10" i="8"/>
  <c r="D10" i="8"/>
  <c r="E10" i="8"/>
  <c r="F10" i="8"/>
  <c r="AD10" i="8" s="1"/>
  <c r="G10" i="8"/>
  <c r="H10" i="8"/>
  <c r="I10" i="8"/>
  <c r="J10" i="8"/>
  <c r="K10" i="8"/>
  <c r="L10" i="8"/>
  <c r="M10" i="8"/>
  <c r="N10" i="8"/>
  <c r="O10" i="8"/>
  <c r="P10" i="8"/>
  <c r="Q10" i="8"/>
  <c r="R10" i="8"/>
  <c r="S10" i="8"/>
  <c r="T10" i="8"/>
  <c r="B11" i="8"/>
  <c r="C11" i="8"/>
  <c r="D11" i="8"/>
  <c r="E11" i="8"/>
  <c r="F11" i="8"/>
  <c r="G11" i="8"/>
  <c r="H11" i="8"/>
  <c r="I11" i="8"/>
  <c r="J11" i="8"/>
  <c r="K11" i="8"/>
  <c r="L11" i="8"/>
  <c r="M11" i="8"/>
  <c r="N11" i="8"/>
  <c r="O11" i="8"/>
  <c r="P11" i="8"/>
  <c r="Q11" i="8"/>
  <c r="R11" i="8"/>
  <c r="S11" i="8"/>
  <c r="T11" i="8"/>
  <c r="B12" i="8"/>
  <c r="C12" i="8"/>
  <c r="D12" i="8"/>
  <c r="E12" i="8"/>
  <c r="F12" i="8"/>
  <c r="AD12" i="8" s="1"/>
  <c r="G12" i="8"/>
  <c r="H12" i="8"/>
  <c r="I12" i="8"/>
  <c r="J12" i="8"/>
  <c r="K12" i="8"/>
  <c r="L12" i="8"/>
  <c r="M12" i="8"/>
  <c r="N12" i="8"/>
  <c r="O12" i="8"/>
  <c r="P12" i="8"/>
  <c r="Q12" i="8"/>
  <c r="R12" i="8"/>
  <c r="S12" i="8"/>
  <c r="T12" i="8"/>
  <c r="B13" i="8"/>
  <c r="C13" i="8"/>
  <c r="D13" i="8"/>
  <c r="E13" i="8"/>
  <c r="F13" i="8"/>
  <c r="AD13" i="8" s="1"/>
  <c r="G13" i="8"/>
  <c r="H13" i="8"/>
  <c r="I13" i="8"/>
  <c r="J13" i="8"/>
  <c r="K13" i="8"/>
  <c r="L13" i="8"/>
  <c r="M13" i="8"/>
  <c r="N13" i="8"/>
  <c r="O13" i="8"/>
  <c r="P13" i="8"/>
  <c r="Q13" i="8"/>
  <c r="R13" i="8"/>
  <c r="S13" i="8"/>
  <c r="T13" i="8"/>
  <c r="B14" i="8"/>
  <c r="C14" i="8"/>
  <c r="D14" i="8"/>
  <c r="E14" i="8"/>
  <c r="F14" i="8"/>
  <c r="AD14" i="8" s="1"/>
  <c r="G14" i="8"/>
  <c r="H14" i="8"/>
  <c r="I14" i="8"/>
  <c r="J14" i="8"/>
  <c r="K14" i="8"/>
  <c r="L14" i="8"/>
  <c r="M14" i="8"/>
  <c r="N14" i="8"/>
  <c r="O14" i="8"/>
  <c r="P14" i="8"/>
  <c r="Q14" i="8"/>
  <c r="R14" i="8"/>
  <c r="S14" i="8"/>
  <c r="T14" i="8"/>
  <c r="B15" i="8"/>
  <c r="C15" i="8"/>
  <c r="D15" i="8"/>
  <c r="E15" i="8"/>
  <c r="F15" i="8"/>
  <c r="AD15" i="8" s="1"/>
  <c r="G15" i="8"/>
  <c r="H15" i="8"/>
  <c r="I15" i="8"/>
  <c r="J15" i="8"/>
  <c r="K15" i="8"/>
  <c r="L15" i="8"/>
  <c r="M15" i="8"/>
  <c r="N15" i="8"/>
  <c r="O15" i="8"/>
  <c r="P15" i="8"/>
  <c r="Q15" i="8"/>
  <c r="R15" i="8"/>
  <c r="S15" i="8"/>
  <c r="T15" i="8"/>
  <c r="B16" i="8"/>
  <c r="C16" i="8"/>
  <c r="D16" i="8"/>
  <c r="E16" i="8"/>
  <c r="F16" i="8"/>
  <c r="AD16" i="8" s="1"/>
  <c r="G16" i="8"/>
  <c r="H16" i="8"/>
  <c r="I16" i="8"/>
  <c r="J16" i="8"/>
  <c r="K16" i="8"/>
  <c r="L16" i="8"/>
  <c r="M16" i="8"/>
  <c r="N16" i="8"/>
  <c r="O16" i="8"/>
  <c r="P16" i="8"/>
  <c r="Q16" i="8"/>
  <c r="R16" i="8"/>
  <c r="S16" i="8"/>
  <c r="T16" i="8"/>
  <c r="B17" i="8"/>
  <c r="C17" i="8"/>
  <c r="D17" i="8"/>
  <c r="E17" i="8"/>
  <c r="F17" i="8"/>
  <c r="AD17" i="8" s="1"/>
  <c r="G17" i="8"/>
  <c r="H17" i="8"/>
  <c r="I17" i="8"/>
  <c r="J17" i="8"/>
  <c r="K17" i="8"/>
  <c r="L17" i="8"/>
  <c r="M17" i="8"/>
  <c r="N17" i="8"/>
  <c r="O17" i="8"/>
  <c r="P17" i="8"/>
  <c r="Q17" i="8"/>
  <c r="R17" i="8"/>
  <c r="S17" i="8"/>
  <c r="T17" i="8"/>
  <c r="B18" i="8"/>
  <c r="C18" i="8"/>
  <c r="D18" i="8"/>
  <c r="E18" i="8"/>
  <c r="F18" i="8"/>
  <c r="AD18" i="8" s="1"/>
  <c r="G18" i="8"/>
  <c r="H18" i="8"/>
  <c r="I18" i="8"/>
  <c r="J18" i="8"/>
  <c r="K18" i="8"/>
  <c r="L18" i="8"/>
  <c r="M18" i="8"/>
  <c r="N18" i="8"/>
  <c r="O18" i="8"/>
  <c r="P18" i="8"/>
  <c r="Q18" i="8"/>
  <c r="R18" i="8"/>
  <c r="S18" i="8"/>
  <c r="T18" i="8"/>
  <c r="B19" i="8"/>
  <c r="C19" i="8"/>
  <c r="D19" i="8"/>
  <c r="E19" i="8"/>
  <c r="F19" i="8"/>
  <c r="AD19" i="8" s="1"/>
  <c r="G19" i="8"/>
  <c r="H19" i="8"/>
  <c r="I19" i="8"/>
  <c r="J19" i="8"/>
  <c r="K19" i="8"/>
  <c r="L19" i="8"/>
  <c r="M19" i="8"/>
  <c r="N19" i="8"/>
  <c r="O19" i="8"/>
  <c r="P19" i="8"/>
  <c r="Q19" i="8"/>
  <c r="R19" i="8"/>
  <c r="S19" i="8"/>
  <c r="T19" i="8"/>
  <c r="B20" i="8"/>
  <c r="C20" i="8"/>
  <c r="D20" i="8"/>
  <c r="E20" i="8"/>
  <c r="F20" i="8"/>
  <c r="G20" i="8"/>
  <c r="H20" i="8"/>
  <c r="I20" i="8"/>
  <c r="J20" i="8"/>
  <c r="K20" i="8"/>
  <c r="L20" i="8"/>
  <c r="M20" i="8"/>
  <c r="N20" i="8"/>
  <c r="O20" i="8"/>
  <c r="P20" i="8"/>
  <c r="Q20" i="8"/>
  <c r="R20" i="8"/>
  <c r="S20" i="8"/>
  <c r="T20" i="8"/>
  <c r="B21" i="8"/>
  <c r="C21" i="8"/>
  <c r="D21" i="8"/>
  <c r="E21" i="8"/>
  <c r="F21" i="8"/>
  <c r="AD21" i="8" s="1"/>
  <c r="G21" i="8"/>
  <c r="H21" i="8"/>
  <c r="I21" i="8"/>
  <c r="J21" i="8"/>
  <c r="K21" i="8"/>
  <c r="L21" i="8"/>
  <c r="M21" i="8"/>
  <c r="N21" i="8"/>
  <c r="O21" i="8"/>
  <c r="P21" i="8"/>
  <c r="Q21" i="8"/>
  <c r="R21" i="8"/>
  <c r="S21" i="8"/>
  <c r="T21" i="8"/>
  <c r="B22" i="8"/>
  <c r="C22" i="8"/>
  <c r="D22" i="8"/>
  <c r="E22" i="8"/>
  <c r="F22" i="8"/>
  <c r="AD22" i="8" s="1"/>
  <c r="G22" i="8"/>
  <c r="H22" i="8"/>
  <c r="I22" i="8"/>
  <c r="J22" i="8"/>
  <c r="K22" i="8"/>
  <c r="L22" i="8"/>
  <c r="M22" i="8"/>
  <c r="N22" i="8"/>
  <c r="O22" i="8"/>
  <c r="P22" i="8"/>
  <c r="Q22" i="8"/>
  <c r="R22" i="8"/>
  <c r="S22" i="8"/>
  <c r="T22" i="8"/>
  <c r="B23" i="8"/>
  <c r="C23" i="8"/>
  <c r="D23" i="8"/>
  <c r="E23" i="8"/>
  <c r="F23" i="8"/>
  <c r="AD23" i="8" s="1"/>
  <c r="G23" i="8"/>
  <c r="H23" i="8"/>
  <c r="I23" i="8"/>
  <c r="J23" i="8"/>
  <c r="K23" i="8"/>
  <c r="L23" i="8"/>
  <c r="M23" i="8"/>
  <c r="N23" i="8"/>
  <c r="O23" i="8"/>
  <c r="P23" i="8"/>
  <c r="Q23" i="8"/>
  <c r="R23" i="8"/>
  <c r="S23" i="8"/>
  <c r="T23" i="8"/>
  <c r="B24" i="8"/>
  <c r="C24" i="8"/>
  <c r="D24" i="8"/>
  <c r="E24" i="8"/>
  <c r="F24" i="8"/>
  <c r="AD24" i="8" s="1"/>
  <c r="G24" i="8"/>
  <c r="H24" i="8"/>
  <c r="I24" i="8"/>
  <c r="J24" i="8"/>
  <c r="K24" i="8"/>
  <c r="L24" i="8"/>
  <c r="M24" i="8"/>
  <c r="N24" i="8"/>
  <c r="O24" i="8"/>
  <c r="P24" i="8"/>
  <c r="Q24" i="8"/>
  <c r="R24" i="8"/>
  <c r="S24" i="8"/>
  <c r="T24" i="8"/>
  <c r="B25" i="8"/>
  <c r="C25" i="8"/>
  <c r="D25" i="8"/>
  <c r="E25" i="8"/>
  <c r="F25" i="8"/>
  <c r="AD25" i="8" s="1"/>
  <c r="G25" i="8"/>
  <c r="H25" i="8"/>
  <c r="I25" i="8"/>
  <c r="J25" i="8"/>
  <c r="K25" i="8"/>
  <c r="L25" i="8"/>
  <c r="M25" i="8"/>
  <c r="N25" i="8"/>
  <c r="O25" i="8"/>
  <c r="P25" i="8"/>
  <c r="Q25" i="8"/>
  <c r="R25" i="8"/>
  <c r="S25" i="8"/>
  <c r="T25" i="8"/>
  <c r="B26" i="8"/>
  <c r="C26" i="8"/>
  <c r="D26" i="8"/>
  <c r="E26" i="8"/>
  <c r="F26" i="8"/>
  <c r="AD26" i="8" s="1"/>
  <c r="G26" i="8"/>
  <c r="H26" i="8"/>
  <c r="I26" i="8"/>
  <c r="J26" i="8"/>
  <c r="K26" i="8"/>
  <c r="L26" i="8"/>
  <c r="M26" i="8"/>
  <c r="N26" i="8"/>
  <c r="O26" i="8"/>
  <c r="P26" i="8"/>
  <c r="Q26" i="8"/>
  <c r="R26" i="8"/>
  <c r="S26" i="8"/>
  <c r="T26" i="8"/>
  <c r="B27" i="8"/>
  <c r="C27" i="8"/>
  <c r="D27" i="8"/>
  <c r="E27" i="8"/>
  <c r="F27" i="8"/>
  <c r="AD27" i="8" s="1"/>
  <c r="G27" i="8"/>
  <c r="H27" i="8"/>
  <c r="I27" i="8"/>
  <c r="J27" i="8"/>
  <c r="K27" i="8"/>
  <c r="L27" i="8"/>
  <c r="M27" i="8"/>
  <c r="N27" i="8"/>
  <c r="O27" i="8"/>
  <c r="P27" i="8"/>
  <c r="Q27" i="8"/>
  <c r="R27" i="8"/>
  <c r="S27" i="8"/>
  <c r="T27" i="8"/>
  <c r="B28" i="8"/>
  <c r="C28" i="8"/>
  <c r="D28" i="8"/>
  <c r="E28" i="8"/>
  <c r="F28" i="8"/>
  <c r="AD28" i="8" s="1"/>
  <c r="G28" i="8"/>
  <c r="H28" i="8"/>
  <c r="I28" i="8"/>
  <c r="J28" i="8"/>
  <c r="K28" i="8"/>
  <c r="L28" i="8"/>
  <c r="M28" i="8"/>
  <c r="N28" i="8"/>
  <c r="O28" i="8"/>
  <c r="P28" i="8"/>
  <c r="Q28" i="8"/>
  <c r="R28" i="8"/>
  <c r="S28" i="8"/>
  <c r="T28" i="8"/>
  <c r="B29" i="8"/>
  <c r="C29" i="8"/>
  <c r="D29" i="8"/>
  <c r="E29" i="8"/>
  <c r="F29" i="8"/>
  <c r="AD29" i="8" s="1"/>
  <c r="G29" i="8"/>
  <c r="H29" i="8"/>
  <c r="I29" i="8"/>
  <c r="J29" i="8"/>
  <c r="K29" i="8"/>
  <c r="L29" i="8"/>
  <c r="M29" i="8"/>
  <c r="N29" i="8"/>
  <c r="O29" i="8"/>
  <c r="P29" i="8"/>
  <c r="Q29" i="8"/>
  <c r="R29" i="8"/>
  <c r="S29" i="8"/>
  <c r="T29" i="8"/>
  <c r="B30" i="8"/>
  <c r="C30" i="8"/>
  <c r="D30" i="8"/>
  <c r="E30" i="8"/>
  <c r="F30" i="8"/>
  <c r="AD30" i="8" s="1"/>
  <c r="G30" i="8"/>
  <c r="H30" i="8"/>
  <c r="I30" i="8"/>
  <c r="J30" i="8"/>
  <c r="K30" i="8"/>
  <c r="L30" i="8"/>
  <c r="M30" i="8"/>
  <c r="N30" i="8"/>
  <c r="O30" i="8"/>
  <c r="P30" i="8"/>
  <c r="Q30" i="8"/>
  <c r="R30" i="8"/>
  <c r="S30" i="8"/>
  <c r="T30" i="8"/>
  <c r="B31" i="8"/>
  <c r="C31" i="8"/>
  <c r="D31" i="8"/>
  <c r="E31" i="8"/>
  <c r="F31" i="8"/>
  <c r="AD31" i="8" s="1"/>
  <c r="G31" i="8"/>
  <c r="H31" i="8"/>
  <c r="I31" i="8"/>
  <c r="J31" i="8"/>
  <c r="K31" i="8"/>
  <c r="L31" i="8"/>
  <c r="M31" i="8"/>
  <c r="N31" i="8"/>
  <c r="O31" i="8"/>
  <c r="P31" i="8"/>
  <c r="Q31" i="8"/>
  <c r="R31" i="8"/>
  <c r="S31" i="8"/>
  <c r="T31" i="8"/>
  <c r="B32" i="8"/>
  <c r="C32" i="8"/>
  <c r="D32" i="8"/>
  <c r="E32" i="8"/>
  <c r="F32" i="8"/>
  <c r="AD32" i="8" s="1"/>
  <c r="G32" i="8"/>
  <c r="H32" i="8"/>
  <c r="I32" i="8"/>
  <c r="J32" i="8"/>
  <c r="K32" i="8"/>
  <c r="L32" i="8"/>
  <c r="M32" i="8"/>
  <c r="N32" i="8"/>
  <c r="O32" i="8"/>
  <c r="P32" i="8"/>
  <c r="Q32" i="8"/>
  <c r="R32" i="8"/>
  <c r="S32" i="8"/>
  <c r="T32" i="8"/>
  <c r="B33" i="8"/>
  <c r="C33" i="8"/>
  <c r="D33" i="8"/>
  <c r="E33" i="8"/>
  <c r="F33" i="8"/>
  <c r="AD33" i="8" s="1"/>
  <c r="G33" i="8"/>
  <c r="H33" i="8"/>
  <c r="I33" i="8"/>
  <c r="J33" i="8"/>
  <c r="K33" i="8"/>
  <c r="L33" i="8"/>
  <c r="M33" i="8"/>
  <c r="N33" i="8"/>
  <c r="O33" i="8"/>
  <c r="P33" i="8"/>
  <c r="Q33" i="8"/>
  <c r="R33" i="8"/>
  <c r="S33" i="8"/>
  <c r="T33" i="8"/>
  <c r="B34" i="8"/>
  <c r="C34" i="8"/>
  <c r="D34" i="8"/>
  <c r="E34" i="8"/>
  <c r="F34" i="8"/>
  <c r="AD34" i="8" s="1"/>
  <c r="G34" i="8"/>
  <c r="H34" i="8"/>
  <c r="I34" i="8"/>
  <c r="J34" i="8"/>
  <c r="K34" i="8"/>
  <c r="L34" i="8"/>
  <c r="M34" i="8"/>
  <c r="N34" i="8"/>
  <c r="O34" i="8"/>
  <c r="P34" i="8"/>
  <c r="Q34" i="8"/>
  <c r="R34" i="8"/>
  <c r="S34" i="8"/>
  <c r="T34" i="8"/>
  <c r="B35" i="8"/>
  <c r="C35" i="8"/>
  <c r="Z35" i="8" s="1"/>
  <c r="D35" i="8"/>
  <c r="E35" i="8"/>
  <c r="F35" i="8"/>
  <c r="AD35" i="8" s="1"/>
  <c r="G35" i="8"/>
  <c r="H35" i="8"/>
  <c r="I35" i="8"/>
  <c r="J35" i="8"/>
  <c r="K35" i="8"/>
  <c r="L35" i="8"/>
  <c r="M35" i="8"/>
  <c r="N35" i="8"/>
  <c r="O35" i="8"/>
  <c r="P35" i="8"/>
  <c r="Q35" i="8"/>
  <c r="R35" i="8"/>
  <c r="S35" i="8"/>
  <c r="T35" i="8"/>
  <c r="B36" i="8"/>
  <c r="C36" i="8"/>
  <c r="Z36" i="8" s="1"/>
  <c r="D36" i="8"/>
  <c r="E36" i="8"/>
  <c r="F36" i="8"/>
  <c r="AD36" i="8" s="1"/>
  <c r="G36" i="8"/>
  <c r="H36" i="8"/>
  <c r="I36" i="8"/>
  <c r="J36" i="8"/>
  <c r="K36" i="8"/>
  <c r="L36" i="8"/>
  <c r="M36" i="8"/>
  <c r="N36" i="8"/>
  <c r="O36" i="8"/>
  <c r="P36" i="8"/>
  <c r="Q36" i="8"/>
  <c r="R36" i="8"/>
  <c r="S36" i="8"/>
  <c r="T36" i="8"/>
  <c r="B37" i="8"/>
  <c r="C37" i="8"/>
  <c r="Z37" i="8" s="1"/>
  <c r="D37" i="8"/>
  <c r="E37" i="8"/>
  <c r="F37" i="8"/>
  <c r="AD37" i="8" s="1"/>
  <c r="G37" i="8"/>
  <c r="H37" i="8"/>
  <c r="I37" i="8"/>
  <c r="J37" i="8"/>
  <c r="K37" i="8"/>
  <c r="L37" i="8"/>
  <c r="M37" i="8"/>
  <c r="N37" i="8"/>
  <c r="O37" i="8"/>
  <c r="P37" i="8"/>
  <c r="Q37" i="8"/>
  <c r="R37" i="8"/>
  <c r="S37" i="8"/>
  <c r="T37" i="8"/>
  <c r="B38" i="8"/>
  <c r="C38" i="8"/>
  <c r="Z38" i="8" s="1"/>
  <c r="D38" i="8"/>
  <c r="E38" i="8"/>
  <c r="F38" i="8"/>
  <c r="AD38" i="8" s="1"/>
  <c r="G38" i="8"/>
  <c r="H38" i="8"/>
  <c r="I38" i="8"/>
  <c r="J38" i="8"/>
  <c r="K38" i="8"/>
  <c r="L38" i="8"/>
  <c r="M38" i="8"/>
  <c r="N38" i="8"/>
  <c r="O38" i="8"/>
  <c r="P38" i="8"/>
  <c r="Q38" i="8"/>
  <c r="R38" i="8"/>
  <c r="S38" i="8"/>
  <c r="T38" i="8"/>
  <c r="B39" i="8"/>
  <c r="C39" i="8"/>
  <c r="Z39" i="8" s="1"/>
  <c r="D39" i="8"/>
  <c r="E39" i="8"/>
  <c r="F39" i="8"/>
  <c r="AD39" i="8" s="1"/>
  <c r="G39" i="8"/>
  <c r="H39" i="8"/>
  <c r="I39" i="8"/>
  <c r="J39" i="8"/>
  <c r="K39" i="8"/>
  <c r="L39" i="8"/>
  <c r="M39" i="8"/>
  <c r="N39" i="8"/>
  <c r="O39" i="8"/>
  <c r="P39" i="8"/>
  <c r="Q39" i="8"/>
  <c r="R39" i="8"/>
  <c r="S39" i="8"/>
  <c r="T39" i="8"/>
  <c r="B40" i="8"/>
  <c r="C40" i="8"/>
  <c r="D40" i="8"/>
  <c r="E40" i="8"/>
  <c r="F40" i="8"/>
  <c r="AD40" i="8" s="1"/>
  <c r="G40" i="8"/>
  <c r="H40" i="8"/>
  <c r="I40" i="8"/>
  <c r="J40" i="8"/>
  <c r="K40" i="8"/>
  <c r="L40" i="8"/>
  <c r="M40" i="8"/>
  <c r="N40" i="8"/>
  <c r="O40" i="8"/>
  <c r="P40" i="8"/>
  <c r="Q40" i="8"/>
  <c r="R40" i="8"/>
  <c r="S40" i="8"/>
  <c r="T40" i="8"/>
  <c r="B41" i="8"/>
  <c r="C41" i="8"/>
  <c r="Z41" i="8" s="1"/>
  <c r="D41" i="8"/>
  <c r="E41" i="8"/>
  <c r="F41" i="8"/>
  <c r="G41" i="8"/>
  <c r="H41" i="8"/>
  <c r="I41" i="8"/>
  <c r="J41" i="8"/>
  <c r="K41" i="8"/>
  <c r="L41" i="8"/>
  <c r="M41" i="8"/>
  <c r="N41" i="8"/>
  <c r="O41" i="8"/>
  <c r="P41" i="8"/>
  <c r="Q41" i="8"/>
  <c r="R41" i="8"/>
  <c r="S41" i="8"/>
  <c r="T41" i="8"/>
  <c r="B42" i="8"/>
  <c r="C42" i="8"/>
  <c r="Z42" i="8" s="1"/>
  <c r="D42" i="8"/>
  <c r="E42" i="8"/>
  <c r="F42" i="8"/>
  <c r="AD42" i="8" s="1"/>
  <c r="G42" i="8"/>
  <c r="H42" i="8"/>
  <c r="I42" i="8"/>
  <c r="J42" i="8"/>
  <c r="K42" i="8"/>
  <c r="L42" i="8"/>
  <c r="M42" i="8"/>
  <c r="N42" i="8"/>
  <c r="O42" i="8"/>
  <c r="P42" i="8"/>
  <c r="Q42" i="8"/>
  <c r="R42" i="8"/>
  <c r="S42" i="8"/>
  <c r="T42" i="8"/>
  <c r="B43" i="8"/>
  <c r="C43" i="8"/>
  <c r="Z43" i="8" s="1"/>
  <c r="D43" i="8"/>
  <c r="E43" i="8"/>
  <c r="F43" i="8"/>
  <c r="G43" i="8"/>
  <c r="H43" i="8"/>
  <c r="I43" i="8"/>
  <c r="J43" i="8"/>
  <c r="K43" i="8"/>
  <c r="L43" i="8"/>
  <c r="M43" i="8"/>
  <c r="N43" i="8"/>
  <c r="O43" i="8"/>
  <c r="P43" i="8"/>
  <c r="Q43" i="8"/>
  <c r="R43" i="8"/>
  <c r="S43" i="8"/>
  <c r="T43" i="8"/>
  <c r="B44" i="8"/>
  <c r="C44" i="8"/>
  <c r="Z44" i="8" s="1"/>
  <c r="D44" i="8"/>
  <c r="E44" i="8"/>
  <c r="F44" i="8"/>
  <c r="AD44" i="8" s="1"/>
  <c r="G44" i="8"/>
  <c r="H44" i="8"/>
  <c r="I44" i="8"/>
  <c r="J44" i="8"/>
  <c r="K44" i="8"/>
  <c r="L44" i="8"/>
  <c r="M44" i="8"/>
  <c r="N44" i="8"/>
  <c r="O44" i="8"/>
  <c r="P44" i="8"/>
  <c r="Q44" i="8"/>
  <c r="R44" i="8"/>
  <c r="S44" i="8"/>
  <c r="T44" i="8"/>
  <c r="B45" i="8"/>
  <c r="C45" i="8"/>
  <c r="Z45" i="8" s="1"/>
  <c r="D45" i="8"/>
  <c r="E45" i="8"/>
  <c r="F45" i="8"/>
  <c r="AD45" i="8" s="1"/>
  <c r="G45" i="8"/>
  <c r="H45" i="8"/>
  <c r="I45" i="8"/>
  <c r="J45" i="8"/>
  <c r="K45" i="8"/>
  <c r="L45" i="8"/>
  <c r="M45" i="8"/>
  <c r="N45" i="8"/>
  <c r="O45" i="8"/>
  <c r="P45" i="8"/>
  <c r="Q45" i="8"/>
  <c r="R45" i="8"/>
  <c r="S45" i="8"/>
  <c r="T45" i="8"/>
  <c r="B46" i="8"/>
  <c r="C46" i="8"/>
  <c r="Z46" i="8" s="1"/>
  <c r="D46" i="8"/>
  <c r="E46" i="8"/>
  <c r="F46" i="8"/>
  <c r="AD46" i="8" s="1"/>
  <c r="G46" i="8"/>
  <c r="H46" i="8"/>
  <c r="I46" i="8"/>
  <c r="J46" i="8"/>
  <c r="K46" i="8"/>
  <c r="L46" i="8"/>
  <c r="M46" i="8"/>
  <c r="N46" i="8"/>
  <c r="O46" i="8"/>
  <c r="P46" i="8"/>
  <c r="Q46" i="8"/>
  <c r="R46" i="8"/>
  <c r="S46" i="8"/>
  <c r="T46" i="8"/>
  <c r="B47" i="8"/>
  <c r="C47" i="8"/>
  <c r="Z47" i="8" s="1"/>
  <c r="D47" i="8"/>
  <c r="E47" i="8"/>
  <c r="F47" i="8"/>
  <c r="AD47" i="8" s="1"/>
  <c r="G47" i="8"/>
  <c r="H47" i="8"/>
  <c r="I47" i="8"/>
  <c r="J47" i="8"/>
  <c r="K47" i="8"/>
  <c r="L47" i="8"/>
  <c r="M47" i="8"/>
  <c r="N47" i="8"/>
  <c r="O47" i="8"/>
  <c r="P47" i="8"/>
  <c r="Q47" i="8"/>
  <c r="R47" i="8"/>
  <c r="S47" i="8"/>
  <c r="T47" i="8"/>
  <c r="B48" i="8"/>
  <c r="C48" i="8"/>
  <c r="D48" i="8"/>
  <c r="E48" i="8"/>
  <c r="F48" i="8"/>
  <c r="AD48" i="8" s="1"/>
  <c r="G48" i="8"/>
  <c r="H48" i="8"/>
  <c r="I48" i="8"/>
  <c r="J48" i="8"/>
  <c r="K48" i="8"/>
  <c r="L48" i="8"/>
  <c r="M48" i="8"/>
  <c r="N48" i="8"/>
  <c r="O48" i="8"/>
  <c r="P48" i="8"/>
  <c r="Q48" i="8"/>
  <c r="R48" i="8"/>
  <c r="S48" i="8"/>
  <c r="T48" i="8"/>
  <c r="B49" i="8"/>
  <c r="C49" i="8"/>
  <c r="Z49" i="8" s="1"/>
  <c r="D49" i="8"/>
  <c r="E49" i="8"/>
  <c r="F49" i="8"/>
  <c r="AD49" i="8" s="1"/>
  <c r="G49" i="8"/>
  <c r="H49" i="8"/>
  <c r="I49" i="8"/>
  <c r="J49" i="8"/>
  <c r="K49" i="8"/>
  <c r="L49" i="8"/>
  <c r="M49" i="8"/>
  <c r="N49" i="8"/>
  <c r="O49" i="8"/>
  <c r="P49" i="8"/>
  <c r="Q49" i="8"/>
  <c r="R49" i="8"/>
  <c r="S49" i="8"/>
  <c r="T49" i="8"/>
  <c r="B50" i="8"/>
  <c r="C50" i="8"/>
  <c r="Z50" i="8" s="1"/>
  <c r="D50" i="8"/>
  <c r="E50" i="8"/>
  <c r="F50" i="8"/>
  <c r="AD50" i="8" s="1"/>
  <c r="G50" i="8"/>
  <c r="H50" i="8"/>
  <c r="I50" i="8"/>
  <c r="J50" i="8"/>
  <c r="K50" i="8"/>
  <c r="L50" i="8"/>
  <c r="M50" i="8"/>
  <c r="N50" i="8"/>
  <c r="O50" i="8"/>
  <c r="P50" i="8"/>
  <c r="Q50" i="8"/>
  <c r="R50" i="8"/>
  <c r="S50" i="8"/>
  <c r="T50" i="8"/>
  <c r="B51" i="8"/>
  <c r="C51" i="8"/>
  <c r="Z51" i="8" s="1"/>
  <c r="D51" i="8"/>
  <c r="E51" i="8"/>
  <c r="F51" i="8"/>
  <c r="AD51" i="8" s="1"/>
  <c r="G51" i="8"/>
  <c r="H51" i="8"/>
  <c r="I51" i="8"/>
  <c r="J51" i="8"/>
  <c r="K51" i="8"/>
  <c r="L51" i="8"/>
  <c r="M51" i="8"/>
  <c r="N51" i="8"/>
  <c r="O51" i="8"/>
  <c r="P51" i="8"/>
  <c r="Q51" i="8"/>
  <c r="R51" i="8"/>
  <c r="S51" i="8"/>
  <c r="T51" i="8"/>
  <c r="B52" i="8"/>
  <c r="C52" i="8"/>
  <c r="Z52" i="8" s="1"/>
  <c r="D52" i="8"/>
  <c r="E52" i="8"/>
  <c r="F52" i="8"/>
  <c r="AD52" i="8" s="1"/>
  <c r="G52" i="8"/>
  <c r="H52" i="8"/>
  <c r="I52" i="8"/>
  <c r="J52" i="8"/>
  <c r="K52" i="8"/>
  <c r="L52" i="8"/>
  <c r="M52" i="8"/>
  <c r="N52" i="8"/>
  <c r="O52" i="8"/>
  <c r="P52" i="8"/>
  <c r="Q52" i="8"/>
  <c r="R52" i="8"/>
  <c r="S52" i="8"/>
  <c r="T52" i="8"/>
  <c r="B53" i="8"/>
  <c r="C53" i="8"/>
  <c r="Z53" i="8" s="1"/>
  <c r="D53" i="8"/>
  <c r="E53" i="8"/>
  <c r="F53" i="8"/>
  <c r="G53" i="8"/>
  <c r="H53" i="8"/>
  <c r="I53" i="8"/>
  <c r="J53" i="8"/>
  <c r="K53" i="8"/>
  <c r="L53" i="8"/>
  <c r="M53" i="8"/>
  <c r="N53" i="8"/>
  <c r="O53" i="8"/>
  <c r="P53" i="8"/>
  <c r="Q53" i="8"/>
  <c r="R53" i="8"/>
  <c r="S53" i="8"/>
  <c r="T53" i="8"/>
  <c r="B54" i="8"/>
  <c r="C54" i="8"/>
  <c r="Z54" i="8" s="1"/>
  <c r="D54" i="8"/>
  <c r="E54" i="8"/>
  <c r="F54" i="8"/>
  <c r="AD54" i="8" s="1"/>
  <c r="G54" i="8"/>
  <c r="H54" i="8"/>
  <c r="I54" i="8"/>
  <c r="J54" i="8"/>
  <c r="K54" i="8"/>
  <c r="L54" i="8"/>
  <c r="M54" i="8"/>
  <c r="N54" i="8"/>
  <c r="O54" i="8"/>
  <c r="P54" i="8"/>
  <c r="Q54" i="8"/>
  <c r="R54" i="8"/>
  <c r="S54" i="8"/>
  <c r="T54" i="8"/>
  <c r="B55" i="8"/>
  <c r="C55" i="8"/>
  <c r="Z55" i="8" s="1"/>
  <c r="D55" i="8"/>
  <c r="E55" i="8"/>
  <c r="F55" i="8"/>
  <c r="AD55" i="8" s="1"/>
  <c r="G55" i="8"/>
  <c r="H55" i="8"/>
  <c r="I55" i="8"/>
  <c r="J55" i="8"/>
  <c r="K55" i="8"/>
  <c r="L55" i="8"/>
  <c r="M55" i="8"/>
  <c r="N55" i="8"/>
  <c r="O55" i="8"/>
  <c r="P55" i="8"/>
  <c r="Q55" i="8"/>
  <c r="R55" i="8"/>
  <c r="S55" i="8"/>
  <c r="T55" i="8"/>
  <c r="B56" i="8"/>
  <c r="C56" i="8"/>
  <c r="D56" i="8"/>
  <c r="E56" i="8"/>
  <c r="F56" i="8"/>
  <c r="AD56" i="8" s="1"/>
  <c r="G56" i="8"/>
  <c r="H56" i="8"/>
  <c r="I56" i="8"/>
  <c r="J56" i="8"/>
  <c r="K56" i="8"/>
  <c r="L56" i="8"/>
  <c r="M56" i="8"/>
  <c r="N56" i="8"/>
  <c r="O56" i="8"/>
  <c r="P56" i="8"/>
  <c r="Q56" i="8"/>
  <c r="R56" i="8"/>
  <c r="S56" i="8"/>
  <c r="T56" i="8"/>
  <c r="B57" i="8"/>
  <c r="C57" i="8"/>
  <c r="Z57" i="8" s="1"/>
  <c r="D57" i="8"/>
  <c r="E57" i="8"/>
  <c r="F57" i="8"/>
  <c r="AD57" i="8" s="1"/>
  <c r="G57" i="8"/>
  <c r="H57" i="8"/>
  <c r="I57" i="8"/>
  <c r="J57" i="8"/>
  <c r="K57" i="8"/>
  <c r="L57" i="8"/>
  <c r="M57" i="8"/>
  <c r="N57" i="8"/>
  <c r="O57" i="8"/>
  <c r="P57" i="8"/>
  <c r="Q57" i="8"/>
  <c r="R57" i="8"/>
  <c r="S57" i="8"/>
  <c r="T57" i="8"/>
  <c r="B58" i="8"/>
  <c r="C58" i="8"/>
  <c r="Z58" i="8" s="1"/>
  <c r="D58" i="8"/>
  <c r="E58" i="8"/>
  <c r="F58" i="8"/>
  <c r="AD58" i="8" s="1"/>
  <c r="G58" i="8"/>
  <c r="H58" i="8"/>
  <c r="I58" i="8"/>
  <c r="J58" i="8"/>
  <c r="K58" i="8"/>
  <c r="L58" i="8"/>
  <c r="M58" i="8"/>
  <c r="N58" i="8"/>
  <c r="O58" i="8"/>
  <c r="P58" i="8"/>
  <c r="Q58" i="8"/>
  <c r="R58" i="8"/>
  <c r="S58" i="8"/>
  <c r="T58" i="8"/>
  <c r="B59" i="8"/>
  <c r="C59" i="8"/>
  <c r="Z59" i="8" s="1"/>
  <c r="D59" i="8"/>
  <c r="E59" i="8"/>
  <c r="F59" i="8"/>
  <c r="AD59" i="8" s="1"/>
  <c r="G59" i="8"/>
  <c r="H59" i="8"/>
  <c r="I59" i="8"/>
  <c r="J59" i="8"/>
  <c r="K59" i="8"/>
  <c r="L59" i="8"/>
  <c r="M59" i="8"/>
  <c r="N59" i="8"/>
  <c r="O59" i="8"/>
  <c r="P59" i="8"/>
  <c r="Q59" i="8"/>
  <c r="R59" i="8"/>
  <c r="S59" i="8"/>
  <c r="T59" i="8"/>
  <c r="B60" i="8"/>
  <c r="C60" i="8"/>
  <c r="Z60" i="8" s="1"/>
  <c r="D60" i="8"/>
  <c r="E60" i="8"/>
  <c r="F60" i="8"/>
  <c r="AD60" i="8" s="1"/>
  <c r="G60" i="8"/>
  <c r="H60" i="8"/>
  <c r="I60" i="8"/>
  <c r="J60" i="8"/>
  <c r="K60" i="8"/>
  <c r="L60" i="8"/>
  <c r="M60" i="8"/>
  <c r="N60" i="8"/>
  <c r="O60" i="8"/>
  <c r="P60" i="8"/>
  <c r="Q60" i="8"/>
  <c r="R60" i="8"/>
  <c r="S60" i="8"/>
  <c r="T60" i="8"/>
  <c r="B61" i="8"/>
  <c r="C61" i="8"/>
  <c r="Z61" i="8" s="1"/>
  <c r="D61" i="8"/>
  <c r="E61" i="8"/>
  <c r="F61" i="8"/>
  <c r="AD61" i="8" s="1"/>
  <c r="G61" i="8"/>
  <c r="H61" i="8"/>
  <c r="I61" i="8"/>
  <c r="J61" i="8"/>
  <c r="K61" i="8"/>
  <c r="L61" i="8"/>
  <c r="M61" i="8"/>
  <c r="N61" i="8"/>
  <c r="O61" i="8"/>
  <c r="P61" i="8"/>
  <c r="Q61" i="8"/>
  <c r="R61" i="8"/>
  <c r="S61" i="8"/>
  <c r="T61" i="8"/>
  <c r="B62" i="8"/>
  <c r="C62" i="8"/>
  <c r="Z62" i="8" s="1"/>
  <c r="D62" i="8"/>
  <c r="E62" i="8"/>
  <c r="F62" i="8"/>
  <c r="AD62" i="8" s="1"/>
  <c r="G62" i="8"/>
  <c r="H62" i="8"/>
  <c r="I62" i="8"/>
  <c r="J62" i="8"/>
  <c r="K62" i="8"/>
  <c r="L62" i="8"/>
  <c r="M62" i="8"/>
  <c r="N62" i="8"/>
  <c r="O62" i="8"/>
  <c r="P62" i="8"/>
  <c r="Q62" i="8"/>
  <c r="R62" i="8"/>
  <c r="S62" i="8"/>
  <c r="T62" i="8"/>
  <c r="B63" i="8"/>
  <c r="C63" i="8"/>
  <c r="Z63" i="8" s="1"/>
  <c r="D63" i="8"/>
  <c r="E63" i="8"/>
  <c r="F63" i="8"/>
  <c r="AD63" i="8" s="1"/>
  <c r="G63" i="8"/>
  <c r="H63" i="8"/>
  <c r="I63" i="8"/>
  <c r="J63" i="8"/>
  <c r="K63" i="8"/>
  <c r="L63" i="8"/>
  <c r="M63" i="8"/>
  <c r="N63" i="8"/>
  <c r="O63" i="8"/>
  <c r="P63" i="8"/>
  <c r="Q63" i="8"/>
  <c r="R63" i="8"/>
  <c r="S63" i="8"/>
  <c r="T63" i="8"/>
  <c r="B64" i="8"/>
  <c r="C64" i="8"/>
  <c r="D64" i="8"/>
  <c r="E64" i="8"/>
  <c r="F64" i="8"/>
  <c r="AD64" i="8" s="1"/>
  <c r="G64" i="8"/>
  <c r="H64" i="8"/>
  <c r="I64" i="8"/>
  <c r="J64" i="8"/>
  <c r="K64" i="8"/>
  <c r="L64" i="8"/>
  <c r="M64" i="8"/>
  <c r="N64" i="8"/>
  <c r="O64" i="8"/>
  <c r="P64" i="8"/>
  <c r="Q64" i="8"/>
  <c r="R64" i="8"/>
  <c r="S64" i="8"/>
  <c r="T64" i="8"/>
  <c r="B65" i="8"/>
  <c r="C65" i="8"/>
  <c r="Z65" i="8" s="1"/>
  <c r="D65" i="8"/>
  <c r="E65" i="8"/>
  <c r="F65" i="8"/>
  <c r="AD65" i="8" s="1"/>
  <c r="G65" i="8"/>
  <c r="H65" i="8"/>
  <c r="I65" i="8"/>
  <c r="J65" i="8"/>
  <c r="K65" i="8"/>
  <c r="L65" i="8"/>
  <c r="M65" i="8"/>
  <c r="N65" i="8"/>
  <c r="O65" i="8"/>
  <c r="P65" i="8"/>
  <c r="Q65" i="8"/>
  <c r="R65" i="8"/>
  <c r="S65" i="8"/>
  <c r="T65" i="8"/>
  <c r="B66" i="8"/>
  <c r="C66" i="8"/>
  <c r="Z66" i="8" s="1"/>
  <c r="D66" i="8"/>
  <c r="E66" i="8"/>
  <c r="F66" i="8"/>
  <c r="AD66" i="8" s="1"/>
  <c r="G66" i="8"/>
  <c r="H66" i="8"/>
  <c r="I66" i="8"/>
  <c r="J66" i="8"/>
  <c r="K66" i="8"/>
  <c r="L66" i="8"/>
  <c r="M66" i="8"/>
  <c r="N66" i="8"/>
  <c r="O66" i="8"/>
  <c r="P66" i="8"/>
  <c r="Q66" i="8"/>
  <c r="R66" i="8"/>
  <c r="S66" i="8"/>
  <c r="T66" i="8"/>
  <c r="B67" i="8"/>
  <c r="C67" i="8"/>
  <c r="Z67" i="8" s="1"/>
  <c r="D67" i="8"/>
  <c r="E67" i="8"/>
  <c r="F67" i="8"/>
  <c r="AD67" i="8" s="1"/>
  <c r="G67" i="8"/>
  <c r="H67" i="8"/>
  <c r="I67" i="8"/>
  <c r="J67" i="8"/>
  <c r="K67" i="8"/>
  <c r="L67" i="8"/>
  <c r="M67" i="8"/>
  <c r="N67" i="8"/>
  <c r="O67" i="8"/>
  <c r="P67" i="8"/>
  <c r="Q67" i="8"/>
  <c r="R67" i="8"/>
  <c r="S67" i="8"/>
  <c r="T67" i="8"/>
  <c r="B68" i="8"/>
  <c r="C68" i="8"/>
  <c r="Z68" i="8" s="1"/>
  <c r="D68" i="8"/>
  <c r="E68" i="8"/>
  <c r="F68" i="8"/>
  <c r="AD68" i="8" s="1"/>
  <c r="G68" i="8"/>
  <c r="H68" i="8"/>
  <c r="I68" i="8"/>
  <c r="J68" i="8"/>
  <c r="K68" i="8"/>
  <c r="L68" i="8"/>
  <c r="M68" i="8"/>
  <c r="N68" i="8"/>
  <c r="O68" i="8"/>
  <c r="P68" i="8"/>
  <c r="Q68" i="8"/>
  <c r="R68" i="8"/>
  <c r="S68" i="8"/>
  <c r="T68" i="8"/>
  <c r="B69" i="8"/>
  <c r="C69" i="8"/>
  <c r="Z69" i="8" s="1"/>
  <c r="D69" i="8"/>
  <c r="E69" i="8"/>
  <c r="F69" i="8"/>
  <c r="AD69" i="8" s="1"/>
  <c r="G69" i="8"/>
  <c r="H69" i="8"/>
  <c r="I69" i="8"/>
  <c r="J69" i="8"/>
  <c r="K69" i="8"/>
  <c r="L69" i="8"/>
  <c r="M69" i="8"/>
  <c r="N69" i="8"/>
  <c r="O69" i="8"/>
  <c r="P69" i="8"/>
  <c r="Q69" i="8"/>
  <c r="R69" i="8"/>
  <c r="S69" i="8"/>
  <c r="T69" i="8"/>
  <c r="B70" i="8"/>
  <c r="C70" i="8"/>
  <c r="Z70" i="8" s="1"/>
  <c r="D70" i="8"/>
  <c r="E70" i="8"/>
  <c r="F70" i="8"/>
  <c r="AD70" i="8" s="1"/>
  <c r="G70" i="8"/>
  <c r="H70" i="8"/>
  <c r="I70" i="8"/>
  <c r="J70" i="8"/>
  <c r="K70" i="8"/>
  <c r="L70" i="8"/>
  <c r="M70" i="8"/>
  <c r="N70" i="8"/>
  <c r="O70" i="8"/>
  <c r="P70" i="8"/>
  <c r="Q70" i="8"/>
  <c r="R70" i="8"/>
  <c r="S70" i="8"/>
  <c r="T70" i="8"/>
  <c r="B71" i="8"/>
  <c r="C71" i="8"/>
  <c r="Z71" i="8" s="1"/>
  <c r="D71" i="8"/>
  <c r="E71" i="8"/>
  <c r="F71" i="8"/>
  <c r="AD71" i="8" s="1"/>
  <c r="G71" i="8"/>
  <c r="H71" i="8"/>
  <c r="I71" i="8"/>
  <c r="J71" i="8"/>
  <c r="K71" i="8"/>
  <c r="L71" i="8"/>
  <c r="M71" i="8"/>
  <c r="N71" i="8"/>
  <c r="O71" i="8"/>
  <c r="P71" i="8"/>
  <c r="Q71" i="8"/>
  <c r="R71" i="8"/>
  <c r="S71" i="8"/>
  <c r="T71" i="8"/>
  <c r="B72" i="8"/>
  <c r="C72" i="8"/>
  <c r="D72" i="8"/>
  <c r="E72" i="8"/>
  <c r="F72" i="8"/>
  <c r="AD72" i="8" s="1"/>
  <c r="G72" i="8"/>
  <c r="H72" i="8"/>
  <c r="I72" i="8"/>
  <c r="J72" i="8"/>
  <c r="K72" i="8"/>
  <c r="L72" i="8"/>
  <c r="M72" i="8"/>
  <c r="N72" i="8"/>
  <c r="O72" i="8"/>
  <c r="P72" i="8"/>
  <c r="Q72" i="8"/>
  <c r="R72" i="8"/>
  <c r="S72" i="8"/>
  <c r="T72" i="8"/>
  <c r="B73" i="8"/>
  <c r="C73" i="8"/>
  <c r="Z73" i="8" s="1"/>
  <c r="D73" i="8"/>
  <c r="E73" i="8"/>
  <c r="F73" i="8"/>
  <c r="AD73" i="8" s="1"/>
  <c r="G73" i="8"/>
  <c r="H73" i="8"/>
  <c r="I73" i="8"/>
  <c r="J73" i="8"/>
  <c r="K73" i="8"/>
  <c r="L73" i="8"/>
  <c r="M73" i="8"/>
  <c r="N73" i="8"/>
  <c r="O73" i="8"/>
  <c r="P73" i="8"/>
  <c r="Q73" i="8"/>
  <c r="R73" i="8"/>
  <c r="S73" i="8"/>
  <c r="T73" i="8"/>
  <c r="B74" i="8"/>
  <c r="C74" i="8"/>
  <c r="Z74" i="8" s="1"/>
  <c r="D74" i="8"/>
  <c r="E74" i="8"/>
  <c r="F74" i="8"/>
  <c r="AD74" i="8" s="1"/>
  <c r="G74" i="8"/>
  <c r="H74" i="8"/>
  <c r="I74" i="8"/>
  <c r="J74" i="8"/>
  <c r="K74" i="8"/>
  <c r="L74" i="8"/>
  <c r="M74" i="8"/>
  <c r="N74" i="8"/>
  <c r="O74" i="8"/>
  <c r="P74" i="8"/>
  <c r="Q74" i="8"/>
  <c r="R74" i="8"/>
  <c r="S74" i="8"/>
  <c r="T74" i="8"/>
  <c r="B75" i="8"/>
  <c r="C75" i="8"/>
  <c r="Z75" i="8" s="1"/>
  <c r="D75" i="8"/>
  <c r="E75" i="8"/>
  <c r="F75" i="8"/>
  <c r="AD75" i="8" s="1"/>
  <c r="G75" i="8"/>
  <c r="H75" i="8"/>
  <c r="I75" i="8"/>
  <c r="J75" i="8"/>
  <c r="K75" i="8"/>
  <c r="L75" i="8"/>
  <c r="M75" i="8"/>
  <c r="N75" i="8"/>
  <c r="O75" i="8"/>
  <c r="P75" i="8"/>
  <c r="Q75" i="8"/>
  <c r="R75" i="8"/>
  <c r="S75" i="8"/>
  <c r="T75" i="8"/>
  <c r="B1" i="8"/>
  <c r="C1" i="8"/>
  <c r="D1" i="8"/>
  <c r="E1" i="8"/>
  <c r="F1" i="8"/>
  <c r="G1" i="8"/>
  <c r="H1" i="8"/>
  <c r="I1" i="8"/>
  <c r="J1" i="8"/>
  <c r="K1" i="8"/>
  <c r="L1" i="8"/>
  <c r="M1" i="8"/>
  <c r="N1" i="8"/>
  <c r="O1" i="8"/>
  <c r="P1" i="8"/>
  <c r="Q1" i="8"/>
  <c r="R1" i="8"/>
  <c r="S1" i="8"/>
  <c r="T1" i="8"/>
  <c r="A1" i="8"/>
  <c r="AD11" i="8"/>
  <c r="AD20" i="8"/>
  <c r="AD41" i="8"/>
  <c r="AD43" i="8"/>
  <c r="AD53" i="8"/>
  <c r="I4" i="1"/>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A5" i="3" l="1"/>
  <c r="A12" i="3" s="1"/>
  <c r="AM75" i="8" a="1"/>
  <c r="AM75" i="8" s="1"/>
  <c r="AM71" i="8" a="1"/>
  <c r="AM71" i="8" s="1"/>
  <c r="AL68" i="8" a="1"/>
  <c r="AL68" i="8" s="1"/>
  <c r="AM64" i="8" a="1"/>
  <c r="AM64" i="8" s="1"/>
  <c r="AM60" i="8" a="1"/>
  <c r="AM60" i="8" s="1"/>
  <c r="AM56" i="8" a="1"/>
  <c r="AM56" i="8" s="1"/>
  <c r="AM49" i="8" a="1"/>
  <c r="AM49" i="8" s="1"/>
  <c r="AK46" i="8" a="1"/>
  <c r="AK46" i="8" s="1"/>
  <c r="AK42" i="8" a="1"/>
  <c r="AK42" i="8" s="1"/>
  <c r="AK38" i="8" a="1"/>
  <c r="AK38" i="8" s="1"/>
  <c r="AK54" i="8" a="1"/>
  <c r="AK54" i="8" s="1"/>
  <c r="AL75" i="8" a="1"/>
  <c r="AL75" i="8" s="1"/>
  <c r="AL71" i="8" a="1"/>
  <c r="AL71" i="8" s="1"/>
  <c r="AK68" i="8" a="1"/>
  <c r="AK68" i="8" s="1"/>
  <c r="AL64" i="8" a="1"/>
  <c r="AL64" i="8" s="1"/>
  <c r="AL60" i="8" a="1"/>
  <c r="AL60" i="8" s="1"/>
  <c r="AL56" i="8" a="1"/>
  <c r="AL56" i="8" s="1"/>
  <c r="AK53" i="8" a="1"/>
  <c r="AK53" i="8" s="1"/>
  <c r="AL49" i="8" a="1"/>
  <c r="AL49" i="8" s="1"/>
  <c r="AM45" i="8" a="1"/>
  <c r="AM45" i="8" s="1"/>
  <c r="AM41" i="8" a="1"/>
  <c r="AM41" i="8" s="1"/>
  <c r="AM37" i="8" a="1"/>
  <c r="AM37" i="8" s="1"/>
  <c r="AM50" i="8" a="1"/>
  <c r="AM50" i="8" s="1"/>
  <c r="AK75" i="8" a="1"/>
  <c r="AK75" i="8" s="1"/>
  <c r="AM67" i="8" a="1"/>
  <c r="AM67" i="8" s="1"/>
  <c r="AK64" i="8" a="1"/>
  <c r="AK64" i="8" s="1"/>
  <c r="AK60" i="8" a="1"/>
  <c r="AK60" i="8" s="1"/>
  <c r="AK56" i="8" a="1"/>
  <c r="AK56" i="8" s="1"/>
  <c r="AM52" i="8" a="1"/>
  <c r="AM52" i="8" s="1"/>
  <c r="AK49" i="8" a="1"/>
  <c r="AK49" i="8" s="1"/>
  <c r="AL45" i="8" a="1"/>
  <c r="AL45" i="8" s="1"/>
  <c r="AL41" i="8" a="1"/>
  <c r="AL41" i="8" s="1"/>
  <c r="AL37" i="8" a="1"/>
  <c r="AL37" i="8" s="1"/>
  <c r="AK35" i="8" a="1"/>
  <c r="AK35" i="8" s="1"/>
  <c r="AM74" i="8" a="1"/>
  <c r="AM74" i="8" s="1"/>
  <c r="AK71" i="8" a="1"/>
  <c r="AK71" i="8" s="1"/>
  <c r="AL67" i="8" a="1"/>
  <c r="AL67" i="8" s="1"/>
  <c r="AM63" i="8" a="1"/>
  <c r="AM63" i="8" s="1"/>
  <c r="AM59" i="8" a="1"/>
  <c r="AM59" i="8" s="1"/>
  <c r="AM55" i="8" a="1"/>
  <c r="AM55" i="8" s="1"/>
  <c r="AL52" i="8" a="1"/>
  <c r="AL52" i="8" s="1"/>
  <c r="AM48" i="8" a="1"/>
  <c r="AM48" i="8" s="1"/>
  <c r="AK45" i="8" a="1"/>
  <c r="AK45" i="8" s="1"/>
  <c r="AK41" i="8" a="1"/>
  <c r="AK41" i="8" s="1"/>
  <c r="AK37" i="8" a="1"/>
  <c r="AK37" i="8" s="1"/>
  <c r="AK43" i="8" a="1"/>
  <c r="AK43" i="8" s="1"/>
  <c r="AL74" i="8" a="1"/>
  <c r="AL74" i="8" s="1"/>
  <c r="AM70" i="8" a="1"/>
  <c r="AM70" i="8" s="1"/>
  <c r="AK67" i="8" a="1"/>
  <c r="AK67" i="8" s="1"/>
  <c r="AL63" i="8" a="1"/>
  <c r="AL63" i="8" s="1"/>
  <c r="AL59" i="8" a="1"/>
  <c r="AL59" i="8" s="1"/>
  <c r="AL55" i="8" a="1"/>
  <c r="AL55" i="8" s="1"/>
  <c r="AK52" i="8" a="1"/>
  <c r="AK52" i="8" s="1"/>
  <c r="AL48" i="8" a="1"/>
  <c r="AL48" i="8" s="1"/>
  <c r="AM44" i="8" a="1"/>
  <c r="AM44" i="8" s="1"/>
  <c r="AM40" i="8" a="1"/>
  <c r="AM40" i="8" s="1"/>
  <c r="AM36" i="8" a="1"/>
  <c r="AM36" i="8" s="1"/>
  <c r="AM57" i="8" a="1"/>
  <c r="AM57" i="8" s="1"/>
  <c r="AK74" i="8" a="1"/>
  <c r="AK74" i="8" s="1"/>
  <c r="AL70" i="8" a="1"/>
  <c r="AL70" i="8" s="1"/>
  <c r="AM66" i="8" a="1"/>
  <c r="AM66" i="8" s="1"/>
  <c r="AK63" i="8" a="1"/>
  <c r="AK63" i="8" s="1"/>
  <c r="AK59" i="8" a="1"/>
  <c r="AK59" i="8" s="1"/>
  <c r="AM51" i="8" a="1"/>
  <c r="AM51" i="8" s="1"/>
  <c r="AK48" i="8" a="1"/>
  <c r="AK48" i="8" s="1"/>
  <c r="AL44" i="8" a="1"/>
  <c r="AL44" i="8" s="1"/>
  <c r="AL40" i="8" a="1"/>
  <c r="AL40" i="8" s="1"/>
  <c r="AL36" i="8" a="1"/>
  <c r="AL36" i="8" s="1"/>
  <c r="AM61" i="8" a="1"/>
  <c r="AM61" i="8" s="1"/>
  <c r="AM73" i="8" a="1"/>
  <c r="AM73" i="8" s="1"/>
  <c r="AK70" i="8" a="1"/>
  <c r="AK70" i="8" s="1"/>
  <c r="AM62" i="8" a="1"/>
  <c r="AM62" i="8" s="1"/>
  <c r="AM58" i="8" a="1"/>
  <c r="AM58" i="8" s="1"/>
  <c r="AK55" i="8" a="1"/>
  <c r="AK55" i="8" s="1"/>
  <c r="AL51" i="8" a="1"/>
  <c r="AL51" i="8" s="1"/>
  <c r="AM47" i="8" a="1"/>
  <c r="AM47" i="8" s="1"/>
  <c r="AK44" i="8" a="1"/>
  <c r="AK44" i="8" s="1"/>
  <c r="AK40" i="8" a="1"/>
  <c r="AK40" i="8" s="1"/>
  <c r="AK36" i="8" a="1"/>
  <c r="AK36" i="8" s="1"/>
  <c r="AK69" i="8" a="1"/>
  <c r="AK69" i="8" s="1"/>
  <c r="AL73" i="8" a="1"/>
  <c r="AL73" i="8" s="1"/>
  <c r="AM69" i="8" a="1"/>
  <c r="AM69" i="8" s="1"/>
  <c r="AL66" i="8" a="1"/>
  <c r="AL66" i="8" s="1"/>
  <c r="AL62" i="8" a="1"/>
  <c r="AL62" i="8" s="1"/>
  <c r="AL58" i="8" a="1"/>
  <c r="AL58" i="8" s="1"/>
  <c r="AM54" i="8" a="1"/>
  <c r="AM54" i="8" s="1"/>
  <c r="AL47" i="8" a="1"/>
  <c r="AL47" i="8" s="1"/>
  <c r="AM43" i="8" a="1"/>
  <c r="AM43" i="8" s="1"/>
  <c r="AM39" i="8" a="1"/>
  <c r="AM39" i="8" s="1"/>
  <c r="AM35" i="8" a="1"/>
  <c r="AM35" i="8" s="1"/>
  <c r="AM65" i="8" a="1"/>
  <c r="AM65" i="8" s="1"/>
  <c r="AK73" i="8" a="1"/>
  <c r="AK73" i="8" s="1"/>
  <c r="AL69" i="8" a="1"/>
  <c r="AL69" i="8" s="1"/>
  <c r="AK66" i="8" a="1"/>
  <c r="AK66" i="8" s="1"/>
  <c r="AK62" i="8" a="1"/>
  <c r="AK62" i="8" s="1"/>
  <c r="AK58" i="8" a="1"/>
  <c r="AK58" i="8" s="1"/>
  <c r="AL54" i="8" a="1"/>
  <c r="AL54" i="8" s="1"/>
  <c r="AK51" i="8" a="1"/>
  <c r="AK51" i="8" s="1"/>
  <c r="AL43" i="8" a="1"/>
  <c r="AL43" i="8" s="1"/>
  <c r="AL39" i="8" a="1"/>
  <c r="AL39" i="8" s="1"/>
  <c r="AL35" i="8" a="1"/>
  <c r="AL35" i="8" s="1"/>
  <c r="AM72" i="8" a="1"/>
  <c r="AM72" i="8" s="1"/>
  <c r="AL72" i="8" a="1"/>
  <c r="AL72" i="8" s="1"/>
  <c r="AM68" i="8" a="1"/>
  <c r="AM68" i="8" s="1"/>
  <c r="AL65" i="8" a="1"/>
  <c r="AL65" i="8" s="1"/>
  <c r="AL61" i="8" a="1"/>
  <c r="AL61" i="8" s="1"/>
  <c r="AL57" i="8" a="1"/>
  <c r="AL57" i="8" s="1"/>
  <c r="AM53" i="8" a="1"/>
  <c r="AM53" i="8" s="1"/>
  <c r="AL50" i="8" a="1"/>
  <c r="AL50" i="8" s="1"/>
  <c r="AM46" i="8" a="1"/>
  <c r="AM46" i="8" s="1"/>
  <c r="AM42" i="8" a="1"/>
  <c r="AM42" i="8" s="1"/>
  <c r="AM38" i="8" a="1"/>
  <c r="AM38" i="8" s="1"/>
  <c r="AK47" i="8" a="1"/>
  <c r="AK47" i="8" s="1"/>
  <c r="AK72" i="8" a="1"/>
  <c r="AK72" i="8" s="1"/>
  <c r="AK65" i="8" a="1"/>
  <c r="AK65" i="8" s="1"/>
  <c r="AK61" i="8" a="1"/>
  <c r="AK61" i="8" s="1"/>
  <c r="AK57" i="8" a="1"/>
  <c r="AK57" i="8" s="1"/>
  <c r="AL53" i="8" a="1"/>
  <c r="AL53" i="8" s="1"/>
  <c r="AK50" i="8" a="1"/>
  <c r="AK50" i="8" s="1"/>
  <c r="AL46" i="8" a="1"/>
  <c r="AL46" i="8" s="1"/>
  <c r="AL42" i="8" a="1"/>
  <c r="AL42" i="8" s="1"/>
  <c r="AL38" i="8" a="1"/>
  <c r="AL38" i="8" s="1"/>
  <c r="AK39" i="8" a="1"/>
  <c r="AK39" i="8" s="1"/>
  <c r="Z14" i="8"/>
  <c r="AM14" i="8" a="1"/>
  <c r="AM14" i="8" s="1"/>
  <c r="AL14" i="8" a="1"/>
  <c r="AL14" i="8" s="1"/>
  <c r="AK14" i="8" a="1"/>
  <c r="AK14" i="8" s="1"/>
  <c r="AM32" i="8" a="1"/>
  <c r="AM32" i="8" s="1"/>
  <c r="AL32" i="8" a="1"/>
  <c r="AL32" i="8" s="1"/>
  <c r="AK32" i="8" a="1"/>
  <c r="AK32" i="8" s="1"/>
  <c r="Z20" i="8"/>
  <c r="AM20" i="8" a="1"/>
  <c r="AM20" i="8" s="1"/>
  <c r="AL20" i="8" a="1"/>
  <c r="AL20" i="8" s="1"/>
  <c r="AK20" i="8" a="1"/>
  <c r="AK20" i="8" s="1"/>
  <c r="AI8" i="8"/>
  <c r="AM8" i="8" a="1"/>
  <c r="AM8" i="8" s="1"/>
  <c r="AL8" i="8" a="1"/>
  <c r="AL8" i="8" s="1"/>
  <c r="AK8" i="8" a="1"/>
  <c r="AK8" i="8" s="1"/>
  <c r="AM25" i="8" a="1"/>
  <c r="AM25" i="8" s="1"/>
  <c r="AL25" i="8" a="1"/>
  <c r="AL25" i="8" s="1"/>
  <c r="AK25" i="8" a="1"/>
  <c r="AK25" i="8" s="1"/>
  <c r="AM13" i="8" a="1"/>
  <c r="AM13" i="8" s="1"/>
  <c r="AL13" i="8" a="1"/>
  <c r="AL13" i="8" s="1"/>
  <c r="AK13" i="8" a="1"/>
  <c r="AK13" i="8" s="1"/>
  <c r="AM23" i="8" a="1"/>
  <c r="AM23" i="8" s="1"/>
  <c r="AL23" i="8" a="1"/>
  <c r="AL23" i="8" s="1"/>
  <c r="AK23" i="8" a="1"/>
  <c r="AK23" i="8" s="1"/>
  <c r="AI11" i="8"/>
  <c r="AM11" i="8" a="1"/>
  <c r="AM11" i="8" s="1"/>
  <c r="AL11" i="8" a="1"/>
  <c r="AL11" i="8" s="1"/>
  <c r="AK11" i="8" a="1"/>
  <c r="AK11" i="8" s="1"/>
  <c r="Z6" i="8"/>
  <c r="AM6" i="8" a="1"/>
  <c r="AM6" i="8" s="1"/>
  <c r="AL6" i="8" a="1"/>
  <c r="AL6" i="8" s="1"/>
  <c r="AK6" i="8" a="1"/>
  <c r="AK6" i="8" s="1"/>
  <c r="AM28" i="8" a="1"/>
  <c r="AM28" i="8" s="1"/>
  <c r="AL28" i="8" a="1"/>
  <c r="AL28" i="8" s="1"/>
  <c r="AK28" i="8" a="1"/>
  <c r="AK28" i="8" s="1"/>
  <c r="AM16" i="8" a="1"/>
  <c r="AM16" i="8" s="1"/>
  <c r="AL16" i="8" a="1"/>
  <c r="AL16" i="8" s="1"/>
  <c r="AK16" i="8" a="1"/>
  <c r="AK16" i="8" s="1"/>
  <c r="Z4" i="8"/>
  <c r="AM4" i="8" a="1"/>
  <c r="AM4" i="8" s="1"/>
  <c r="AL4" i="8" a="1"/>
  <c r="AL4" i="8" s="1"/>
  <c r="AK4" i="8" a="1"/>
  <c r="AK4" i="8" s="1"/>
  <c r="AM18" i="8" a="1"/>
  <c r="AM18" i="8" s="1"/>
  <c r="AL18" i="8" a="1"/>
  <c r="AL18" i="8" s="1"/>
  <c r="AK18" i="8" a="1"/>
  <c r="AK18" i="8" s="1"/>
  <c r="Z33" i="8"/>
  <c r="AM33" i="8" a="1"/>
  <c r="AM33" i="8" s="1"/>
  <c r="AL33" i="8" a="1"/>
  <c r="AL33" i="8" s="1"/>
  <c r="AK33" i="8" a="1"/>
  <c r="AK33" i="8" s="1"/>
  <c r="AM21" i="8" a="1"/>
  <c r="AM21" i="8" s="1"/>
  <c r="AL21" i="8" a="1"/>
  <c r="AL21" i="8" s="1"/>
  <c r="AK21" i="8" a="1"/>
  <c r="AK21" i="8" s="1"/>
  <c r="AM9" i="8" a="1"/>
  <c r="AM9" i="8" s="1"/>
  <c r="AL9" i="8" a="1"/>
  <c r="AL9" i="8" s="1"/>
  <c r="AK9" i="8" a="1"/>
  <c r="AK9" i="8" s="1"/>
  <c r="Z30" i="8"/>
  <c r="AM30" i="8" a="1"/>
  <c r="AM30" i="8" s="1"/>
  <c r="AL30" i="8" a="1"/>
  <c r="AL30" i="8" s="1"/>
  <c r="AK30" i="8" a="1"/>
  <c r="AK30" i="8" s="1"/>
  <c r="AM31" i="8" a="1"/>
  <c r="AM31" i="8" s="1"/>
  <c r="AL31" i="8" a="1"/>
  <c r="AL31" i="8" s="1"/>
  <c r="AK31" i="8" a="1"/>
  <c r="AK31" i="8" s="1"/>
  <c r="Z19" i="8"/>
  <c r="AM19" i="8" a="1"/>
  <c r="AM19" i="8" s="1"/>
  <c r="AL19" i="8" a="1"/>
  <c r="AL19" i="8" s="1"/>
  <c r="AK19" i="8" a="1"/>
  <c r="AK19" i="8" s="1"/>
  <c r="Z7" i="8"/>
  <c r="AM7" i="8" a="1"/>
  <c r="AM7" i="8" s="1"/>
  <c r="AL7" i="8" a="1"/>
  <c r="AL7" i="8" s="1"/>
  <c r="AK7" i="8" a="1"/>
  <c r="AK7" i="8" s="1"/>
  <c r="AM2" i="8" a="1"/>
  <c r="AM2" i="8" s="1"/>
  <c r="AL2" i="8" a="1"/>
  <c r="AL2" i="8" s="1"/>
  <c r="AK2" i="8" a="1"/>
  <c r="AK2" i="8" s="1"/>
  <c r="AM24" i="8" a="1"/>
  <c r="AM24" i="8" s="1"/>
  <c r="AL24" i="8" a="1"/>
  <c r="AL24" i="8" s="1"/>
  <c r="AK24" i="8" a="1"/>
  <c r="AK24" i="8" s="1"/>
  <c r="AM12" i="8" a="1"/>
  <c r="AM12" i="8" s="1"/>
  <c r="AL12" i="8" a="1"/>
  <c r="AL12" i="8" s="1"/>
  <c r="AK12" i="8" a="1"/>
  <c r="AK12" i="8" s="1"/>
  <c r="AM26" i="8" a="1"/>
  <c r="AM26" i="8" s="1"/>
  <c r="AL26" i="8" a="1"/>
  <c r="AL26" i="8" s="1"/>
  <c r="AK26" i="8" a="1"/>
  <c r="AK26" i="8" s="1"/>
  <c r="Z29" i="8"/>
  <c r="AM29" i="8" a="1"/>
  <c r="AM29" i="8" s="1"/>
  <c r="AL29" i="8" a="1"/>
  <c r="AL29" i="8" s="1"/>
  <c r="AK29" i="8" a="1"/>
  <c r="AK29" i="8" s="1"/>
  <c r="AM17" i="8" a="1"/>
  <c r="AM17" i="8" s="1"/>
  <c r="AL17" i="8" a="1"/>
  <c r="AL17" i="8" s="1"/>
  <c r="AK17" i="8" a="1"/>
  <c r="AK17" i="8" s="1"/>
  <c r="AM5" i="8" a="1"/>
  <c r="AM5" i="8" s="1"/>
  <c r="AL5" i="8" a="1"/>
  <c r="AL5" i="8" s="1"/>
  <c r="AK5" i="8" a="1"/>
  <c r="AK5" i="8" s="1"/>
  <c r="AM34" i="8" a="1"/>
  <c r="AM34" i="8" s="1"/>
  <c r="AL34" i="8" a="1"/>
  <c r="AL34" i="8" s="1"/>
  <c r="AK34" i="8" a="1"/>
  <c r="AK34" i="8" s="1"/>
  <c r="AM22" i="8" a="1"/>
  <c r="AM22" i="8" s="1"/>
  <c r="AL22" i="8" a="1"/>
  <c r="AL22" i="8" s="1"/>
  <c r="AK22" i="8" a="1"/>
  <c r="AK22" i="8" s="1"/>
  <c r="Z10" i="8"/>
  <c r="AM10" i="8" a="1"/>
  <c r="AM10" i="8" s="1"/>
  <c r="AL10" i="8" a="1"/>
  <c r="AL10" i="8" s="1"/>
  <c r="AK10" i="8" a="1"/>
  <c r="AK10" i="8" s="1"/>
  <c r="AM27" i="8" a="1"/>
  <c r="AM27" i="8" s="1"/>
  <c r="AL27" i="8" a="1"/>
  <c r="AL27" i="8" s="1"/>
  <c r="AK27" i="8" a="1"/>
  <c r="AK27" i="8" s="1"/>
  <c r="AI15" i="8"/>
  <c r="AM15" i="8" a="1"/>
  <c r="AM15" i="8" s="1"/>
  <c r="AL15" i="8" a="1"/>
  <c r="AL15" i="8" s="1"/>
  <c r="AK15" i="8" a="1"/>
  <c r="AK15" i="8" s="1"/>
  <c r="Z3" i="8"/>
  <c r="AM3" i="8" a="1"/>
  <c r="AM3" i="8" s="1"/>
  <c r="AL3" i="8" a="1"/>
  <c r="AL3" i="8" s="1"/>
  <c r="AK3" i="8" a="1"/>
  <c r="AK3" i="8" s="1"/>
  <c r="Z12" i="8"/>
  <c r="Z11" i="8"/>
  <c r="Z21" i="8"/>
  <c r="Z13" i="8"/>
  <c r="Z5" i="8"/>
  <c r="Z15" i="8"/>
  <c r="Z28" i="8"/>
  <c r="Z22" i="8"/>
  <c r="AI71" i="8"/>
  <c r="AI63" i="8"/>
  <c r="AI55" i="8"/>
  <c r="AI47" i="8"/>
  <c r="AI39" i="8"/>
  <c r="AI31" i="8"/>
  <c r="Z27" i="8"/>
  <c r="AI23" i="8"/>
  <c r="AI7" i="8"/>
  <c r="AI3" i="8"/>
  <c r="AI72" i="8"/>
  <c r="AI64" i="8"/>
  <c r="AI56" i="8"/>
  <c r="AI48" i="8"/>
  <c r="AI40" i="8"/>
  <c r="AI32" i="8"/>
  <c r="AI24" i="8"/>
  <c r="AI16" i="8"/>
  <c r="Z26" i="8"/>
  <c r="Z25" i="8"/>
  <c r="Z17" i="8"/>
  <c r="Z9" i="8"/>
  <c r="Z34" i="8"/>
  <c r="Z18" i="8"/>
  <c r="Z40" i="8"/>
  <c r="AI70" i="8"/>
  <c r="AI62" i="8"/>
  <c r="AI54" i="8"/>
  <c r="AI46" i="8"/>
  <c r="AI38" i="8"/>
  <c r="AI30" i="8"/>
  <c r="AI22" i="8"/>
  <c r="AI14" i="8"/>
  <c r="AI6" i="8"/>
  <c r="Z31" i="8"/>
  <c r="Z23" i="8"/>
  <c r="Z72" i="8"/>
  <c r="Z8" i="8"/>
  <c r="AI69" i="8"/>
  <c r="AI61" i="8"/>
  <c r="AI53" i="8"/>
  <c r="AI45" i="8"/>
  <c r="AI37" i="8"/>
  <c r="AI29" i="8"/>
  <c r="AI21" i="8"/>
  <c r="AI13" i="8"/>
  <c r="AI5" i="8"/>
  <c r="Z56" i="8"/>
  <c r="Z16" i="8"/>
  <c r="AI2" i="8"/>
  <c r="AI68" i="8"/>
  <c r="AI60" i="8"/>
  <c r="AI52" i="8"/>
  <c r="AI44" i="8"/>
  <c r="AI36" i="8"/>
  <c r="AI28" i="8"/>
  <c r="AI20" i="8"/>
  <c r="AI12" i="8"/>
  <c r="AI4" i="8"/>
  <c r="Z32" i="8"/>
  <c r="AI75" i="8"/>
  <c r="AI67" i="8"/>
  <c r="AI59" i="8"/>
  <c r="AI51" i="8"/>
  <c r="AI43" i="8"/>
  <c r="AI35" i="8"/>
  <c r="AI27" i="8"/>
  <c r="AI19" i="8"/>
  <c r="Z2" i="8"/>
  <c r="AB2" i="8" s="1"/>
  <c r="AI74" i="8"/>
  <c r="AI66" i="8"/>
  <c r="AI58" i="8"/>
  <c r="AI50" i="8"/>
  <c r="AI42" i="8"/>
  <c r="AI34" i="8"/>
  <c r="AI26" i="8"/>
  <c r="AI18" i="8"/>
  <c r="AI10" i="8"/>
  <c r="Z64" i="8"/>
  <c r="Z24" i="8"/>
  <c r="AI73" i="8"/>
  <c r="AI65" i="8"/>
  <c r="AI57" i="8"/>
  <c r="AI49" i="8"/>
  <c r="AI41" i="8"/>
  <c r="AI33" i="8"/>
  <c r="AI25" i="8"/>
  <c r="AI17" i="8"/>
  <c r="AI9" i="8"/>
  <c r="AH2" i="8"/>
  <c r="Z48" i="8"/>
  <c r="A19" i="3" l="1"/>
  <c r="A26" i="3" s="1"/>
  <c r="A33" i="3" s="1"/>
  <c r="L21" i="5"/>
  <c r="Y4" i="13" l="1"/>
  <c r="L14" i="22"/>
  <c r="J6" i="22"/>
  <c r="J7" i="22"/>
  <c r="J8" i="22"/>
  <c r="J9" i="22"/>
  <c r="J10" i="22"/>
  <c r="J11" i="22"/>
  <c r="J12" i="22"/>
  <c r="J5" i="22"/>
  <c r="CP7" i="21"/>
  <c r="CN7" i="21" s="1"/>
  <c r="B5" i="22" s="1"/>
  <c r="CQ7" i="21"/>
  <c r="CO7" i="21" s="1"/>
  <c r="C5" i="22" s="1"/>
  <c r="CP8" i="21"/>
  <c r="CN8" i="21" s="1"/>
  <c r="B6" i="22" s="1"/>
  <c r="CQ8" i="21"/>
  <c r="CO8" i="21" s="1"/>
  <c r="C6" i="22" s="1"/>
  <c r="CP9" i="21"/>
  <c r="CN9" i="21" s="1"/>
  <c r="B7" i="22" s="1"/>
  <c r="CQ9" i="21"/>
  <c r="CO9" i="21" s="1"/>
  <c r="C7" i="22" s="1"/>
  <c r="CP10" i="21"/>
  <c r="CN10" i="21" s="1"/>
  <c r="B8" i="22" s="1"/>
  <c r="CQ10" i="21"/>
  <c r="CO10" i="21" s="1"/>
  <c r="C8" i="22" s="1"/>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14" i="22" s="1"/>
  <c r="CP16" i="21"/>
  <c r="CN16" i="21" s="1"/>
  <c r="B14" i="22" s="1"/>
  <c r="CQ15" i="21"/>
  <c r="CO15" i="21" s="1"/>
  <c r="C13" i="22" s="1"/>
  <c r="CP15" i="21"/>
  <c r="CN15" i="21" s="1"/>
  <c r="B13" i="22" s="1"/>
  <c r="CQ14" i="21"/>
  <c r="CO14" i="21" s="1"/>
  <c r="C12" i="22" s="1"/>
  <c r="CP14" i="21"/>
  <c r="CN14" i="21" s="1"/>
  <c r="B12" i="22" s="1"/>
  <c r="CQ13" i="21"/>
  <c r="CO13" i="21" s="1"/>
  <c r="C11" i="22" s="1"/>
  <c r="CP13" i="21"/>
  <c r="CN13" i="21" s="1"/>
  <c r="B11" i="22" s="1"/>
  <c r="CQ12" i="21"/>
  <c r="CO12" i="21" s="1"/>
  <c r="C10" i="22" s="1"/>
  <c r="CP12" i="21"/>
  <c r="CN12" i="21" s="1"/>
  <c r="B10" i="22" s="1"/>
  <c r="CQ11" i="21"/>
  <c r="CO11" i="21" s="1"/>
  <c r="C9" i="22" s="1"/>
  <c r="CP11" i="21"/>
  <c r="CN11" i="21" s="1"/>
  <c r="B9" i="22" s="1"/>
  <c r="L12" i="22" l="1"/>
  <c r="K5" i="22"/>
  <c r="L6" i="22"/>
  <c r="L11" i="22"/>
  <c r="L10" i="22"/>
  <c r="AC53" i="1" a="1"/>
  <c r="AC53" i="1" s="1"/>
  <c r="K9" i="22"/>
  <c r="M15" i="22"/>
  <c r="K6" i="22"/>
  <c r="K7" i="22"/>
  <c r="L5" i="22"/>
  <c r="K8" i="22"/>
  <c r="L9" i="22"/>
  <c r="L8" i="22"/>
  <c r="K12" i="22"/>
  <c r="L7" i="22"/>
  <c r="K11" i="22"/>
  <c r="K10" i="22"/>
  <c r="H15" i="22"/>
  <c r="I15" i="22"/>
  <c r="G15" i="22"/>
  <c r="E18" i="22" l="1"/>
  <c r="AB52" i="1" a="1"/>
  <c r="AB52" i="1" s="1"/>
  <c r="AB53" i="1" a="1"/>
  <c r="AB53" i="1" s="1"/>
  <c r="AC52" i="1" a="1"/>
  <c r="AC52" i="1" s="1"/>
  <c r="R4" i="22"/>
  <c r="S4" i="22"/>
  <c r="P4" i="22"/>
  <c r="P9" i="22" s="1"/>
  <c r="Q4" i="22"/>
  <c r="J15" i="22"/>
  <c r="L15" i="22"/>
  <c r="K2" i="17" s="1"/>
  <c r="K15" i="22"/>
  <c r="L2" i="17" s="1"/>
  <c r="P8" i="22" l="1"/>
  <c r="C39" i="12"/>
  <c r="D39" i="12"/>
  <c r="Z52" i="1" l="1" a="1"/>
  <c r="Z52" i="1" s="1"/>
  <c r="U53" i="1"/>
  <c r="Z53" i="1" a="1"/>
  <c r="Z53" i="1" s="1"/>
  <c r="Y53" i="1" a="1"/>
  <c r="Y53" i="1" s="1"/>
  <c r="Y52" i="1" a="1"/>
  <c r="Y52" i="1" s="1"/>
  <c r="U52" i="1"/>
  <c r="B23" i="5"/>
  <c r="B24" i="5"/>
  <c r="B25" i="5"/>
  <c r="B26" i="5"/>
  <c r="B27" i="5"/>
  <c r="B28" i="5"/>
  <c r="B29" i="5"/>
  <c r="B30" i="5"/>
  <c r="B22"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G19" i="23" l="1"/>
  <c r="B19" i="23" s="1"/>
  <c r="E19" i="12"/>
  <c r="G32" i="23"/>
  <c r="E32" i="12"/>
  <c r="G20" i="23"/>
  <c r="E20" i="12"/>
  <c r="G8" i="23"/>
  <c r="E8" i="12"/>
  <c r="G31" i="23"/>
  <c r="E31" i="12"/>
  <c r="G30" i="23"/>
  <c r="E30" i="12"/>
  <c r="G18" i="23"/>
  <c r="E18" i="12"/>
  <c r="G6" i="23"/>
  <c r="E6" i="12"/>
  <c r="E29" i="12"/>
  <c r="G29" i="23"/>
  <c r="E28" i="12"/>
  <c r="G28" i="23"/>
  <c r="E16" i="12"/>
  <c r="G16" i="23"/>
  <c r="E15" i="12"/>
  <c r="G15" i="23"/>
  <c r="E27" i="12"/>
  <c r="G27" i="23"/>
  <c r="E26" i="12"/>
  <c r="B26" i="12" s="1"/>
  <c r="G26" i="23"/>
  <c r="E14" i="12"/>
  <c r="G14" i="23"/>
  <c r="E17" i="12"/>
  <c r="G17" i="23"/>
  <c r="E25" i="12"/>
  <c r="G25" i="23"/>
  <c r="E13" i="12"/>
  <c r="G13" i="23"/>
  <c r="G7" i="23"/>
  <c r="E7" i="12"/>
  <c r="E5" i="12"/>
  <c r="G5" i="23"/>
  <c r="E24" i="12"/>
  <c r="G24" i="23"/>
  <c r="E12" i="12"/>
  <c r="G12" i="23"/>
  <c r="E35" i="12"/>
  <c r="G35" i="23"/>
  <c r="E23" i="12"/>
  <c r="G23" i="23"/>
  <c r="E11" i="12"/>
  <c r="G11" i="23"/>
  <c r="G34" i="23"/>
  <c r="E34" i="12"/>
  <c r="G22" i="23"/>
  <c r="E22" i="12"/>
  <c r="G10" i="23"/>
  <c r="E10" i="12"/>
  <c r="G33" i="23"/>
  <c r="B33" i="23" s="1"/>
  <c r="E33" i="12"/>
  <c r="G21" i="23"/>
  <c r="E21" i="12"/>
  <c r="G9" i="23"/>
  <c r="E9" i="12"/>
  <c r="Y2" i="13"/>
  <c r="U54" i="1" s="1"/>
  <c r="J4" i="1"/>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B21" i="12" l="1"/>
  <c r="B23" i="23"/>
  <c r="B13" i="23"/>
  <c r="B15" i="23"/>
  <c r="B30" i="12"/>
  <c r="B13" i="12"/>
  <c r="B30" i="23"/>
  <c r="B33" i="12"/>
  <c r="B35" i="23"/>
  <c r="B25" i="23"/>
  <c r="B16" i="23"/>
  <c r="B31" i="12"/>
  <c r="B12" i="23"/>
  <c r="B28" i="23"/>
  <c r="B8" i="12"/>
  <c r="B10" i="23"/>
  <c r="B12" i="12"/>
  <c r="B17" i="12"/>
  <c r="B28" i="12"/>
  <c r="B8" i="23"/>
  <c r="B23" i="12"/>
  <c r="B25" i="12"/>
  <c r="B10" i="12"/>
  <c r="B22" i="12"/>
  <c r="B24" i="23"/>
  <c r="B14" i="23"/>
  <c r="B29" i="23"/>
  <c r="B20" i="12"/>
  <c r="B35" i="12"/>
  <c r="B17" i="23"/>
  <c r="B22" i="23"/>
  <c r="B24" i="12"/>
  <c r="B14" i="12"/>
  <c r="B29" i="12"/>
  <c r="B20" i="23"/>
  <c r="B21" i="23"/>
  <c r="B31" i="23"/>
  <c r="B34" i="12"/>
  <c r="B5" i="23"/>
  <c r="A5" i="23"/>
  <c r="B26" i="23"/>
  <c r="B6" i="12"/>
  <c r="B32" i="12"/>
  <c r="B34" i="23"/>
  <c r="B6" i="23"/>
  <c r="B32" i="23"/>
  <c r="B16" i="12"/>
  <c r="B5" i="12"/>
  <c r="A5" i="12"/>
  <c r="B9" i="12"/>
  <c r="B11" i="23"/>
  <c r="B7" i="12"/>
  <c r="B27" i="23"/>
  <c r="B18" i="12"/>
  <c r="B19" i="12"/>
  <c r="B15" i="12"/>
  <c r="B9" i="23"/>
  <c r="B11" i="12"/>
  <c r="B7" i="23"/>
  <c r="B27" i="12"/>
  <c r="B18" i="23"/>
  <c r="B1" i="12"/>
  <c r="B39" i="23"/>
  <c r="B39" i="12"/>
  <c r="B21" i="5"/>
  <c r="J21" i="5" s="1"/>
  <c r="C38" i="5"/>
  <c r="N22" i="14"/>
  <c r="N4" i="14"/>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2" i="8"/>
  <c r="I16" i="17"/>
  <c r="J2" i="17"/>
  <c r="H2" i="17"/>
  <c r="M4" i="4"/>
  <c r="I4" i="4"/>
  <c r="O6" i="7"/>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O42" i="7" s="1"/>
  <c r="H4" i="1"/>
  <c r="O6" i="6" l="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O42" i="6" s="1"/>
  <c r="I18" i="17"/>
  <c r="J54" i="23"/>
  <c r="K54" i="23" s="1"/>
  <c r="L54" i="23" s="1"/>
  <c r="J49" i="23"/>
  <c r="K49" i="23" s="1"/>
  <c r="L49" i="23" s="1"/>
  <c r="J51" i="23"/>
  <c r="K51" i="23" s="1"/>
  <c r="L51" i="23" s="1"/>
  <c r="J45" i="23"/>
  <c r="K45" i="23" s="1"/>
  <c r="L45" i="23" s="1"/>
  <c r="J46" i="23"/>
  <c r="K46" i="23" s="1"/>
  <c r="L46" i="23" s="1"/>
  <c r="J47" i="23"/>
  <c r="K47" i="23" s="1"/>
  <c r="L47" i="23" s="1"/>
  <c r="J50" i="23"/>
  <c r="K50" i="23" s="1"/>
  <c r="L50" i="23" s="1"/>
  <c r="J43" i="23"/>
  <c r="J53" i="23"/>
  <c r="K53" i="23" s="1"/>
  <c r="L53" i="23" s="1"/>
  <c r="J48" i="23"/>
  <c r="K48" i="23" s="1"/>
  <c r="L48" i="23" s="1"/>
  <c r="J52" i="23"/>
  <c r="K52" i="23" s="1"/>
  <c r="L52" i="23" s="1"/>
  <c r="J44" i="23"/>
  <c r="K44" i="23" s="1"/>
  <c r="L44" i="23" s="1"/>
  <c r="J52" i="12"/>
  <c r="K52" i="12" s="1"/>
  <c r="L52" i="12" s="1"/>
  <c r="J54" i="12"/>
  <c r="K54" i="12" s="1"/>
  <c r="L54" i="12" s="1"/>
  <c r="P5" i="7"/>
  <c r="N6" i="7"/>
  <c r="J53" i="12"/>
  <c r="K53" i="12" s="1"/>
  <c r="L53" i="12" s="1"/>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a="1"/>
  <c r="C498" i="14" s="1"/>
  <c r="D497" i="14" a="1"/>
  <c r="D497" i="14" s="1"/>
  <c r="C497" i="14" a="1"/>
  <c r="C497" i="14" s="1"/>
  <c r="D496" i="14"/>
  <c r="D496" i="14" a="1"/>
  <c r="C496" i="14"/>
  <c r="C496" i="14" a="1"/>
  <c r="D495" i="14" a="1"/>
  <c r="D495" i="14" s="1"/>
  <c r="C495" i="14"/>
  <c r="C495" i="14" a="1"/>
  <c r="D494" i="14" a="1"/>
  <c r="D494" i="14" s="1"/>
  <c r="C494" i="14" a="1"/>
  <c r="C494" i="14" s="1"/>
  <c r="D493" i="14" a="1"/>
  <c r="D493" i="14" s="1"/>
  <c r="C493" i="14"/>
  <c r="C493" i="14" a="1"/>
  <c r="D492" i="14"/>
  <c r="D492" i="14" a="1"/>
  <c r="C492" i="14" a="1"/>
  <c r="C492" i="14" s="1"/>
  <c r="D491" i="14" a="1"/>
  <c r="D491" i="14" s="1"/>
  <c r="C491" i="14" a="1"/>
  <c r="C491" i="14" s="1"/>
  <c r="D490" i="14" a="1"/>
  <c r="D490" i="14" s="1"/>
  <c r="C490" i="14" a="1"/>
  <c r="C490" i="14" s="1"/>
  <c r="D489" i="14" a="1"/>
  <c r="D489" i="14" s="1"/>
  <c r="C489" i="14"/>
  <c r="C489" i="14" a="1"/>
  <c r="D488" i="14" a="1"/>
  <c r="D488" i="14" s="1"/>
  <c r="C488" i="14"/>
  <c r="C488" i="14" a="1"/>
  <c r="D487" i="14" a="1"/>
  <c r="D487" i="14" s="1"/>
  <c r="C487" i="14" a="1"/>
  <c r="C487" i="14" s="1"/>
  <c r="D486" i="14" a="1"/>
  <c r="D486" i="14" s="1"/>
  <c r="C486" i="14" a="1"/>
  <c r="C486" i="14" s="1"/>
  <c r="D485" i="14" a="1"/>
  <c r="D485" i="14" s="1"/>
  <c r="C485" i="14" a="1"/>
  <c r="C485" i="14" s="1"/>
  <c r="D484" i="14" a="1"/>
  <c r="D484" i="14" s="1"/>
  <c r="C484" i="14"/>
  <c r="C484" i="14" a="1"/>
  <c r="D483" i="14" a="1"/>
  <c r="D483" i="14" s="1"/>
  <c r="C483" i="14" a="1"/>
  <c r="C483" i="14" s="1"/>
  <c r="D482" i="14" a="1"/>
  <c r="D482" i="14" s="1"/>
  <c r="C482" i="14"/>
  <c r="C482" i="14" a="1"/>
  <c r="D481" i="14" a="1"/>
  <c r="D481" i="14" s="1"/>
  <c r="C481" i="14" a="1"/>
  <c r="C481" i="14" s="1"/>
  <c r="D480" i="14"/>
  <c r="D480" i="14" a="1"/>
  <c r="C480" i="14"/>
  <c r="C480" i="14" a="1"/>
  <c r="D479" i="14" a="1"/>
  <c r="D479" i="14" s="1"/>
  <c r="C479" i="14" a="1"/>
  <c r="C479" i="14" s="1"/>
  <c r="D478" i="14"/>
  <c r="D478" i="14" a="1"/>
  <c r="C478" i="14"/>
  <c r="C478" i="14" a="1"/>
  <c r="D477" i="14" a="1"/>
  <c r="D477" i="14" s="1"/>
  <c r="C477" i="14"/>
  <c r="C477" i="14" a="1"/>
  <c r="D476" i="14"/>
  <c r="D476" i="14" a="1"/>
  <c r="C476" i="14"/>
  <c r="C476" i="14" a="1"/>
  <c r="D475" i="14" a="1"/>
  <c r="D475" i="14" s="1"/>
  <c r="C475" i="14"/>
  <c r="C475" i="14" a="1"/>
  <c r="D474" i="14"/>
  <c r="D474" i="14" a="1"/>
  <c r="C474" i="14" a="1"/>
  <c r="C474" i="14" s="1"/>
  <c r="D473" i="14" a="1"/>
  <c r="D473" i="14" s="1"/>
  <c r="C473" i="14"/>
  <c r="C473" i="14" a="1"/>
  <c r="D472" i="14"/>
  <c r="D472" i="14" a="1"/>
  <c r="C472" i="14"/>
  <c r="C472" i="14" a="1"/>
  <c r="D471" i="14" a="1"/>
  <c r="D471" i="14" s="1"/>
  <c r="C471" i="14"/>
  <c r="C471" i="14" a="1"/>
  <c r="D470" i="14" a="1"/>
  <c r="D470" i="14" s="1"/>
  <c r="C470" i="14" a="1"/>
  <c r="C470" i="14" s="1"/>
  <c r="D469" i="14" a="1"/>
  <c r="D469" i="14" s="1"/>
  <c r="C469" i="14"/>
  <c r="C469" i="14" a="1"/>
  <c r="D468" i="14"/>
  <c r="D468" i="14" a="1"/>
  <c r="C468" i="14" a="1"/>
  <c r="C468" i="14" s="1"/>
  <c r="D467" i="14" a="1"/>
  <c r="D467" i="14" s="1"/>
  <c r="C467" i="14" a="1"/>
  <c r="C467" i="14" s="1"/>
  <c r="D466" i="14" a="1"/>
  <c r="D466" i="14" s="1"/>
  <c r="C466" i="14" a="1"/>
  <c r="C466" i="14" s="1"/>
  <c r="D465" i="14" a="1"/>
  <c r="D465" i="14" s="1"/>
  <c r="C465" i="14"/>
  <c r="C465" i="14" a="1"/>
  <c r="D464" i="14" a="1"/>
  <c r="D464" i="14" s="1"/>
  <c r="C464" i="14" a="1"/>
  <c r="C464" i="14" s="1"/>
  <c r="D463" i="14" a="1"/>
  <c r="D463" i="14" s="1"/>
  <c r="C463" i="14" a="1"/>
  <c r="C463" i="14" s="1"/>
  <c r="D462" i="14" a="1"/>
  <c r="D462" i="14" s="1"/>
  <c r="C462" i="14" a="1"/>
  <c r="C462" i="14" s="1"/>
  <c r="D461" i="14" a="1"/>
  <c r="D461" i="14" s="1"/>
  <c r="C461" i="14" a="1"/>
  <c r="C461" i="14" s="1"/>
  <c r="D460" i="14" a="1"/>
  <c r="D460" i="14" s="1"/>
  <c r="C460" i="14"/>
  <c r="C460" i="14" a="1"/>
  <c r="D459" i="14" a="1"/>
  <c r="D459" i="14" s="1"/>
  <c r="C459" i="14" a="1"/>
  <c r="C459" i="14" s="1"/>
  <c r="D458" i="14" a="1"/>
  <c r="D458" i="14" s="1"/>
  <c r="C458" i="14"/>
  <c r="C458" i="14" a="1"/>
  <c r="D457" i="14" a="1"/>
  <c r="D457" i="14" s="1"/>
  <c r="C457" i="14" a="1"/>
  <c r="C457" i="14" s="1"/>
  <c r="D456" i="14"/>
  <c r="D456" i="14" a="1"/>
  <c r="C456" i="14"/>
  <c r="C456" i="14" a="1"/>
  <c r="D455" i="14" a="1"/>
  <c r="D455" i="14" s="1"/>
  <c r="C455" i="14" a="1"/>
  <c r="C455" i="14" s="1"/>
  <c r="D454" i="14"/>
  <c r="D454" i="14" a="1"/>
  <c r="C454" i="14"/>
  <c r="C454" i="14" a="1"/>
  <c r="D453" i="14" a="1"/>
  <c r="D453" i="14" s="1"/>
  <c r="C453" i="14"/>
  <c r="C453" i="14" a="1"/>
  <c r="D452" i="14"/>
  <c r="D452" i="14" a="1"/>
  <c r="C452" i="14"/>
  <c r="C452" i="14" a="1"/>
  <c r="D451" i="14" a="1"/>
  <c r="D451" i="14" s="1"/>
  <c r="C451" i="14" a="1"/>
  <c r="C451" i="14" s="1"/>
  <c r="D450" i="14"/>
  <c r="D450" i="14" a="1"/>
  <c r="C450" i="14" a="1"/>
  <c r="C450" i="14" s="1"/>
  <c r="D449" i="14" a="1"/>
  <c r="D449" i="14" s="1"/>
  <c r="C449" i="14"/>
  <c r="C449" i="14" a="1"/>
  <c r="D448" i="14"/>
  <c r="D448" i="14" a="1"/>
  <c r="C448" i="14"/>
  <c r="C448" i="14" a="1"/>
  <c r="D447" i="14" a="1"/>
  <c r="D447" i="14" s="1"/>
  <c r="C447" i="14"/>
  <c r="C447" i="14" a="1"/>
  <c r="D446" i="14" a="1"/>
  <c r="D446" i="14" s="1"/>
  <c r="C446" i="14" a="1"/>
  <c r="C446" i="14" s="1"/>
  <c r="D445" i="14" a="1"/>
  <c r="D445" i="14" s="1"/>
  <c r="C445" i="14"/>
  <c r="C445" i="14" a="1"/>
  <c r="D444" i="14"/>
  <c r="D444" i="14" a="1"/>
  <c r="C444" i="14" a="1"/>
  <c r="C444" i="14" s="1"/>
  <c r="D443" i="14" a="1"/>
  <c r="D443" i="14" s="1"/>
  <c r="C443" i="14" a="1"/>
  <c r="C443" i="14" s="1"/>
  <c r="D442" i="14" a="1"/>
  <c r="D442" i="14" s="1"/>
  <c r="C442" i="14" a="1"/>
  <c r="C442" i="14" s="1"/>
  <c r="D441" i="14" a="1"/>
  <c r="D441" i="14" s="1"/>
  <c r="C441" i="14"/>
  <c r="C441" i="14" a="1"/>
  <c r="D440" i="14" a="1"/>
  <c r="D440" i="14" s="1"/>
  <c r="C440" i="14"/>
  <c r="C440" i="14" a="1"/>
  <c r="D439" i="14" a="1"/>
  <c r="D439" i="14" s="1"/>
  <c r="C439" i="14"/>
  <c r="C439" i="14" a="1"/>
  <c r="D438" i="14" a="1"/>
  <c r="D438" i="14" s="1"/>
  <c r="C438" i="14" a="1"/>
  <c r="C438" i="14" s="1"/>
  <c r="D437" i="14" a="1"/>
  <c r="D437" i="14" s="1"/>
  <c r="C437" i="14"/>
  <c r="C437" i="14" a="1"/>
  <c r="D436" i="14" a="1"/>
  <c r="D436" i="14" s="1"/>
  <c r="C436" i="14"/>
  <c r="C436" i="14" a="1"/>
  <c r="D435" i="14" a="1"/>
  <c r="D435" i="14" s="1"/>
  <c r="C435" i="14"/>
  <c r="C435" i="14" a="1"/>
  <c r="D434" i="14" a="1"/>
  <c r="D434" i="14" s="1"/>
  <c r="C434" i="14" a="1"/>
  <c r="C434" i="14" s="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a="1"/>
  <c r="C427" i="14" s="1"/>
  <c r="D426" i="14" a="1"/>
  <c r="D426" i="14" s="1"/>
  <c r="C426" i="14" a="1"/>
  <c r="C426" i="14" s="1"/>
  <c r="D425" i="14" a="1"/>
  <c r="D425" i="14" s="1"/>
  <c r="C425" i="14"/>
  <c r="C425" i="14" a="1"/>
  <c r="D424" i="14" a="1"/>
  <c r="D424" i="14" s="1"/>
  <c r="C424" i="14" a="1"/>
  <c r="C424" i="14" s="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a="1"/>
  <c r="C417" i="14" s="1"/>
  <c r="D416" i="14" a="1"/>
  <c r="D416" i="14" s="1"/>
  <c r="C416" i="14" a="1"/>
  <c r="C416" i="14" s="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a="1"/>
  <c r="C410" i="14" s="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a="1"/>
  <c r="C403" i="14" s="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a="1"/>
  <c r="C396" i="14" s="1"/>
  <c r="D395" i="14" a="1"/>
  <c r="D395" i="14" s="1"/>
  <c r="C395" i="14" a="1"/>
  <c r="C395" i="14" s="1"/>
  <c r="D394" i="14" a="1"/>
  <c r="D394" i="14" s="1"/>
  <c r="C394" i="14"/>
  <c r="C394" i="14" a="1"/>
  <c r="D393" i="14" a="1"/>
  <c r="D393" i="14" s="1"/>
  <c r="C393" i="14"/>
  <c r="C393" i="14" a="1"/>
  <c r="D392" i="14" a="1"/>
  <c r="D392" i="14" s="1"/>
  <c r="C392" i="14" a="1"/>
  <c r="C392" i="14" s="1"/>
  <c r="D391" i="14" a="1"/>
  <c r="D391" i="14" s="1"/>
  <c r="C391" i="14" a="1"/>
  <c r="C391" i="14" s="1"/>
  <c r="D390" i="14" a="1"/>
  <c r="D390" i="14" s="1"/>
  <c r="C390" i="14" a="1"/>
  <c r="C390" i="14" s="1"/>
  <c r="D389" i="14" a="1"/>
  <c r="D389" i="14" s="1"/>
  <c r="C389" i="14" a="1"/>
  <c r="C389" i="14" s="1"/>
  <c r="D388" i="14"/>
  <c r="D388" i="14" a="1"/>
  <c r="C388" i="14" a="1"/>
  <c r="C388" i="14" s="1"/>
  <c r="D387" i="14" a="1"/>
  <c r="D387" i="14" s="1"/>
  <c r="C387" i="14"/>
  <c r="C387" i="14" a="1"/>
  <c r="D386" i="14" a="1"/>
  <c r="D386" i="14" s="1"/>
  <c r="C386" i="14" a="1"/>
  <c r="C386" i="14" s="1"/>
  <c r="D385" i="14" a="1"/>
  <c r="D385" i="14" s="1"/>
  <c r="C385" i="14" a="1"/>
  <c r="C385" i="14" s="1"/>
  <c r="D384" i="14" a="1"/>
  <c r="D384" i="14" s="1"/>
  <c r="C384" i="14"/>
  <c r="C384" i="14" a="1"/>
  <c r="D383" i="14" a="1"/>
  <c r="D383" i="14" s="1"/>
  <c r="C383" i="14" a="1"/>
  <c r="C383" i="14" s="1"/>
  <c r="D382" i="14" a="1"/>
  <c r="D382" i="14" s="1"/>
  <c r="C382" i="14" a="1"/>
  <c r="C382" i="14" s="1"/>
  <c r="D381" i="14" a="1"/>
  <c r="D381" i="14" s="1"/>
  <c r="C381" i="14" a="1"/>
  <c r="C381" i="14" s="1"/>
  <c r="D380" i="14" a="1"/>
  <c r="D380" i="14" s="1"/>
  <c r="C380" i="14" a="1"/>
  <c r="C380" i="14" s="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a="1"/>
  <c r="D374" i="14" s="1"/>
  <c r="C374" i="14" a="1"/>
  <c r="C374" i="14" s="1"/>
  <c r="D373" i="14" a="1"/>
  <c r="D373" i="14" s="1"/>
  <c r="C373" i="14" a="1"/>
  <c r="C373" i="14" s="1"/>
  <c r="D372" i="14" a="1"/>
  <c r="D372" i="14" s="1"/>
  <c r="C372" i="14" a="1"/>
  <c r="C372" i="14" s="1"/>
  <c r="D371" i="14" a="1"/>
  <c r="D371" i="14" s="1"/>
  <c r="C371" i="14"/>
  <c r="C371" i="14" a="1"/>
  <c r="D370" i="14" a="1"/>
  <c r="D370" i="14" s="1"/>
  <c r="C370" i="14" a="1"/>
  <c r="C370" i="14" s="1"/>
  <c r="D369" i="14" a="1"/>
  <c r="D369" i="14" s="1"/>
  <c r="C369" i="14" a="1"/>
  <c r="C369" i="14" s="1"/>
  <c r="D368" i="14" a="1"/>
  <c r="D368" i="14" s="1"/>
  <c r="C368" i="14" a="1"/>
  <c r="C368" i="14" s="1"/>
  <c r="D367" i="14" a="1"/>
  <c r="D367" i="14" s="1"/>
  <c r="C367" i="14" a="1"/>
  <c r="C367" i="14" s="1"/>
  <c r="D366" i="14" a="1"/>
  <c r="D366" i="14" s="1"/>
  <c r="C366" i="14" a="1"/>
  <c r="C366" i="14" s="1"/>
  <c r="D365" i="14" a="1"/>
  <c r="D365" i="14" s="1"/>
  <c r="C365" i="14" a="1"/>
  <c r="C365" i="14" s="1"/>
  <c r="D364" i="14" a="1"/>
  <c r="D364" i="14" s="1"/>
  <c r="C364" i="14"/>
  <c r="C364" i="14" a="1"/>
  <c r="D363" i="14" a="1"/>
  <c r="D363" i="14" s="1"/>
  <c r="C363" i="14" a="1"/>
  <c r="C363" i="14" s="1"/>
  <c r="D362" i="14" a="1"/>
  <c r="D362" i="14" s="1"/>
  <c r="C362" i="14" a="1"/>
  <c r="C362" i="14" s="1"/>
  <c r="D361" i="14" a="1"/>
  <c r="D361" i="14" s="1"/>
  <c r="C361" i="14"/>
  <c r="C361" i="14" a="1"/>
  <c r="D360" i="14" a="1"/>
  <c r="D360" i="14" s="1"/>
  <c r="C360" i="14" a="1"/>
  <c r="C360" i="14" s="1"/>
  <c r="D359" i="14" a="1"/>
  <c r="D359" i="14" s="1"/>
  <c r="C359" i="14" a="1"/>
  <c r="C359" i="14" s="1"/>
  <c r="D358" i="14" a="1"/>
  <c r="D358" i="14" s="1"/>
  <c r="C358" i="14" a="1"/>
  <c r="C358" i="14" s="1"/>
  <c r="D357" i="14" a="1"/>
  <c r="D357" i="14" s="1"/>
  <c r="C357" i="14" a="1"/>
  <c r="C357" i="14" s="1"/>
  <c r="D356" i="14" a="1"/>
  <c r="D356" i="14" s="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a="1"/>
  <c r="C351" i="14" s="1"/>
  <c r="D350" i="14"/>
  <c r="D350" i="14" a="1"/>
  <c r="C350" i="14" a="1"/>
  <c r="C350" i="14" s="1"/>
  <c r="D349" i="14" a="1"/>
  <c r="D349" i="14" s="1"/>
  <c r="C349" i="14" a="1"/>
  <c r="C349" i="14" s="1"/>
  <c r="D348" i="14" a="1"/>
  <c r="D348" i="14" s="1"/>
  <c r="C348" i="14" a="1"/>
  <c r="C348" i="14" s="1"/>
  <c r="D347" i="14" a="1"/>
  <c r="D347" i="14" s="1"/>
  <c r="C347" i="14" a="1"/>
  <c r="C347" i="14" s="1"/>
  <c r="D346" i="14"/>
  <c r="D346" i="14" a="1"/>
  <c r="C346" i="14" a="1"/>
  <c r="C346" i="14" s="1"/>
  <c r="D345" i="14" a="1"/>
  <c r="D345" i="14" s="1"/>
  <c r="C345" i="14" a="1"/>
  <c r="C345" i="14" s="1"/>
  <c r="D344" i="14" a="1"/>
  <c r="D344" i="14" s="1"/>
  <c r="C344" i="14" a="1"/>
  <c r="C344" i="14" s="1"/>
  <c r="D343" i="14" a="1"/>
  <c r="D343" i="14" s="1"/>
  <c r="C343" i="14" a="1"/>
  <c r="C343" i="14" s="1"/>
  <c r="D342" i="14" a="1"/>
  <c r="D342" i="14" s="1"/>
  <c r="C342" i="14"/>
  <c r="C342" i="14" a="1"/>
  <c r="D341" i="14" a="1"/>
  <c r="D341" i="14" s="1"/>
  <c r="C341" i="14"/>
  <c r="C341" i="14" a="1"/>
  <c r="D340" i="14" a="1"/>
  <c r="D340" i="14" s="1"/>
  <c r="C340" i="14" a="1"/>
  <c r="C340" i="14" s="1"/>
  <c r="D339" i="14" a="1"/>
  <c r="D339" i="14" s="1"/>
  <c r="C339" i="14" a="1"/>
  <c r="C339" i="14" s="1"/>
  <c r="D338" i="14" a="1"/>
  <c r="D338" i="14" s="1"/>
  <c r="C338" i="14" a="1"/>
  <c r="C338" i="14" s="1"/>
  <c r="D337" i="14" a="1"/>
  <c r="D337" i="14" s="1"/>
  <c r="C337" i="14" a="1"/>
  <c r="C337" i="14" s="1"/>
  <c r="D336" i="14"/>
  <c r="D336" i="14" a="1"/>
  <c r="C336" i="14" a="1"/>
  <c r="C336" i="14" s="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a="1"/>
  <c r="D330" i="14" s="1"/>
  <c r="C330" i="14" a="1"/>
  <c r="C330" i="14" s="1"/>
  <c r="D329" i="14" a="1"/>
  <c r="D329" i="14" s="1"/>
  <c r="C329" i="14" a="1"/>
  <c r="C329" i="14" s="1"/>
  <c r="D328" i="14" a="1"/>
  <c r="D328" i="14" s="1"/>
  <c r="C328" i="14" a="1"/>
  <c r="C328" i="14" s="1"/>
  <c r="D327" i="14" a="1"/>
  <c r="D327" i="14" s="1"/>
  <c r="C327" i="14" a="1"/>
  <c r="C327" i="14" s="1"/>
  <c r="D326" i="14"/>
  <c r="D326" i="14" a="1"/>
  <c r="C326" i="14" a="1"/>
  <c r="C326" i="14" s="1"/>
  <c r="D325" i="14" a="1"/>
  <c r="D325" i="14" s="1"/>
  <c r="C325" i="14" a="1"/>
  <c r="C325" i="14" s="1"/>
  <c r="D324" i="14" a="1"/>
  <c r="D324" i="14" s="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a="1"/>
  <c r="D316" i="14" s="1"/>
  <c r="C316" i="14" a="1"/>
  <c r="C316" i="14" s="1"/>
  <c r="D315" i="14" a="1"/>
  <c r="D315" i="14" s="1"/>
  <c r="C315" i="14" a="1"/>
  <c r="C315" i="14" s="1"/>
  <c r="D314" i="14" a="1"/>
  <c r="D314" i="14" s="1"/>
  <c r="C314" i="14" a="1"/>
  <c r="C314" i="14" s="1"/>
  <c r="D313" i="14" a="1"/>
  <c r="D313" i="14" s="1"/>
  <c r="C313" i="14" a="1"/>
  <c r="C313" i="14" s="1"/>
  <c r="D312" i="14" a="1"/>
  <c r="D312" i="14" s="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a="1"/>
  <c r="D304" i="14" s="1"/>
  <c r="C304" i="14" a="1"/>
  <c r="C304" i="14" s="1"/>
  <c r="D303" i="14" a="1"/>
  <c r="D303" i="14" s="1"/>
  <c r="C303" i="14" a="1"/>
  <c r="C303" i="14" s="1"/>
  <c r="D302" i="14" a="1"/>
  <c r="D302" i="14" s="1"/>
  <c r="C302" i="14" a="1"/>
  <c r="C302" i="14" s="1"/>
  <c r="D301" i="14" a="1"/>
  <c r="D301" i="14" s="1"/>
  <c r="C301" i="14" a="1"/>
  <c r="C301" i="14" s="1"/>
  <c r="D300" i="14" a="1"/>
  <c r="D300" i="14" s="1"/>
  <c r="C300" i="14" a="1"/>
  <c r="C300" i="14" s="1"/>
  <c r="D299" i="14" a="1"/>
  <c r="D299" i="14" s="1"/>
  <c r="C299" i="14" a="1"/>
  <c r="C299" i="14" s="1"/>
  <c r="D298" i="14" a="1"/>
  <c r="D298" i="14" s="1"/>
  <c r="C298" i="14" a="1"/>
  <c r="C298" i="14" s="1"/>
  <c r="D297" i="14" a="1"/>
  <c r="D297" i="14" s="1"/>
  <c r="C297" i="14" a="1"/>
  <c r="C297" i="14" s="1"/>
  <c r="D296" i="14" a="1"/>
  <c r="D296" i="14" s="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a="1"/>
  <c r="D272" i="14" s="1"/>
  <c r="C272" i="14" a="1"/>
  <c r="C272" i="14" s="1"/>
  <c r="D271" i="14" a="1"/>
  <c r="D271" i="14" s="1"/>
  <c r="C271" i="14" a="1"/>
  <c r="C271" i="14" s="1"/>
  <c r="D270" i="14" a="1"/>
  <c r="D270" i="14" s="1"/>
  <c r="C270" i="14" a="1"/>
  <c r="C270" i="14" s="1"/>
  <c r="D269" i="14" a="1"/>
  <c r="D269" i="14" s="1"/>
  <c r="C269" i="14" a="1"/>
  <c r="C269" i="14" s="1"/>
  <c r="D268" i="14" a="1"/>
  <c r="D268" i="14" s="1"/>
  <c r="C268" i="14" a="1"/>
  <c r="C268" i="14" s="1"/>
  <c r="D267" i="14" a="1"/>
  <c r="D267" i="14" s="1"/>
  <c r="C267" i="14" a="1"/>
  <c r="C267" i="14" s="1"/>
  <c r="D266" i="14" a="1"/>
  <c r="D266" i="14" s="1"/>
  <c r="C266" i="14" a="1"/>
  <c r="C266" i="14" s="1"/>
  <c r="D265" i="14" a="1"/>
  <c r="D265" i="14" s="1"/>
  <c r="C265" i="14" a="1"/>
  <c r="C265" i="14" s="1"/>
  <c r="D264" i="14" a="1"/>
  <c r="D264" i="14" s="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a="1"/>
  <c r="D256" i="14" s="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a="1"/>
  <c r="D240" i="14" s="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a="1"/>
  <c r="D232" i="14" s="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a="1"/>
  <c r="D216" i="14" s="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a="1"/>
  <c r="D208" i="14" s="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a="1"/>
  <c r="D198" i="14" s="1"/>
  <c r="C198" i="14" a="1"/>
  <c r="C198" i="14" s="1"/>
  <c r="D197" i="14"/>
  <c r="D197" i="14" a="1"/>
  <c r="C197" i="14" a="1"/>
  <c r="C197" i="14" s="1"/>
  <c r="D196" i="14"/>
  <c r="D196" i="14" a="1"/>
  <c r="C196" i="14" a="1"/>
  <c r="C196" i="14" s="1"/>
  <c r="D195" i="14"/>
  <c r="D195" i="14" a="1"/>
  <c r="C195" i="14" a="1"/>
  <c r="C195" i="14" s="1"/>
  <c r="D194" i="14" a="1"/>
  <c r="D194" i="14" s="1"/>
  <c r="C194" i="14" a="1"/>
  <c r="C194" i="14" s="1"/>
  <c r="D193" i="14"/>
  <c r="D193" i="14" a="1"/>
  <c r="C193" i="14" a="1"/>
  <c r="C193" i="14" s="1"/>
  <c r="D192" i="14"/>
  <c r="D192" i="14" a="1"/>
  <c r="C192" i="14" a="1"/>
  <c r="C192" i="14" s="1"/>
  <c r="D191" i="14"/>
  <c r="D191" i="14" a="1"/>
  <c r="C191" i="14" a="1"/>
  <c r="C191" i="14" s="1"/>
  <c r="D190" i="14" a="1"/>
  <c r="D190" i="14" s="1"/>
  <c r="C190" i="14" a="1"/>
  <c r="C190" i="14" s="1"/>
  <c r="D189" i="14"/>
  <c r="D189" i="14" a="1"/>
  <c r="C189" i="14" a="1"/>
  <c r="C189" i="14" s="1"/>
  <c r="D188" i="14"/>
  <c r="D188" i="14" a="1"/>
  <c r="C188" i="14" a="1"/>
  <c r="C188" i="14" s="1"/>
  <c r="D187" i="14"/>
  <c r="D187" i="14" a="1"/>
  <c r="C187" i="14" a="1"/>
  <c r="C187" i="14" s="1"/>
  <c r="D186" i="14" a="1"/>
  <c r="D186" i="14" s="1"/>
  <c r="C186" i="14" a="1"/>
  <c r="C186" i="14" s="1"/>
  <c r="D185" i="14"/>
  <c r="D185" i="14" a="1"/>
  <c r="C185" i="14" a="1"/>
  <c r="C185" i="14" s="1"/>
  <c r="D184" i="14" a="1"/>
  <c r="D184" i="14" s="1"/>
  <c r="C184" i="14" a="1"/>
  <c r="C184" i="14" s="1"/>
  <c r="D183" i="14"/>
  <c r="D183" i="14" a="1"/>
  <c r="C183" i="14" a="1"/>
  <c r="C183" i="14" s="1"/>
  <c r="D182" i="14" a="1"/>
  <c r="D182" i="14" s="1"/>
  <c r="C182" i="14" a="1"/>
  <c r="C182" i="14" s="1"/>
  <c r="D181" i="14"/>
  <c r="D181" i="14" a="1"/>
  <c r="C181" i="14" a="1"/>
  <c r="C181" i="14" s="1"/>
  <c r="D180" i="14" a="1"/>
  <c r="D180" i="14" s="1"/>
  <c r="C180" i="14" a="1"/>
  <c r="C180" i="14" s="1"/>
  <c r="I179" i="14"/>
  <c r="I179" i="14" a="1"/>
  <c r="H179" i="14" a="1"/>
  <c r="H179" i="14" s="1"/>
  <c r="D179" i="14" a="1"/>
  <c r="D179" i="14" s="1"/>
  <c r="C179" i="14" a="1"/>
  <c r="C179" i="14" s="1"/>
  <c r="I178" i="14" a="1"/>
  <c r="I178" i="14" s="1"/>
  <c r="H178" i="14" a="1"/>
  <c r="H178" i="14" s="1"/>
  <c r="D178" i="14" a="1"/>
  <c r="D178" i="14" s="1"/>
  <c r="C178" i="14" a="1"/>
  <c r="C178" i="14" s="1"/>
  <c r="I177" i="14"/>
  <c r="I177" i="14" a="1"/>
  <c r="H177" i="14" a="1"/>
  <c r="H177" i="14" s="1"/>
  <c r="D177" i="14" a="1"/>
  <c r="D177" i="14" s="1"/>
  <c r="C177" i="14" a="1"/>
  <c r="C177" i="14" s="1"/>
  <c r="I176" i="14" a="1"/>
  <c r="I176" i="14" s="1"/>
  <c r="H176" i="14" a="1"/>
  <c r="H176" i="14" s="1"/>
  <c r="D176" i="14" a="1"/>
  <c r="D176" i="14" s="1"/>
  <c r="C176" i="14" a="1"/>
  <c r="C176" i="14" s="1"/>
  <c r="I175" i="14" a="1"/>
  <c r="I175" i="14" s="1"/>
  <c r="H175" i="14" a="1"/>
  <c r="H175" i="14" s="1"/>
  <c r="D175" i="14" a="1"/>
  <c r="D175" i="14" s="1"/>
  <c r="C175" i="14"/>
  <c r="C175" i="14" a="1"/>
  <c r="I174" i="14" a="1"/>
  <c r="I174" i="14" s="1"/>
  <c r="H174" i="14" a="1"/>
  <c r="H174" i="14" s="1"/>
  <c r="D174" i="14" a="1"/>
  <c r="D174" i="14" s="1"/>
  <c r="C174" i="14" a="1"/>
  <c r="C174" i="14" s="1"/>
  <c r="I173" i="14" a="1"/>
  <c r="I173" i="14" s="1"/>
  <c r="H173" i="14" a="1"/>
  <c r="H173" i="14" s="1"/>
  <c r="D173" i="14" a="1"/>
  <c r="D173" i="14" s="1"/>
  <c r="C173" i="14"/>
  <c r="C173" i="14" a="1"/>
  <c r="I172" i="14" a="1"/>
  <c r="I172" i="14" s="1"/>
  <c r="H172" i="14" a="1"/>
  <c r="H172" i="14" s="1"/>
  <c r="D172" i="14" a="1"/>
  <c r="D172" i="14" s="1"/>
  <c r="C172" i="14" a="1"/>
  <c r="C172" i="14" s="1"/>
  <c r="I171" i="14" a="1"/>
  <c r="I171" i="14" s="1"/>
  <c r="H171" i="14" a="1"/>
  <c r="H171" i="14" s="1"/>
  <c r="D171" i="14" a="1"/>
  <c r="D171" i="14" s="1"/>
  <c r="C171" i="14" a="1"/>
  <c r="C171" i="14" s="1"/>
  <c r="I170" i="14" a="1"/>
  <c r="I170" i="14" s="1"/>
  <c r="H170" i="14" a="1"/>
  <c r="H170" i="14" s="1"/>
  <c r="D170" i="14" a="1"/>
  <c r="D170" i="14" s="1"/>
  <c r="C170" i="14" a="1"/>
  <c r="C170" i="14" s="1"/>
  <c r="I169" i="14" a="1"/>
  <c r="I169" i="14" s="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a="1"/>
  <c r="C167" i="14" s="1"/>
  <c r="I166" i="14" a="1"/>
  <c r="I166" i="14" s="1"/>
  <c r="H166" i="14" a="1"/>
  <c r="H166" i="14" s="1"/>
  <c r="D166" i="14"/>
  <c r="D166" i="14" a="1"/>
  <c r="C166" i="14" a="1"/>
  <c r="C166" i="14" s="1"/>
  <c r="I165" i="14" a="1"/>
  <c r="I165" i="14" s="1"/>
  <c r="H165" i="14" a="1"/>
  <c r="H165" i="14" s="1"/>
  <c r="D165" i="14" a="1"/>
  <c r="D165" i="14" s="1"/>
  <c r="C165" i="14"/>
  <c r="C165" i="14" a="1"/>
  <c r="I164" i="14" a="1"/>
  <c r="I164" i="14" s="1"/>
  <c r="H164" i="14" a="1"/>
  <c r="H164" i="14" s="1"/>
  <c r="D164" i="14" a="1"/>
  <c r="D164" i="14" s="1"/>
  <c r="C164" i="14" a="1"/>
  <c r="C164" i="14" s="1"/>
  <c r="I163" i="14"/>
  <c r="I163" i="14" a="1"/>
  <c r="H163" i="14" a="1"/>
  <c r="H163" i="14" s="1"/>
  <c r="D163" i="14" a="1"/>
  <c r="D163" i="14" s="1"/>
  <c r="C163" i="14" a="1"/>
  <c r="C163" i="14" s="1"/>
  <c r="I162" i="14" a="1"/>
  <c r="I162" i="14" s="1"/>
  <c r="H162" i="14" a="1"/>
  <c r="H162" i="14" s="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a="1"/>
  <c r="C157" i="14" s="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a="1"/>
  <c r="H154" i="14" s="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a="1"/>
  <c r="C149" i="14" s="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a="1"/>
  <c r="H146" i="14" s="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a="1"/>
  <c r="H142" i="14" s="1"/>
  <c r="D142" i="14" a="1"/>
  <c r="D142" i="14" s="1"/>
  <c r="C142" i="14" a="1"/>
  <c r="C142" i="14" s="1"/>
  <c r="I141" i="14" a="1"/>
  <c r="I141" i="14" s="1"/>
  <c r="H141" i="14" a="1"/>
  <c r="H141" i="14" s="1"/>
  <c r="D141" i="14" a="1"/>
  <c r="D141" i="14" s="1"/>
  <c r="C141" i="14" a="1"/>
  <c r="C141" i="14" s="1"/>
  <c r="I140" i="14" a="1"/>
  <c r="I140" i="14" s="1"/>
  <c r="H140" i="14" a="1"/>
  <c r="H140" i="14" s="1"/>
  <c r="D140" i="14" a="1"/>
  <c r="D140" i="14" s="1"/>
  <c r="C140" i="14" a="1"/>
  <c r="C140" i="14" s="1"/>
  <c r="I139" i="14" a="1"/>
  <c r="I139" i="14" s="1"/>
  <c r="H139" i="14" a="1"/>
  <c r="H139" i="14" s="1"/>
  <c r="D139" i="14" a="1"/>
  <c r="D139" i="14" s="1"/>
  <c r="C139" i="14" a="1"/>
  <c r="C139" i="14" s="1"/>
  <c r="I138" i="14" a="1"/>
  <c r="I138" i="14" s="1"/>
  <c r="H138" i="14" a="1"/>
  <c r="H138" i="14" s="1"/>
  <c r="D138" i="14" a="1"/>
  <c r="D138" i="14" s="1"/>
  <c r="C138" i="14" a="1"/>
  <c r="C138" i="14" s="1"/>
  <c r="I137" i="14" a="1"/>
  <c r="I137" i="14" s="1"/>
  <c r="H137" i="14" a="1"/>
  <c r="H137" i="14" s="1"/>
  <c r="D137" i="14" a="1"/>
  <c r="D137" i="14" s="1"/>
  <c r="C137" i="14" a="1"/>
  <c r="C137" i="14" s="1"/>
  <c r="I136" i="14" a="1"/>
  <c r="I136" i="14" s="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a="1"/>
  <c r="C133" i="14" s="1"/>
  <c r="I132" i="14" a="1"/>
  <c r="I132" i="14" s="1"/>
  <c r="H132" i="14" a="1"/>
  <c r="H132" i="14" s="1"/>
  <c r="D132" i="14" a="1"/>
  <c r="D132" i="14" s="1"/>
  <c r="C132" i="14" a="1"/>
  <c r="C132" i="14" s="1"/>
  <c r="I131" i="14" a="1"/>
  <c r="I131" i="14" s="1"/>
  <c r="H131" i="14" a="1"/>
  <c r="H131" i="14" s="1"/>
  <c r="D131" i="14" a="1"/>
  <c r="D131" i="14" s="1"/>
  <c r="C131" i="14" a="1"/>
  <c r="C131" i="14" s="1"/>
  <c r="I130" i="14" a="1"/>
  <c r="I130" i="14" s="1"/>
  <c r="H130" i="14" a="1"/>
  <c r="H130" i="14" s="1"/>
  <c r="D130" i="14" a="1"/>
  <c r="D130" i="14" s="1"/>
  <c r="C130" i="14" a="1"/>
  <c r="C130" i="14" s="1"/>
  <c r="I129" i="14" a="1"/>
  <c r="I129" i="14" s="1"/>
  <c r="H129" i="14" a="1"/>
  <c r="H129" i="14" s="1"/>
  <c r="D129" i="14" a="1"/>
  <c r="D129" i="14" s="1"/>
  <c r="C129" i="14" a="1"/>
  <c r="C129" i="14" s="1"/>
  <c r="I128" i="14" a="1"/>
  <c r="I128" i="14" s="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a="1"/>
  <c r="C15" i="14" s="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a="1"/>
  <c r="C9" i="14" s="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I26" i="23" l="1"/>
  <c r="N6" i="6"/>
  <c r="K43" i="23"/>
  <c r="Q28" i="23" s="1"/>
  <c r="Q26" i="23"/>
  <c r="L4" i="4"/>
  <c r="L27" i="5"/>
  <c r="J29" i="5"/>
  <c r="L26" i="5"/>
  <c r="J28" i="5"/>
  <c r="J27" i="5"/>
  <c r="L23" i="5"/>
  <c r="J25" i="5"/>
  <c r="L22" i="5"/>
  <c r="L29" i="5"/>
  <c r="J23" i="5"/>
  <c r="L28" i="5"/>
  <c r="J30" i="5"/>
  <c r="J22" i="5"/>
  <c r="L25" i="5"/>
  <c r="L24" i="5"/>
  <c r="J26" i="5"/>
  <c r="L30" i="5"/>
  <c r="J24" i="5"/>
  <c r="L43" i="23"/>
  <c r="I28" i="23"/>
  <c r="I25" i="5"/>
  <c r="I24" i="5"/>
  <c r="K23" i="5"/>
  <c r="I22" i="5"/>
  <c r="I23" i="5"/>
  <c r="K28" i="5"/>
  <c r="I30" i="5"/>
  <c r="K25" i="5"/>
  <c r="K26" i="5"/>
  <c r="I29" i="5"/>
  <c r="K30" i="5"/>
  <c r="K22" i="5"/>
  <c r="I28" i="5"/>
  <c r="K27" i="5"/>
  <c r="I27" i="5"/>
  <c r="K24" i="5"/>
  <c r="I26" i="5"/>
  <c r="K29" i="5"/>
  <c r="N7" i="7"/>
  <c r="P6" i="7"/>
  <c r="J51" i="12"/>
  <c r="K51" i="12" s="1"/>
  <c r="L51"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T44" i="14"/>
  <c r="T42" i="14"/>
  <c r="U42" i="14" s="1"/>
  <c r="T40" i="14"/>
  <c r="T38" i="14"/>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T81" i="14"/>
  <c r="U81" i="14" s="1"/>
  <c r="T80" i="14"/>
  <c r="U80" i="14" s="1"/>
  <c r="T73" i="14"/>
  <c r="U73" i="14" s="1"/>
  <c r="T72" i="14"/>
  <c r="U72" i="14" s="1"/>
  <c r="T65" i="14"/>
  <c r="U65" i="14" s="1"/>
  <c r="T64" i="14"/>
  <c r="U64" i="14" s="1"/>
  <c r="T54" i="14"/>
  <c r="U54" i="14" s="1"/>
  <c r="T46" i="14"/>
  <c r="U46" i="14" s="1"/>
  <c r="T36" i="14"/>
  <c r="T34" i="14"/>
  <c r="T3" i="14"/>
  <c r="U3" i="14" s="1"/>
  <c r="T45" i="14"/>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T15" i="14"/>
  <c r="T33" i="14"/>
  <c r="T188" i="14"/>
  <c r="U188" i="14" s="1"/>
  <c r="T144" i="14"/>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W176" i="14" l="1"/>
  <c r="U48" i="14"/>
  <c r="U88" i="14"/>
  <c r="U38" i="14"/>
  <c r="N7" i="6"/>
  <c r="P6" i="6"/>
  <c r="U17" i="14"/>
  <c r="U196" i="14"/>
  <c r="U144" i="14"/>
  <c r="U44" i="14"/>
  <c r="U45" i="14"/>
  <c r="W36" i="14"/>
  <c r="U191" i="14"/>
  <c r="U190" i="14"/>
  <c r="U10" i="14"/>
  <c r="U28" i="14"/>
  <c r="U168" i="14"/>
  <c r="U52" i="14"/>
  <c r="U56" i="14"/>
  <c r="N15" i="14"/>
  <c r="U19" i="14"/>
  <c r="U176" i="14"/>
  <c r="N8" i="7"/>
  <c r="P7" i="7"/>
  <c r="J50" i="12"/>
  <c r="K50" i="12" s="1"/>
  <c r="L50"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8" i="6" l="1"/>
  <c r="P7" i="6"/>
  <c r="N9" i="7"/>
  <c r="P8" i="7"/>
  <c r="J49" i="12"/>
  <c r="K49" i="12" s="1"/>
  <c r="L49"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9" i="6" l="1"/>
  <c r="P8" i="6"/>
  <c r="N10" i="7"/>
  <c r="P9" i="7"/>
  <c r="J48" i="12"/>
  <c r="K48" i="12" s="1"/>
  <c r="L48"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F7" i="11" s="1"/>
  <c r="E7" i="9"/>
  <c r="I7" i="11" s="1"/>
  <c r="E8" i="9"/>
  <c r="L7" i="11" s="1"/>
  <c r="E9" i="9"/>
  <c r="O7" i="11" s="1"/>
  <c r="E10" i="9"/>
  <c r="R7" i="11" s="1"/>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C7" i="11" s="1"/>
  <c r="N10" i="6" l="1"/>
  <c r="P9" i="6"/>
  <c r="F54" i="1"/>
  <c r="F55" i="1"/>
  <c r="F57" i="1"/>
  <c r="F56" i="1"/>
  <c r="N11" i="7"/>
  <c r="P10" i="7"/>
  <c r="J47" i="12"/>
  <c r="N11" i="6" l="1"/>
  <c r="P10" i="6"/>
  <c r="K47" i="12"/>
  <c r="L47" i="12" s="1"/>
  <c r="N12" i="7"/>
  <c r="P11" i="7"/>
  <c r="J46" i="12"/>
  <c r="Y3" i="8"/>
  <c r="AB3" i="8"/>
  <c r="AC3" i="8"/>
  <c r="AA3" i="8" s="1"/>
  <c r="Y4" i="8"/>
  <c r="AB4" i="8"/>
  <c r="AC4" i="8"/>
  <c r="AA4" i="8" s="1"/>
  <c r="Y5" i="8"/>
  <c r="AB5" i="8"/>
  <c r="AC5" i="8"/>
  <c r="AA5" i="8" s="1"/>
  <c r="Y6" i="8"/>
  <c r="AB6" i="8"/>
  <c r="AC6" i="8"/>
  <c r="AA6" i="8" s="1"/>
  <c r="Y7" i="8"/>
  <c r="AB7" i="8"/>
  <c r="AC7" i="8"/>
  <c r="AA7" i="8" s="1"/>
  <c r="Y8" i="8"/>
  <c r="AB8" i="8"/>
  <c r="AC8" i="8"/>
  <c r="AA8" i="8" s="1"/>
  <c r="Y9" i="8"/>
  <c r="AB9" i="8"/>
  <c r="AC9" i="8"/>
  <c r="AA9" i="8" s="1"/>
  <c r="Y10" i="8"/>
  <c r="AB10" i="8"/>
  <c r="AC10" i="8"/>
  <c r="AA10" i="8" s="1"/>
  <c r="Y11" i="8"/>
  <c r="AB11" i="8"/>
  <c r="AC11" i="8"/>
  <c r="AA11" i="8" s="1"/>
  <c r="Y12" i="8"/>
  <c r="AB12" i="8"/>
  <c r="AC12" i="8"/>
  <c r="AA12" i="8" s="1"/>
  <c r="Y13" i="8"/>
  <c r="AB13" i="8"/>
  <c r="AC13" i="8"/>
  <c r="AA13" i="8" s="1"/>
  <c r="Y14" i="8"/>
  <c r="AB14" i="8"/>
  <c r="AC14" i="8"/>
  <c r="AA14" i="8" s="1"/>
  <c r="Y15" i="8"/>
  <c r="AB15" i="8"/>
  <c r="AC15" i="8"/>
  <c r="AA15" i="8" s="1"/>
  <c r="Y16" i="8"/>
  <c r="AB16" i="8"/>
  <c r="AC16" i="8"/>
  <c r="AA16" i="8" s="1"/>
  <c r="Y17" i="8"/>
  <c r="AB17" i="8"/>
  <c r="AC17" i="8"/>
  <c r="AA17" i="8" s="1"/>
  <c r="Y18" i="8"/>
  <c r="AB18" i="8"/>
  <c r="AC18" i="8"/>
  <c r="AA18" i="8" s="1"/>
  <c r="Y19" i="8"/>
  <c r="AB19" i="8"/>
  <c r="AC19" i="8"/>
  <c r="AA19" i="8" s="1"/>
  <c r="Y20" i="8"/>
  <c r="AB20" i="8"/>
  <c r="AC20" i="8"/>
  <c r="AA20" i="8" s="1"/>
  <c r="Y21" i="8"/>
  <c r="AB21" i="8"/>
  <c r="AC21" i="8"/>
  <c r="AA21" i="8" s="1"/>
  <c r="Y22" i="8"/>
  <c r="AB22" i="8"/>
  <c r="AC22" i="8"/>
  <c r="AA22" i="8" s="1"/>
  <c r="Y23" i="8"/>
  <c r="AB23" i="8"/>
  <c r="AC23" i="8"/>
  <c r="AA23" i="8" s="1"/>
  <c r="Y24" i="8"/>
  <c r="AB24" i="8"/>
  <c r="AC24" i="8"/>
  <c r="AA24" i="8" s="1"/>
  <c r="Y25" i="8"/>
  <c r="AB25" i="8"/>
  <c r="AC25" i="8"/>
  <c r="AA25" i="8" s="1"/>
  <c r="Y26" i="8"/>
  <c r="AB26" i="8"/>
  <c r="AC26" i="8"/>
  <c r="AA26" i="8" s="1"/>
  <c r="Y27" i="8"/>
  <c r="AB27" i="8"/>
  <c r="AC27" i="8"/>
  <c r="AA27" i="8" s="1"/>
  <c r="Y28" i="8"/>
  <c r="AB28" i="8"/>
  <c r="AC28" i="8"/>
  <c r="AA28" i="8" s="1"/>
  <c r="Y29" i="8"/>
  <c r="AB29" i="8"/>
  <c r="AC29" i="8"/>
  <c r="AA29" i="8" s="1"/>
  <c r="Y30" i="8"/>
  <c r="AB30" i="8"/>
  <c r="AC30" i="8"/>
  <c r="AA30" i="8" s="1"/>
  <c r="Y31" i="8"/>
  <c r="AB31" i="8"/>
  <c r="AC31" i="8"/>
  <c r="AA31" i="8" s="1"/>
  <c r="Y32" i="8"/>
  <c r="AB32" i="8"/>
  <c r="AC32" i="8"/>
  <c r="AA32" i="8" s="1"/>
  <c r="Y33" i="8"/>
  <c r="AB33" i="8"/>
  <c r="W33" i="8" s="1"/>
  <c r="X33" i="8" s="1"/>
  <c r="AC33" i="8"/>
  <c r="AA33" i="8" s="1"/>
  <c r="Y34" i="8"/>
  <c r="AB34" i="8"/>
  <c r="AC34" i="8"/>
  <c r="AA34" i="8" s="1"/>
  <c r="Y35" i="8"/>
  <c r="AB35" i="8"/>
  <c r="AC35" i="8"/>
  <c r="Y36" i="8"/>
  <c r="AB36" i="8"/>
  <c r="W36" i="8" s="1"/>
  <c r="X36" i="8" s="1"/>
  <c r="AC36" i="8"/>
  <c r="Y37" i="8"/>
  <c r="AB37" i="8"/>
  <c r="AC37" i="8"/>
  <c r="Y38" i="8"/>
  <c r="AB38" i="8"/>
  <c r="AC38" i="8"/>
  <c r="Y39" i="8"/>
  <c r="AB39" i="8"/>
  <c r="AC39" i="8"/>
  <c r="Y40" i="8"/>
  <c r="AB40" i="8"/>
  <c r="AC40" i="8"/>
  <c r="Y41" i="8"/>
  <c r="AB41" i="8"/>
  <c r="W41" i="8" s="1"/>
  <c r="X41" i="8" s="1"/>
  <c r="AC41" i="8"/>
  <c r="Y42" i="8"/>
  <c r="AB42" i="8"/>
  <c r="W42" i="8" s="1"/>
  <c r="X42" i="8" s="1"/>
  <c r="AC42" i="8"/>
  <c r="Y43" i="8"/>
  <c r="AB43" i="8"/>
  <c r="W43" i="8" s="1"/>
  <c r="X43" i="8" s="1"/>
  <c r="AC43" i="8"/>
  <c r="Y44" i="8"/>
  <c r="AB44" i="8"/>
  <c r="W44" i="8" s="1"/>
  <c r="X44" i="8" s="1"/>
  <c r="AC44" i="8"/>
  <c r="Y45" i="8"/>
  <c r="AB45" i="8"/>
  <c r="AC45" i="8"/>
  <c r="Y46" i="8"/>
  <c r="AB46" i="8"/>
  <c r="AC46" i="8"/>
  <c r="Y47" i="8"/>
  <c r="AB47" i="8"/>
  <c r="AC47" i="8"/>
  <c r="Y48" i="8"/>
  <c r="AB48" i="8"/>
  <c r="AC48" i="8"/>
  <c r="Y49" i="8"/>
  <c r="AB49" i="8"/>
  <c r="W49" i="8" s="1"/>
  <c r="X49" i="8" s="1"/>
  <c r="AC49" i="8"/>
  <c r="Y50" i="8"/>
  <c r="AB50" i="8"/>
  <c r="W50" i="8" s="1"/>
  <c r="X50" i="8" s="1"/>
  <c r="AC50" i="8"/>
  <c r="Y51" i="8"/>
  <c r="AB51" i="8"/>
  <c r="W51" i="8" s="1"/>
  <c r="X51" i="8" s="1"/>
  <c r="AC51" i="8"/>
  <c r="Y52" i="8"/>
  <c r="AB52" i="8"/>
  <c r="W52" i="8" s="1"/>
  <c r="X52" i="8" s="1"/>
  <c r="AC52" i="8"/>
  <c r="Y53" i="8"/>
  <c r="AB53" i="8"/>
  <c r="AC53" i="8"/>
  <c r="Y54" i="8"/>
  <c r="AB54" i="8"/>
  <c r="AC54" i="8"/>
  <c r="Y55" i="8"/>
  <c r="AB55" i="8"/>
  <c r="AC55" i="8"/>
  <c r="Y56" i="8"/>
  <c r="AB56" i="8"/>
  <c r="AC56" i="8"/>
  <c r="Y57" i="8"/>
  <c r="AB57" i="8"/>
  <c r="W57" i="8" s="1"/>
  <c r="X57" i="8" s="1"/>
  <c r="AC57" i="8"/>
  <c r="Y58" i="8"/>
  <c r="AB58" i="8"/>
  <c r="W58" i="8" s="1"/>
  <c r="X58" i="8" s="1"/>
  <c r="AC58" i="8"/>
  <c r="Y59" i="8"/>
  <c r="AB59" i="8"/>
  <c r="W59" i="8" s="1"/>
  <c r="X59" i="8" s="1"/>
  <c r="AC59" i="8"/>
  <c r="Y60" i="8"/>
  <c r="AB60" i="8"/>
  <c r="W60" i="8" s="1"/>
  <c r="X60" i="8" s="1"/>
  <c r="AC60" i="8"/>
  <c r="Y61" i="8"/>
  <c r="AB61" i="8"/>
  <c r="AC61" i="8"/>
  <c r="Y62" i="8"/>
  <c r="AB62" i="8"/>
  <c r="AC62" i="8"/>
  <c r="Y63" i="8"/>
  <c r="AB63" i="8"/>
  <c r="AC63" i="8"/>
  <c r="Y64" i="8"/>
  <c r="AB64" i="8"/>
  <c r="AC64" i="8"/>
  <c r="Y65" i="8"/>
  <c r="AB65" i="8"/>
  <c r="W65" i="8" s="1"/>
  <c r="X65" i="8" s="1"/>
  <c r="AC65" i="8"/>
  <c r="Y66" i="8"/>
  <c r="AB66" i="8"/>
  <c r="W66" i="8" s="1"/>
  <c r="X66" i="8" s="1"/>
  <c r="AC66" i="8"/>
  <c r="Y67" i="8"/>
  <c r="AB67" i="8"/>
  <c r="W67" i="8" s="1"/>
  <c r="X67" i="8" s="1"/>
  <c r="AC67" i="8"/>
  <c r="Y68" i="8"/>
  <c r="AB68" i="8"/>
  <c r="W68" i="8" s="1"/>
  <c r="X68" i="8" s="1"/>
  <c r="AC68" i="8"/>
  <c r="Y69" i="8"/>
  <c r="AB69" i="8"/>
  <c r="AC69" i="8"/>
  <c r="Y70" i="8"/>
  <c r="AB70" i="8"/>
  <c r="AC70" i="8"/>
  <c r="Y71" i="8"/>
  <c r="AB71" i="8"/>
  <c r="AC71" i="8"/>
  <c r="Y72" i="8"/>
  <c r="AB72" i="8"/>
  <c r="AC72" i="8"/>
  <c r="Y73" i="8"/>
  <c r="AB73" i="8"/>
  <c r="W73" i="8" s="1"/>
  <c r="X73" i="8" s="1"/>
  <c r="AC73" i="8"/>
  <c r="Y74" i="8"/>
  <c r="AB74" i="8"/>
  <c r="W74" i="8" s="1"/>
  <c r="X74" i="8" s="1"/>
  <c r="AC74" i="8"/>
  <c r="Y75" i="8"/>
  <c r="AB75" i="8"/>
  <c r="W75" i="8" s="1"/>
  <c r="X75" i="8" s="1"/>
  <c r="AC75" i="8"/>
  <c r="AC2" i="8"/>
  <c r="AA2" i="8" s="1"/>
  <c r="Y2" i="8"/>
  <c r="N12" i="6" l="1"/>
  <c r="P11" i="6"/>
  <c r="AF10" i="8"/>
  <c r="K46" i="12"/>
  <c r="L46" i="12" s="1"/>
  <c r="AF7" i="8"/>
  <c r="N13" i="7"/>
  <c r="P12" i="7"/>
  <c r="J45" i="12"/>
  <c r="W56" i="8"/>
  <c r="X56" i="8" s="1"/>
  <c r="W40" i="8"/>
  <c r="X40" i="8" s="1"/>
  <c r="AF21" i="8"/>
  <c r="AE21" i="8"/>
  <c r="AE15" i="8"/>
  <c r="AF15" i="8"/>
  <c r="AE41" i="8"/>
  <c r="AF41" i="8"/>
  <c r="AF35" i="8"/>
  <c r="W35" i="8" s="1"/>
  <c r="AE35" i="8"/>
  <c r="W70" i="8"/>
  <c r="X70" i="8" s="1"/>
  <c r="AE29" i="8"/>
  <c r="AF29" i="8"/>
  <c r="W29" i="8" s="1"/>
  <c r="AE5" i="8"/>
  <c r="AF5" i="8"/>
  <c r="W61" i="8"/>
  <c r="X61" i="8" s="1"/>
  <c r="AE58" i="8"/>
  <c r="AF58" i="8"/>
  <c r="AF52" i="8"/>
  <c r="AE52" i="8"/>
  <c r="AE48" i="8"/>
  <c r="AF48" i="8"/>
  <c r="W45" i="8"/>
  <c r="X45" i="8" s="1"/>
  <c r="AE42" i="8"/>
  <c r="AF42" i="8"/>
  <c r="AE22" i="8"/>
  <c r="AF22" i="8"/>
  <c r="W64" i="8"/>
  <c r="X64" i="8" s="1"/>
  <c r="W48" i="8"/>
  <c r="X48" i="8" s="1"/>
  <c r="AF8" i="8"/>
  <c r="AE8" i="8"/>
  <c r="AF75" i="8"/>
  <c r="AE75" i="8"/>
  <c r="W71" i="8"/>
  <c r="X71" i="8" s="1"/>
  <c r="AE65" i="8"/>
  <c r="AF65" i="8"/>
  <c r="AE62" i="8"/>
  <c r="AF62" i="8"/>
  <c r="AF59" i="8"/>
  <c r="AE59" i="8"/>
  <c r="W55" i="8"/>
  <c r="X55" i="8" s="1"/>
  <c r="AE49" i="8"/>
  <c r="AF49" i="8"/>
  <c r="AE46" i="8"/>
  <c r="AF46" i="8"/>
  <c r="AF43" i="8"/>
  <c r="AE43" i="8"/>
  <c r="W39" i="8"/>
  <c r="X39" i="8" s="1"/>
  <c r="AE33" i="8"/>
  <c r="AF33" i="8"/>
  <c r="AE30" i="8"/>
  <c r="AF30" i="8"/>
  <c r="AE20" i="8"/>
  <c r="AF20" i="8"/>
  <c r="AF17" i="8"/>
  <c r="AE17" i="8"/>
  <c r="AE14" i="8"/>
  <c r="AF14" i="8"/>
  <c r="AE6" i="8"/>
  <c r="AF6" i="8"/>
  <c r="AF3" i="8"/>
  <c r="AE3" i="8"/>
  <c r="W72" i="8"/>
  <c r="X72" i="8" s="1"/>
  <c r="AE73" i="8"/>
  <c r="AF73" i="8"/>
  <c r="AE70" i="8"/>
  <c r="AF70" i="8"/>
  <c r="AF67" i="8"/>
  <c r="AE67" i="8"/>
  <c r="W47" i="8"/>
  <c r="X47" i="8" s="1"/>
  <c r="AE24" i="8"/>
  <c r="AF24" i="8"/>
  <c r="AF61" i="8"/>
  <c r="AE61" i="8"/>
  <c r="W38" i="8"/>
  <c r="X38" i="8" s="1"/>
  <c r="AE13" i="8"/>
  <c r="AF13" i="8"/>
  <c r="AF74" i="8"/>
  <c r="AE74" i="8"/>
  <c r="AF68" i="8"/>
  <c r="AE68" i="8"/>
  <c r="AF36" i="8"/>
  <c r="AE36" i="8"/>
  <c r="AF32" i="8"/>
  <c r="W32" i="8" s="1"/>
  <c r="AE32" i="8"/>
  <c r="AF16" i="8"/>
  <c r="AE16" i="8"/>
  <c r="AE71" i="8"/>
  <c r="AF71" i="8"/>
  <c r="AE55" i="8"/>
  <c r="AF55" i="8"/>
  <c r="AF39" i="8"/>
  <c r="AE39" i="8"/>
  <c r="AE53" i="8"/>
  <c r="AF53" i="8"/>
  <c r="W46" i="8"/>
  <c r="X46" i="8" s="1"/>
  <c r="AF37" i="8"/>
  <c r="AE37" i="8"/>
  <c r="W30" i="8"/>
  <c r="X30" i="8" s="1"/>
  <c r="AE23" i="8"/>
  <c r="AF23" i="8"/>
  <c r="AE12" i="8"/>
  <c r="AF12" i="8"/>
  <c r="AF9" i="8"/>
  <c r="AE9" i="8"/>
  <c r="AE63" i="8"/>
  <c r="AF63" i="8"/>
  <c r="AE47" i="8"/>
  <c r="AF47" i="8"/>
  <c r="AE31" i="8"/>
  <c r="AF31" i="8"/>
  <c r="AE10" i="8"/>
  <c r="W63" i="8"/>
  <c r="X63" i="8" s="1"/>
  <c r="AE57" i="8"/>
  <c r="AF57" i="8"/>
  <c r="AE54" i="8"/>
  <c r="AF54" i="8"/>
  <c r="AF51" i="8"/>
  <c r="AE51" i="8"/>
  <c r="AF38" i="8"/>
  <c r="AE38" i="8"/>
  <c r="AF2" i="8"/>
  <c r="W14" i="8" s="1"/>
  <c r="W54" i="8"/>
  <c r="X54" i="8" s="1"/>
  <c r="AF45" i="8"/>
  <c r="AE45" i="8"/>
  <c r="AE11" i="8"/>
  <c r="AF11" i="8"/>
  <c r="AF64" i="8"/>
  <c r="AE64" i="8"/>
  <c r="AE19" i="8"/>
  <c r="AF19" i="8"/>
  <c r="AE69" i="8"/>
  <c r="AF69" i="8"/>
  <c r="W62" i="8"/>
  <c r="X62" i="8" s="1"/>
  <c r="AE72" i="8"/>
  <c r="AF72" i="8"/>
  <c r="W69" i="8"/>
  <c r="X69" i="8" s="1"/>
  <c r="AE66" i="8"/>
  <c r="AF66" i="8"/>
  <c r="AF60" i="8"/>
  <c r="AE60" i="8"/>
  <c r="AE56" i="8"/>
  <c r="AF56" i="8"/>
  <c r="W53" i="8"/>
  <c r="X53" i="8" s="1"/>
  <c r="AF50" i="8"/>
  <c r="AE50" i="8"/>
  <c r="AF44" i="8"/>
  <c r="AE44" i="8"/>
  <c r="AE40" i="8"/>
  <c r="AF40" i="8"/>
  <c r="W37" i="8"/>
  <c r="X37" i="8" s="1"/>
  <c r="AF34" i="8"/>
  <c r="AE34" i="8"/>
  <c r="AF28" i="8"/>
  <c r="AE28" i="8"/>
  <c r="AF18" i="8"/>
  <c r="AE18" i="8"/>
  <c r="AF4" i="8"/>
  <c r="AE4" i="8"/>
  <c r="AE27" i="8"/>
  <c r="AF27" i="8"/>
  <c r="AE26" i="8"/>
  <c r="AF26" i="8"/>
  <c r="AF25" i="8"/>
  <c r="AE7" i="8"/>
  <c r="AE25" i="8"/>
  <c r="AE2" i="8"/>
  <c r="N13" i="6" l="1"/>
  <c r="P12" i="6"/>
  <c r="W4" i="8"/>
  <c r="W34" i="8"/>
  <c r="W31" i="8"/>
  <c r="W17" i="8"/>
  <c r="W28" i="8"/>
  <c r="W10" i="8"/>
  <c r="W23" i="8"/>
  <c r="W24" i="8"/>
  <c r="W27" i="8"/>
  <c r="W21" i="8"/>
  <c r="W9" i="8"/>
  <c r="W5" i="8"/>
  <c r="W18" i="8"/>
  <c r="W15" i="8"/>
  <c r="W20" i="8"/>
  <c r="W11" i="8"/>
  <c r="K45" i="12"/>
  <c r="L45" i="12" s="1"/>
  <c r="N14" i="7"/>
  <c r="P13" i="7"/>
  <c r="J43" i="12"/>
  <c r="O26" i="12" s="1"/>
  <c r="J44" i="12"/>
  <c r="W26" i="8"/>
  <c r="W6" i="8"/>
  <c r="W22" i="8"/>
  <c r="W12" i="8"/>
  <c r="W7" i="8"/>
  <c r="W8" i="8"/>
  <c r="W16" i="8"/>
  <c r="W25" i="8"/>
  <c r="W13" i="8"/>
  <c r="W3" i="8"/>
  <c r="W19" i="8"/>
  <c r="W2" i="8"/>
  <c r="N14" i="6" l="1"/>
  <c r="P13" i="6"/>
  <c r="X4" i="8"/>
  <c r="R12" i="11"/>
  <c r="O12" i="11"/>
  <c r="L12" i="11"/>
  <c r="I12" i="11"/>
  <c r="F12" i="11"/>
  <c r="C12" i="11"/>
  <c r="X28" i="8"/>
  <c r="X17" i="8"/>
  <c r="X34" i="8"/>
  <c r="X31" i="8"/>
  <c r="X23" i="8"/>
  <c r="X29" i="8"/>
  <c r="X32" i="8"/>
  <c r="X35" i="8"/>
  <c r="X14" i="8"/>
  <c r="X24" i="8"/>
  <c r="X11" i="8"/>
  <c r="K44" i="12"/>
  <c r="L44" i="12" s="1"/>
  <c r="G26" i="12"/>
  <c r="X20" i="8"/>
  <c r="X15" i="8"/>
  <c r="X9" i="8"/>
  <c r="X18" i="8"/>
  <c r="X21" i="8"/>
  <c r="X10" i="8"/>
  <c r="X5" i="8"/>
  <c r="K43" i="12"/>
  <c r="N15" i="7"/>
  <c r="P14" i="7"/>
  <c r="X16" i="8"/>
  <c r="X25" i="8"/>
  <c r="X8" i="8"/>
  <c r="X26" i="8"/>
  <c r="F13" i="11"/>
  <c r="R10" i="11"/>
  <c r="E5" i="11"/>
  <c r="F6" i="11" s="1"/>
  <c r="C13" i="11"/>
  <c r="O10" i="11"/>
  <c r="B5" i="11"/>
  <c r="C6" i="11" s="1"/>
  <c r="R11" i="11"/>
  <c r="L10" i="11"/>
  <c r="O11" i="11"/>
  <c r="I10" i="11"/>
  <c r="R13" i="11"/>
  <c r="L11" i="11"/>
  <c r="F10" i="11"/>
  <c r="Q5" i="11"/>
  <c r="R6" i="11" s="1"/>
  <c r="F11" i="11"/>
  <c r="K5" i="11"/>
  <c r="L6" i="11" s="1"/>
  <c r="H5" i="11"/>
  <c r="I6" i="11" s="1"/>
  <c r="C11" i="11"/>
  <c r="C10" i="11"/>
  <c r="L13" i="11"/>
  <c r="I13" i="11"/>
  <c r="I11" i="11"/>
  <c r="O13" i="11"/>
  <c r="N5" i="11"/>
  <c r="O6" i="11" s="1"/>
  <c r="X22" i="8"/>
  <c r="X2" i="8"/>
  <c r="X27" i="8"/>
  <c r="X13" i="8"/>
  <c r="X6" i="8"/>
  <c r="X7" i="8"/>
  <c r="X3" i="8"/>
  <c r="X12" i="8"/>
  <c r="X19" i="8"/>
  <c r="N15" i="6" l="1"/>
  <c r="P14" i="6"/>
  <c r="L43" i="12"/>
  <c r="O28" i="12"/>
  <c r="H6" i="25"/>
  <c r="M7" i="25"/>
  <c r="K9" i="25"/>
  <c r="I11" i="25"/>
  <c r="N12" i="25"/>
  <c r="L14" i="25"/>
  <c r="J16" i="25"/>
  <c r="H18" i="25"/>
  <c r="M19" i="25"/>
  <c r="K21" i="25"/>
  <c r="I23" i="25"/>
  <c r="N24" i="25"/>
  <c r="L26" i="25"/>
  <c r="J28" i="25"/>
  <c r="H30" i="25"/>
  <c r="M31" i="25"/>
  <c r="K33" i="25"/>
  <c r="I35" i="25"/>
  <c r="N36" i="25"/>
  <c r="M5" i="25"/>
  <c r="C37" i="25"/>
  <c r="P31" i="25"/>
  <c r="D30" i="25"/>
  <c r="O26" i="25"/>
  <c r="C25" i="25"/>
  <c r="P19" i="25"/>
  <c r="D18" i="25"/>
  <c r="O14" i="25"/>
  <c r="C13" i="25"/>
  <c r="P7" i="25"/>
  <c r="D6" i="25"/>
  <c r="I14" i="25"/>
  <c r="H33" i="25"/>
  <c r="D15" i="25"/>
  <c r="I6" i="25"/>
  <c r="N7" i="25"/>
  <c r="L9" i="25"/>
  <c r="J11" i="25"/>
  <c r="H13" i="25"/>
  <c r="M14" i="25"/>
  <c r="K16" i="25"/>
  <c r="I18" i="25"/>
  <c r="N19" i="25"/>
  <c r="L21" i="25"/>
  <c r="J23" i="25"/>
  <c r="H25" i="25"/>
  <c r="M26" i="25"/>
  <c r="K28" i="25"/>
  <c r="I30" i="25"/>
  <c r="N31" i="25"/>
  <c r="L33" i="25"/>
  <c r="J35" i="25"/>
  <c r="H37" i="25"/>
  <c r="N5" i="25"/>
  <c r="P36" i="25"/>
  <c r="D35" i="25"/>
  <c r="O31" i="25"/>
  <c r="C30" i="25"/>
  <c r="P24" i="25"/>
  <c r="D23" i="25"/>
  <c r="O19" i="25"/>
  <c r="C18" i="25"/>
  <c r="P12" i="25"/>
  <c r="D11" i="25"/>
  <c r="O7" i="25"/>
  <c r="C6" i="25"/>
  <c r="J19" i="25"/>
  <c r="I26" i="25"/>
  <c r="L29" i="25"/>
  <c r="O11" i="25"/>
  <c r="J6" i="25"/>
  <c r="H8" i="25"/>
  <c r="M9" i="25"/>
  <c r="K11" i="25"/>
  <c r="I13" i="25"/>
  <c r="N14" i="25"/>
  <c r="L16" i="25"/>
  <c r="J18" i="25"/>
  <c r="H20" i="25"/>
  <c r="M21" i="25"/>
  <c r="K23" i="25"/>
  <c r="I25" i="25"/>
  <c r="N26" i="25"/>
  <c r="L28" i="25"/>
  <c r="J30" i="25"/>
  <c r="H32" i="25"/>
  <c r="M33" i="25"/>
  <c r="K35" i="25"/>
  <c r="I37" i="25"/>
  <c r="H5" i="25"/>
  <c r="O36" i="25"/>
  <c r="C35" i="25"/>
  <c r="P29" i="25"/>
  <c r="D28" i="25"/>
  <c r="O24" i="25"/>
  <c r="C23" i="25"/>
  <c r="P17" i="25"/>
  <c r="D16" i="25"/>
  <c r="O12" i="25"/>
  <c r="C11" i="25"/>
  <c r="P5" i="25"/>
  <c r="H21" i="25"/>
  <c r="J5" i="25"/>
  <c r="P28" i="25"/>
  <c r="K6" i="25"/>
  <c r="I8" i="25"/>
  <c r="N9" i="25"/>
  <c r="L11" i="25"/>
  <c r="J13" i="25"/>
  <c r="H15" i="25"/>
  <c r="M16" i="25"/>
  <c r="K18" i="25"/>
  <c r="I20" i="25"/>
  <c r="N21" i="25"/>
  <c r="L23" i="25"/>
  <c r="J25" i="25"/>
  <c r="H27" i="25"/>
  <c r="M28" i="25"/>
  <c r="K30" i="25"/>
  <c r="I32" i="25"/>
  <c r="N33" i="25"/>
  <c r="L35" i="25"/>
  <c r="J37" i="25"/>
  <c r="P34" i="25"/>
  <c r="D33" i="25"/>
  <c r="O29" i="25"/>
  <c r="C28" i="25"/>
  <c r="P22" i="25"/>
  <c r="D21" i="25"/>
  <c r="O17" i="25"/>
  <c r="C16" i="25"/>
  <c r="P10" i="25"/>
  <c r="D9" i="25"/>
  <c r="O5" i="25"/>
  <c r="M10" i="25"/>
  <c r="C22" i="25"/>
  <c r="L6" i="25"/>
  <c r="J8" i="25"/>
  <c r="H10" i="25"/>
  <c r="M11" i="25"/>
  <c r="K13" i="25"/>
  <c r="I15" i="25"/>
  <c r="N16" i="25"/>
  <c r="L18" i="25"/>
  <c r="J20" i="25"/>
  <c r="H22" i="25"/>
  <c r="M23" i="25"/>
  <c r="K25" i="25"/>
  <c r="I27" i="25"/>
  <c r="N28" i="25"/>
  <c r="L30" i="25"/>
  <c r="J32" i="25"/>
  <c r="H34" i="25"/>
  <c r="M35" i="25"/>
  <c r="K37" i="25"/>
  <c r="O34" i="25"/>
  <c r="C33" i="25"/>
  <c r="P27" i="25"/>
  <c r="D26" i="25"/>
  <c r="O22" i="25"/>
  <c r="C21" i="25"/>
  <c r="P15" i="25"/>
  <c r="D14" i="25"/>
  <c r="O10" i="25"/>
  <c r="C9" i="25"/>
  <c r="H9" i="25"/>
  <c r="M6" i="25"/>
  <c r="K8" i="25"/>
  <c r="I10" i="25"/>
  <c r="N11" i="25"/>
  <c r="L13" i="25"/>
  <c r="J15" i="25"/>
  <c r="H17" i="25"/>
  <c r="M18" i="25"/>
  <c r="K20" i="25"/>
  <c r="I22" i="25"/>
  <c r="N23" i="25"/>
  <c r="L25" i="25"/>
  <c r="J27" i="25"/>
  <c r="H29" i="25"/>
  <c r="M30" i="25"/>
  <c r="K32" i="25"/>
  <c r="I34" i="25"/>
  <c r="N35" i="25"/>
  <c r="L37" i="25"/>
  <c r="P32" i="25"/>
  <c r="D31" i="25"/>
  <c r="O27" i="25"/>
  <c r="C26" i="25"/>
  <c r="P20" i="25"/>
  <c r="D19" i="25"/>
  <c r="O15" i="25"/>
  <c r="C14" i="25"/>
  <c r="P8" i="25"/>
  <c r="D7" i="25"/>
  <c r="C7" i="25"/>
  <c r="M22" i="25"/>
  <c r="P16" i="25"/>
  <c r="N6" i="25"/>
  <c r="L8" i="25"/>
  <c r="J10" i="25"/>
  <c r="H12" i="25"/>
  <c r="M13" i="25"/>
  <c r="K15" i="25"/>
  <c r="I17" i="25"/>
  <c r="N18" i="25"/>
  <c r="L20" i="25"/>
  <c r="J22" i="25"/>
  <c r="H24" i="25"/>
  <c r="M25" i="25"/>
  <c r="K27" i="25"/>
  <c r="I29" i="25"/>
  <c r="N30" i="25"/>
  <c r="L32" i="25"/>
  <c r="J34" i="25"/>
  <c r="H36" i="25"/>
  <c r="M37" i="25"/>
  <c r="P37" i="25"/>
  <c r="D36" i="25"/>
  <c r="O32" i="25"/>
  <c r="C31" i="25"/>
  <c r="P25" i="25"/>
  <c r="D24" i="25"/>
  <c r="O20" i="25"/>
  <c r="C19" i="25"/>
  <c r="P13" i="25"/>
  <c r="D12" i="25"/>
  <c r="O8" i="25"/>
  <c r="L17" i="25"/>
  <c r="J31" i="25"/>
  <c r="O35" i="25"/>
  <c r="O23" i="25"/>
  <c r="H7" i="25"/>
  <c r="M8" i="25"/>
  <c r="K10" i="25"/>
  <c r="I12" i="25"/>
  <c r="N13" i="25"/>
  <c r="L15" i="25"/>
  <c r="J17" i="25"/>
  <c r="H19" i="25"/>
  <c r="M20" i="25"/>
  <c r="K22" i="25"/>
  <c r="I24" i="25"/>
  <c r="N25" i="25"/>
  <c r="L27" i="25"/>
  <c r="J29" i="25"/>
  <c r="H31" i="25"/>
  <c r="M32" i="25"/>
  <c r="K34" i="25"/>
  <c r="I36" i="25"/>
  <c r="N37" i="25"/>
  <c r="O37" i="25"/>
  <c r="C36" i="25"/>
  <c r="P30" i="25"/>
  <c r="D29" i="25"/>
  <c r="O25" i="25"/>
  <c r="C24" i="25"/>
  <c r="P18" i="25"/>
  <c r="D17" i="25"/>
  <c r="O13" i="25"/>
  <c r="C12" i="25"/>
  <c r="P6" i="25"/>
  <c r="D5" i="25"/>
  <c r="N15" i="25"/>
  <c r="C34" i="25"/>
  <c r="I7" i="25"/>
  <c r="N8" i="25"/>
  <c r="L10" i="25"/>
  <c r="J12" i="25"/>
  <c r="H14" i="25"/>
  <c r="M15" i="25"/>
  <c r="K17" i="25"/>
  <c r="I19" i="25"/>
  <c r="N20" i="25"/>
  <c r="L22" i="25"/>
  <c r="J24" i="25"/>
  <c r="H26" i="25"/>
  <c r="M27" i="25"/>
  <c r="K29" i="25"/>
  <c r="I31" i="25"/>
  <c r="N32" i="25"/>
  <c r="L34" i="25"/>
  <c r="J36" i="25"/>
  <c r="I5" i="25"/>
  <c r="P35" i="25"/>
  <c r="D34" i="25"/>
  <c r="O30" i="25"/>
  <c r="C29" i="25"/>
  <c r="P23" i="25"/>
  <c r="D22" i="25"/>
  <c r="O18" i="25"/>
  <c r="C17" i="25"/>
  <c r="P11" i="25"/>
  <c r="D10" i="25"/>
  <c r="O6" i="25"/>
  <c r="C5" i="25"/>
  <c r="J7" i="25"/>
  <c r="N27" i="25"/>
  <c r="M34" i="25"/>
  <c r="K7" i="25"/>
  <c r="I9" i="25"/>
  <c r="N10" i="25"/>
  <c r="L12" i="25"/>
  <c r="J14" i="25"/>
  <c r="H16" i="25"/>
  <c r="M17" i="25"/>
  <c r="K19" i="25"/>
  <c r="I21" i="25"/>
  <c r="N22" i="25"/>
  <c r="L24" i="25"/>
  <c r="J26" i="25"/>
  <c r="H28" i="25"/>
  <c r="M29" i="25"/>
  <c r="K31" i="25"/>
  <c r="I33" i="25"/>
  <c r="N34" i="25"/>
  <c r="L36" i="25"/>
  <c r="K5" i="25"/>
  <c r="P33" i="25"/>
  <c r="D32" i="25"/>
  <c r="O28" i="25"/>
  <c r="C27" i="25"/>
  <c r="P21" i="25"/>
  <c r="D20" i="25"/>
  <c r="O16" i="25"/>
  <c r="C15" i="25"/>
  <c r="P9" i="25"/>
  <c r="D8" i="25"/>
  <c r="K24" i="25"/>
  <c r="K36" i="25"/>
  <c r="C10" i="25"/>
  <c r="L7" i="25"/>
  <c r="J9" i="25"/>
  <c r="H11" i="25"/>
  <c r="M12" i="25"/>
  <c r="K14" i="25"/>
  <c r="I16" i="25"/>
  <c r="N17" i="25"/>
  <c r="L19" i="25"/>
  <c r="J21" i="25"/>
  <c r="H23" i="25"/>
  <c r="M24" i="25"/>
  <c r="K26" i="25"/>
  <c r="I28" i="25"/>
  <c r="N29" i="25"/>
  <c r="L31" i="25"/>
  <c r="J33" i="25"/>
  <c r="H35" i="25"/>
  <c r="M36" i="25"/>
  <c r="L5" i="25"/>
  <c r="D37" i="25"/>
  <c r="O33" i="25"/>
  <c r="C32" i="25"/>
  <c r="P26" i="25"/>
  <c r="D25" i="25"/>
  <c r="O21" i="25"/>
  <c r="C20" i="25"/>
  <c r="P14" i="25"/>
  <c r="D13" i="25"/>
  <c r="O9" i="25"/>
  <c r="C8" i="25"/>
  <c r="K12" i="25"/>
  <c r="D27" i="25"/>
  <c r="D16" i="9"/>
  <c r="D28" i="9"/>
  <c r="C7" i="9"/>
  <c r="C19" i="9"/>
  <c r="C31" i="9"/>
  <c r="D17" i="9"/>
  <c r="D29" i="9"/>
  <c r="C8" i="9"/>
  <c r="C20" i="9"/>
  <c r="C32" i="9"/>
  <c r="D6" i="9"/>
  <c r="D18" i="9"/>
  <c r="D30" i="9"/>
  <c r="C9" i="9"/>
  <c r="C21" i="9"/>
  <c r="C33" i="9"/>
  <c r="D7" i="9"/>
  <c r="D19" i="9"/>
  <c r="D31" i="9"/>
  <c r="C10" i="9"/>
  <c r="C22" i="9"/>
  <c r="C34" i="9"/>
  <c r="D8" i="9"/>
  <c r="D20" i="9"/>
  <c r="D32" i="9"/>
  <c r="C11" i="9"/>
  <c r="C23" i="9"/>
  <c r="C35" i="9"/>
  <c r="D9" i="9"/>
  <c r="D21" i="9"/>
  <c r="D33" i="9"/>
  <c r="C12" i="9"/>
  <c r="C24" i="9"/>
  <c r="C36" i="9"/>
  <c r="D10" i="9"/>
  <c r="D22" i="9"/>
  <c r="D34" i="9"/>
  <c r="C13" i="9"/>
  <c r="C25" i="9"/>
  <c r="C37" i="9"/>
  <c r="D11" i="9"/>
  <c r="D23" i="9"/>
  <c r="D35" i="9"/>
  <c r="C14" i="9"/>
  <c r="C26" i="9"/>
  <c r="C5" i="9"/>
  <c r="D12" i="9"/>
  <c r="D24" i="9"/>
  <c r="D36" i="9"/>
  <c r="C15" i="9"/>
  <c r="C27" i="9"/>
  <c r="D13" i="9"/>
  <c r="D25" i="9"/>
  <c r="D37" i="9"/>
  <c r="C16" i="9"/>
  <c r="C28" i="9"/>
  <c r="D14" i="9"/>
  <c r="D26" i="9"/>
  <c r="D5" i="9"/>
  <c r="C17" i="9"/>
  <c r="C29" i="9"/>
  <c r="D15" i="9"/>
  <c r="D27" i="9"/>
  <c r="C6" i="9"/>
  <c r="C18" i="9"/>
  <c r="C30" i="9"/>
  <c r="B10" i="10"/>
  <c r="B18" i="10"/>
  <c r="B26" i="10"/>
  <c r="B34" i="10"/>
  <c r="B42" i="10"/>
  <c r="B50" i="10"/>
  <c r="B58" i="10"/>
  <c r="B66" i="10"/>
  <c r="B74" i="10"/>
  <c r="B48" i="10"/>
  <c r="B72" i="10"/>
  <c r="B49" i="10"/>
  <c r="B57" i="10"/>
  <c r="B3" i="10"/>
  <c r="B11" i="10"/>
  <c r="B19" i="10"/>
  <c r="B27" i="10"/>
  <c r="B35" i="10"/>
  <c r="B43" i="10"/>
  <c r="B51" i="10"/>
  <c r="B59" i="10"/>
  <c r="B67" i="10"/>
  <c r="B2" i="10"/>
  <c r="B40" i="10"/>
  <c r="B56" i="10"/>
  <c r="B9" i="10"/>
  <c r="B4" i="10"/>
  <c r="B12" i="10"/>
  <c r="B20" i="10"/>
  <c r="B28" i="10"/>
  <c r="B36" i="10"/>
  <c r="B44" i="10"/>
  <c r="B52" i="10"/>
  <c r="B60" i="10"/>
  <c r="B68" i="10"/>
  <c r="B32" i="10"/>
  <c r="B25" i="10"/>
  <c r="B73" i="10"/>
  <c r="B5" i="10"/>
  <c r="B13" i="10"/>
  <c r="B21" i="10"/>
  <c r="B29" i="10"/>
  <c r="B37" i="10"/>
  <c r="B45" i="10"/>
  <c r="B53" i="10"/>
  <c r="B61" i="10"/>
  <c r="B69" i="10"/>
  <c r="B24" i="10"/>
  <c r="B33" i="10"/>
  <c r="B65" i="10"/>
  <c r="B6" i="10"/>
  <c r="B14" i="10"/>
  <c r="B22" i="10"/>
  <c r="B30" i="10"/>
  <c r="B38" i="10"/>
  <c r="B46" i="10"/>
  <c r="B54" i="10"/>
  <c r="B62" i="10"/>
  <c r="B70" i="10"/>
  <c r="B16" i="10"/>
  <c r="B64" i="10"/>
  <c r="B41" i="10"/>
  <c r="B7" i="10"/>
  <c r="B15" i="10"/>
  <c r="B23" i="10"/>
  <c r="B31" i="10"/>
  <c r="B39" i="10"/>
  <c r="B47" i="10"/>
  <c r="B55" i="10"/>
  <c r="B63" i="10"/>
  <c r="B71" i="10"/>
  <c r="B8" i="10"/>
  <c r="B17" i="10"/>
  <c r="O6" i="9"/>
  <c r="N7" i="9"/>
  <c r="M8" i="9"/>
  <c r="L9" i="9"/>
  <c r="K10" i="9"/>
  <c r="J11" i="9"/>
  <c r="I12" i="9"/>
  <c r="H13" i="9"/>
  <c r="P13" i="9"/>
  <c r="O14" i="9"/>
  <c r="N15" i="9"/>
  <c r="M16" i="9"/>
  <c r="L17" i="9"/>
  <c r="K18" i="9"/>
  <c r="J19" i="9"/>
  <c r="I20" i="9"/>
  <c r="H21" i="9"/>
  <c r="P21" i="9"/>
  <c r="O22" i="9"/>
  <c r="N23" i="9"/>
  <c r="M24" i="9"/>
  <c r="L25" i="9"/>
  <c r="K26" i="9"/>
  <c r="J27" i="9"/>
  <c r="I28" i="9"/>
  <c r="H29" i="9"/>
  <c r="P29" i="9"/>
  <c r="O30" i="9"/>
  <c r="N31" i="9"/>
  <c r="M32" i="9"/>
  <c r="L33" i="9"/>
  <c r="K34" i="9"/>
  <c r="J35" i="9"/>
  <c r="I36" i="9"/>
  <c r="H37" i="9"/>
  <c r="P37" i="9"/>
  <c r="P5" i="9"/>
  <c r="K13" i="9"/>
  <c r="H32" i="9"/>
  <c r="L36" i="9"/>
  <c r="N36" i="9"/>
  <c r="H6" i="9"/>
  <c r="P6" i="9"/>
  <c r="O7" i="9"/>
  <c r="N8" i="9"/>
  <c r="M9" i="9"/>
  <c r="L10" i="9"/>
  <c r="K11" i="9"/>
  <c r="J12" i="9"/>
  <c r="I13" i="9"/>
  <c r="H14" i="9"/>
  <c r="P14" i="9"/>
  <c r="O15" i="9"/>
  <c r="N16" i="9"/>
  <c r="M17" i="9"/>
  <c r="L18" i="9"/>
  <c r="K19" i="9"/>
  <c r="J20" i="9"/>
  <c r="I21" i="9"/>
  <c r="H22" i="9"/>
  <c r="P22" i="9"/>
  <c r="O23" i="9"/>
  <c r="N24" i="9"/>
  <c r="M25" i="9"/>
  <c r="L26" i="9"/>
  <c r="K27" i="9"/>
  <c r="J28" i="9"/>
  <c r="I29" i="9"/>
  <c r="H30" i="9"/>
  <c r="P30" i="9"/>
  <c r="O31" i="9"/>
  <c r="N32" i="9"/>
  <c r="M33" i="9"/>
  <c r="L34" i="9"/>
  <c r="K35" i="9"/>
  <c r="J36" i="9"/>
  <c r="I37" i="9"/>
  <c r="I5" i="9"/>
  <c r="H5" i="9"/>
  <c r="P23" i="9"/>
  <c r="N33" i="9"/>
  <c r="L35" i="9"/>
  <c r="J5" i="9"/>
  <c r="H8" i="9"/>
  <c r="P8" i="9"/>
  <c r="N10" i="9"/>
  <c r="L12" i="9"/>
  <c r="I15" i="9"/>
  <c r="O17" i="9"/>
  <c r="L20" i="9"/>
  <c r="J22" i="9"/>
  <c r="H24" i="9"/>
  <c r="O25" i="9"/>
  <c r="M27" i="9"/>
  <c r="K29" i="9"/>
  <c r="I31" i="9"/>
  <c r="O33" i="9"/>
  <c r="M35" i="9"/>
  <c r="J32" i="9"/>
  <c r="I6" i="9"/>
  <c r="H7" i="9"/>
  <c r="P7" i="9"/>
  <c r="O8" i="9"/>
  <c r="N9" i="9"/>
  <c r="M10" i="9"/>
  <c r="L11" i="9"/>
  <c r="K12" i="9"/>
  <c r="J13" i="9"/>
  <c r="I14" i="9"/>
  <c r="H15" i="9"/>
  <c r="P15" i="9"/>
  <c r="O16" i="9"/>
  <c r="N17" i="9"/>
  <c r="M18" i="9"/>
  <c r="L19" i="9"/>
  <c r="K20" i="9"/>
  <c r="J21" i="9"/>
  <c r="I22" i="9"/>
  <c r="H23" i="9"/>
  <c r="O24" i="9"/>
  <c r="N25" i="9"/>
  <c r="M26" i="9"/>
  <c r="L27" i="9"/>
  <c r="K28" i="9"/>
  <c r="J29" i="9"/>
  <c r="I30" i="9"/>
  <c r="H31" i="9"/>
  <c r="P31" i="9"/>
  <c r="O32" i="9"/>
  <c r="M34" i="9"/>
  <c r="K36" i="9"/>
  <c r="J37" i="9"/>
  <c r="I7" i="9"/>
  <c r="O9" i="9"/>
  <c r="M11" i="9"/>
  <c r="J14" i="9"/>
  <c r="H16" i="9"/>
  <c r="N18" i="9"/>
  <c r="K21" i="9"/>
  <c r="I23" i="9"/>
  <c r="P24" i="9"/>
  <c r="N26" i="9"/>
  <c r="L28" i="9"/>
  <c r="J30" i="9"/>
  <c r="P32" i="9"/>
  <c r="N34" i="9"/>
  <c r="K5" i="9"/>
  <c r="I33" i="9"/>
  <c r="J6" i="9"/>
  <c r="K6" i="9"/>
  <c r="J7" i="9"/>
  <c r="I8" i="9"/>
  <c r="H9" i="9"/>
  <c r="P9" i="9"/>
  <c r="O10" i="9"/>
  <c r="N11" i="9"/>
  <c r="M12" i="9"/>
  <c r="L13" i="9"/>
  <c r="K14" i="9"/>
  <c r="J15" i="9"/>
  <c r="I16" i="9"/>
  <c r="H17" i="9"/>
  <c r="P17" i="9"/>
  <c r="O18" i="9"/>
  <c r="N19" i="9"/>
  <c r="M20" i="9"/>
  <c r="L21" i="9"/>
  <c r="K22" i="9"/>
  <c r="J23" i="9"/>
  <c r="I24" i="9"/>
  <c r="H25" i="9"/>
  <c r="P25" i="9"/>
  <c r="O26" i="9"/>
  <c r="N27" i="9"/>
  <c r="M28" i="9"/>
  <c r="L29" i="9"/>
  <c r="K30" i="9"/>
  <c r="J31" i="9"/>
  <c r="I32" i="9"/>
  <c r="H33" i="9"/>
  <c r="P33" i="9"/>
  <c r="O34" i="9"/>
  <c r="N35" i="9"/>
  <c r="M36" i="9"/>
  <c r="L37" i="9"/>
  <c r="L5" i="9"/>
  <c r="J8" i="9"/>
  <c r="K15" i="9"/>
  <c r="I17" i="9"/>
  <c r="P18" i="9"/>
  <c r="N20" i="9"/>
  <c r="L22" i="9"/>
  <c r="J24" i="9"/>
  <c r="H26" i="9"/>
  <c r="O27" i="9"/>
  <c r="N28" i="9"/>
  <c r="L30" i="9"/>
  <c r="H34" i="9"/>
  <c r="O35" i="9"/>
  <c r="L6" i="9"/>
  <c r="K7" i="9"/>
  <c r="I9" i="9"/>
  <c r="H10" i="9"/>
  <c r="P10" i="9"/>
  <c r="O11" i="9"/>
  <c r="N12" i="9"/>
  <c r="M13" i="9"/>
  <c r="L14" i="9"/>
  <c r="J16" i="9"/>
  <c r="H18" i="9"/>
  <c r="O19" i="9"/>
  <c r="M21" i="9"/>
  <c r="K23" i="9"/>
  <c r="I25" i="9"/>
  <c r="P26" i="9"/>
  <c r="M29" i="9"/>
  <c r="K31" i="9"/>
  <c r="P34" i="9"/>
  <c r="M5" i="9"/>
  <c r="M6" i="9"/>
  <c r="L7" i="9"/>
  <c r="K8" i="9"/>
  <c r="J9" i="9"/>
  <c r="I10" i="9"/>
  <c r="H11" i="9"/>
  <c r="P11" i="9"/>
  <c r="O12" i="9"/>
  <c r="N13" i="9"/>
  <c r="M14" i="9"/>
  <c r="L15" i="9"/>
  <c r="K16" i="9"/>
  <c r="J17" i="9"/>
  <c r="I18" i="9"/>
  <c r="H19" i="9"/>
  <c r="P19" i="9"/>
  <c r="O20" i="9"/>
  <c r="N21" i="9"/>
  <c r="M22" i="9"/>
  <c r="L23" i="9"/>
  <c r="K24" i="9"/>
  <c r="J25" i="9"/>
  <c r="I26" i="9"/>
  <c r="H27" i="9"/>
  <c r="P27" i="9"/>
  <c r="O28" i="9"/>
  <c r="N29" i="9"/>
  <c r="M30" i="9"/>
  <c r="L31" i="9"/>
  <c r="K32" i="9"/>
  <c r="J33" i="9"/>
  <c r="I34" i="9"/>
  <c r="H35" i="9"/>
  <c r="P35" i="9"/>
  <c r="O36" i="9"/>
  <c r="N37" i="9"/>
  <c r="N5" i="9"/>
  <c r="P16" i="9"/>
  <c r="K37" i="9"/>
  <c r="N6" i="9"/>
  <c r="M7" i="9"/>
  <c r="L8" i="9"/>
  <c r="K9" i="9"/>
  <c r="J10" i="9"/>
  <c r="I11" i="9"/>
  <c r="H12" i="9"/>
  <c r="P12" i="9"/>
  <c r="O13" i="9"/>
  <c r="N14" i="9"/>
  <c r="M15" i="9"/>
  <c r="L16" i="9"/>
  <c r="K17" i="9"/>
  <c r="J18" i="9"/>
  <c r="I19" i="9"/>
  <c r="H20" i="9"/>
  <c r="P20" i="9"/>
  <c r="O21" i="9"/>
  <c r="N22" i="9"/>
  <c r="M23" i="9"/>
  <c r="L24" i="9"/>
  <c r="K25" i="9"/>
  <c r="J26" i="9"/>
  <c r="I27" i="9"/>
  <c r="H28" i="9"/>
  <c r="P28" i="9"/>
  <c r="O29" i="9"/>
  <c r="N30" i="9"/>
  <c r="M31" i="9"/>
  <c r="L32" i="9"/>
  <c r="K33" i="9"/>
  <c r="J34" i="9"/>
  <c r="I35" i="9"/>
  <c r="H36" i="9"/>
  <c r="P36" i="9"/>
  <c r="O37" i="9"/>
  <c r="O5" i="9"/>
  <c r="M19" i="9"/>
  <c r="M37" i="9"/>
  <c r="F4" i="10"/>
  <c r="F12" i="10"/>
  <c r="F20" i="10"/>
  <c r="F28" i="10"/>
  <c r="F36" i="10"/>
  <c r="F44" i="10"/>
  <c r="F52" i="10"/>
  <c r="F60" i="10"/>
  <c r="F68" i="10"/>
  <c r="F3" i="10"/>
  <c r="F51" i="10"/>
  <c r="F5" i="10"/>
  <c r="F13" i="10"/>
  <c r="F21" i="10"/>
  <c r="F29" i="10"/>
  <c r="F37" i="10"/>
  <c r="F45" i="10"/>
  <c r="F53" i="10"/>
  <c r="F61" i="10"/>
  <c r="F69" i="10"/>
  <c r="F72" i="10"/>
  <c r="F19" i="10"/>
  <c r="F67" i="10"/>
  <c r="F6" i="10"/>
  <c r="F14" i="10"/>
  <c r="F22" i="10"/>
  <c r="F30" i="10"/>
  <c r="F38" i="10"/>
  <c r="F46" i="10"/>
  <c r="F54" i="10"/>
  <c r="F62" i="10"/>
  <c r="F70" i="10"/>
  <c r="F27" i="10"/>
  <c r="E39" i="23"/>
  <c r="F7" i="10"/>
  <c r="F15" i="10"/>
  <c r="F23" i="10"/>
  <c r="F31" i="10"/>
  <c r="F39" i="10"/>
  <c r="F47" i="10"/>
  <c r="F55" i="10"/>
  <c r="F63" i="10"/>
  <c r="F71" i="10"/>
  <c r="F56" i="10"/>
  <c r="F35" i="10"/>
  <c r="E39" i="12"/>
  <c r="F8" i="10"/>
  <c r="F16" i="10"/>
  <c r="F24" i="10"/>
  <c r="F32" i="10"/>
  <c r="F40" i="10"/>
  <c r="F48" i="10"/>
  <c r="F64" i="10"/>
  <c r="F11" i="10"/>
  <c r="F2" i="10"/>
  <c r="N4" i="4"/>
  <c r="F9" i="10"/>
  <c r="F17" i="10"/>
  <c r="F25" i="10"/>
  <c r="F33" i="10"/>
  <c r="F41" i="10"/>
  <c r="F49" i="10"/>
  <c r="F57" i="10"/>
  <c r="F65" i="10"/>
  <c r="F73" i="10"/>
  <c r="F59" i="10"/>
  <c r="F10" i="10"/>
  <c r="F18" i="10"/>
  <c r="F26" i="10"/>
  <c r="F34" i="10"/>
  <c r="F42" i="10"/>
  <c r="F50" i="10"/>
  <c r="F58" i="10"/>
  <c r="F66" i="10"/>
  <c r="F74" i="10"/>
  <c r="F43" i="10"/>
  <c r="G28" i="12"/>
  <c r="N16" i="7"/>
  <c r="P15" i="7"/>
  <c r="L9" i="11"/>
  <c r="G9" i="10"/>
  <c r="H9" i="10" s="1"/>
  <c r="G12" i="10"/>
  <c r="H12" i="10" s="1"/>
  <c r="G25" i="10"/>
  <c r="H25" i="10" s="1"/>
  <c r="G28" i="10"/>
  <c r="H28" i="10" s="1"/>
  <c r="G41" i="10"/>
  <c r="H41" i="10" s="1"/>
  <c r="G44" i="10"/>
  <c r="H44" i="10" s="1"/>
  <c r="G57" i="10"/>
  <c r="H57" i="10" s="1"/>
  <c r="I9" i="11"/>
  <c r="G6" i="10"/>
  <c r="H6" i="10" s="1"/>
  <c r="G16" i="10"/>
  <c r="H16" i="10" s="1"/>
  <c r="G22" i="10"/>
  <c r="H22" i="10" s="1"/>
  <c r="G32" i="10"/>
  <c r="H32" i="10" s="1"/>
  <c r="G38" i="10"/>
  <c r="H38" i="10" s="1"/>
  <c r="G48" i="10"/>
  <c r="H48" i="10" s="1"/>
  <c r="G54" i="10"/>
  <c r="H54" i="10" s="1"/>
  <c r="G64" i="10"/>
  <c r="H64" i="10" s="1"/>
  <c r="F9" i="11"/>
  <c r="G19" i="10"/>
  <c r="H19" i="10" s="1"/>
  <c r="G35" i="10"/>
  <c r="H35" i="10" s="1"/>
  <c r="G51" i="10"/>
  <c r="H51" i="10" s="1"/>
  <c r="G68" i="10"/>
  <c r="H68" i="10" s="1"/>
  <c r="C9" i="11"/>
  <c r="G3" i="10"/>
  <c r="H3" i="10" s="1"/>
  <c r="G7" i="10"/>
  <c r="H7" i="10" s="1"/>
  <c r="G10" i="10"/>
  <c r="H10" i="10" s="1"/>
  <c r="G13" i="10"/>
  <c r="H13" i="10" s="1"/>
  <c r="G23" i="10"/>
  <c r="H23" i="10" s="1"/>
  <c r="G26" i="10"/>
  <c r="H26" i="10" s="1"/>
  <c r="G29" i="10"/>
  <c r="H29" i="10" s="1"/>
  <c r="G39" i="10"/>
  <c r="H39" i="10" s="1"/>
  <c r="G42" i="10"/>
  <c r="H42" i="10" s="1"/>
  <c r="G45" i="10"/>
  <c r="H45" i="10" s="1"/>
  <c r="G55" i="10"/>
  <c r="H55" i="10" s="1"/>
  <c r="G58" i="10"/>
  <c r="H58" i="10" s="1"/>
  <c r="G61" i="10"/>
  <c r="H61" i="10" s="1"/>
  <c r="G65" i="10"/>
  <c r="H65" i="10" s="1"/>
  <c r="G71" i="10"/>
  <c r="H71" i="10" s="1"/>
  <c r="G74" i="10"/>
  <c r="H74" i="10" s="1"/>
  <c r="G4" i="10"/>
  <c r="H4" i="10" s="1"/>
  <c r="G18" i="10"/>
  <c r="H18" i="10" s="1"/>
  <c r="G31" i="10"/>
  <c r="H31" i="10" s="1"/>
  <c r="G37" i="10"/>
  <c r="H37" i="10" s="1"/>
  <c r="G50" i="10"/>
  <c r="H50" i="10" s="1"/>
  <c r="G69" i="10"/>
  <c r="H69" i="10" s="1"/>
  <c r="G14" i="10"/>
  <c r="H14" i="10" s="1"/>
  <c r="G40" i="10"/>
  <c r="H40" i="10" s="1"/>
  <c r="O9" i="11"/>
  <c r="G34" i="10"/>
  <c r="H34" i="10" s="1"/>
  <c r="G2" i="10"/>
  <c r="H2" i="10" s="1"/>
  <c r="G17" i="10"/>
  <c r="H17" i="10" s="1"/>
  <c r="G36" i="10"/>
  <c r="H36" i="10" s="1"/>
  <c r="G60" i="10"/>
  <c r="H60" i="10" s="1"/>
  <c r="G67" i="10"/>
  <c r="H67" i="10" s="1"/>
  <c r="G20" i="10"/>
  <c r="H20" i="10" s="1"/>
  <c r="G33" i="10"/>
  <c r="H33" i="10" s="1"/>
  <c r="G52" i="10"/>
  <c r="H52" i="10" s="1"/>
  <c r="G63" i="10"/>
  <c r="H63" i="10" s="1"/>
  <c r="G73" i="10"/>
  <c r="H73" i="10" s="1"/>
  <c r="G46" i="10"/>
  <c r="H46" i="10" s="1"/>
  <c r="G27" i="10"/>
  <c r="H27" i="10" s="1"/>
  <c r="G21" i="10"/>
  <c r="H21" i="10" s="1"/>
  <c r="G5" i="10"/>
  <c r="H5" i="10" s="1"/>
  <c r="G8" i="10"/>
  <c r="H8" i="10" s="1"/>
  <c r="G59" i="10"/>
  <c r="H59" i="10" s="1"/>
  <c r="G15" i="10"/>
  <c r="H15" i="10" s="1"/>
  <c r="G53" i="10"/>
  <c r="H53" i="10" s="1"/>
  <c r="G66" i="10"/>
  <c r="H66" i="10" s="1"/>
  <c r="G70" i="10"/>
  <c r="H70" i="10" s="1"/>
  <c r="G24" i="10"/>
  <c r="H24" i="10" s="1"/>
  <c r="G56" i="10"/>
  <c r="H56" i="10" s="1"/>
  <c r="G72" i="10"/>
  <c r="H72" i="10" s="1"/>
  <c r="G43" i="10"/>
  <c r="H43" i="10" s="1"/>
  <c r="R9" i="11"/>
  <c r="G47" i="10"/>
  <c r="H47" i="10" s="1"/>
  <c r="G49" i="10"/>
  <c r="H49" i="10" s="1"/>
  <c r="G30" i="10"/>
  <c r="H30" i="10" s="1"/>
  <c r="G11" i="10"/>
  <c r="H11" i="10" s="1"/>
  <c r="G62" i="10"/>
  <c r="H62" i="10" s="1"/>
  <c r="B17" i="11" l="1"/>
  <c r="N16" i="6"/>
  <c r="P15" i="6"/>
  <c r="I27" i="23"/>
  <c r="Q27" i="23"/>
  <c r="G27" i="12"/>
  <c r="O27" i="12"/>
  <c r="N17" i="7"/>
  <c r="P16" i="7"/>
  <c r="F53" i="1"/>
  <c r="K31" i="4"/>
  <c r="L31" i="4"/>
  <c r="M31" i="4"/>
  <c r="N31" i="4"/>
  <c r="K32" i="4"/>
  <c r="L32" i="4"/>
  <c r="M32" i="4"/>
  <c r="N32" i="4"/>
  <c r="K33" i="4"/>
  <c r="L33" i="4"/>
  <c r="J52" i="1" s="1"/>
  <c r="M33" i="4"/>
  <c r="N33" i="4"/>
  <c r="J31" i="4"/>
  <c r="J32" i="4"/>
  <c r="J33" i="4"/>
  <c r="I31" i="4"/>
  <c r="I32" i="4"/>
  <c r="I33" i="4"/>
  <c r="F52" i="1"/>
  <c r="N17" i="6" l="1"/>
  <c r="P16" i="6"/>
  <c r="J53" i="1"/>
  <c r="N33" i="14"/>
  <c r="G1" i="4"/>
  <c r="H26" i="3"/>
  <c r="N18" i="7"/>
  <c r="P17" i="7"/>
  <c r="H25" i="3"/>
  <c r="N18" i="6" l="1"/>
  <c r="P17" i="6"/>
  <c r="N19" i="7"/>
  <c r="P18" i="7"/>
  <c r="N19" i="6" l="1"/>
  <c r="P18" i="6"/>
  <c r="N20" i="7"/>
  <c r="P19" i="7"/>
  <c r="N20" i="6" l="1"/>
  <c r="P19" i="6"/>
  <c r="N21" i="7"/>
  <c r="P20" i="7"/>
  <c r="N21" i="6" l="1"/>
  <c r="P20" i="6"/>
  <c r="N22" i="7"/>
  <c r="P21" i="7"/>
  <c r="N22" i="6" l="1"/>
  <c r="P21" i="6"/>
  <c r="N23" i="7"/>
  <c r="P22" i="7"/>
  <c r="N23" i="6" l="1"/>
  <c r="P22" i="6"/>
  <c r="N24" i="7"/>
  <c r="P23" i="7"/>
  <c r="N24" i="6" l="1"/>
  <c r="P23" i="6"/>
  <c r="N25" i="7"/>
  <c r="P24" i="7"/>
  <c r="N25" i="6" l="1"/>
  <c r="P24" i="6"/>
  <c r="N26" i="7"/>
  <c r="P25" i="7"/>
  <c r="N26" i="6" l="1"/>
  <c r="P25" i="6"/>
  <c r="N27" i="7"/>
  <c r="P26" i="7"/>
  <c r="N27" i="6" l="1"/>
  <c r="P26" i="6"/>
  <c r="N28" i="7"/>
  <c r="P27" i="7"/>
  <c r="N28" i="6" l="1"/>
  <c r="P27" i="6"/>
  <c r="N29" i="7"/>
  <c r="P28" i="7"/>
  <c r="N29" i="6" l="1"/>
  <c r="P28" i="6"/>
  <c r="N30" i="7"/>
  <c r="P29" i="7"/>
  <c r="N30" i="6" l="1"/>
  <c r="P29" i="6"/>
  <c r="N31" i="7"/>
  <c r="P30" i="7"/>
  <c r="N31" i="6" l="1"/>
  <c r="P30" i="6"/>
  <c r="P31" i="7"/>
  <c r="N32" i="7"/>
  <c r="N32" i="6" l="1"/>
  <c r="P31" i="6"/>
  <c r="N33" i="7"/>
  <c r="P32" i="7"/>
  <c r="N33" i="6" l="1"/>
  <c r="P32" i="6"/>
  <c r="N34" i="7"/>
  <c r="P33" i="7"/>
  <c r="N34" i="6" l="1"/>
  <c r="P33" i="6"/>
  <c r="N35" i="7"/>
  <c r="P34" i="7"/>
  <c r="N35" i="6" l="1"/>
  <c r="P34" i="6"/>
  <c r="N36" i="7"/>
  <c r="P35" i="7"/>
  <c r="N36" i="6" l="1"/>
  <c r="P35" i="6"/>
  <c r="N37" i="7"/>
  <c r="P36" i="7"/>
  <c r="N37" i="6" l="1"/>
  <c r="P36" i="6"/>
  <c r="N38" i="7"/>
  <c r="P37" i="7"/>
  <c r="N38" i="6" l="1"/>
  <c r="P37" i="6"/>
  <c r="N39" i="7"/>
  <c r="N40" i="7" s="1"/>
  <c r="P38" i="7"/>
  <c r="P40" i="7" l="1"/>
  <c r="N41" i="7"/>
  <c r="N39" i="6"/>
  <c r="N40" i="6" s="1"/>
  <c r="P38" i="6"/>
  <c r="P39" i="7"/>
  <c r="P41" i="7" l="1"/>
  <c r="N42" i="7"/>
  <c r="P42" i="7" s="1"/>
  <c r="P40" i="6"/>
  <c r="N41" i="6"/>
  <c r="P39" i="6"/>
  <c r="P41" i="6" l="1"/>
  <c r="N42" i="6"/>
  <c r="P42"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<sst xmlns="http://schemas.openxmlformats.org/spreadsheetml/2006/main" count="1916" uniqueCount="1007">
  <si>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</si>
  <si>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</si>
  <si>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</si>
  <si>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</si>
  <si>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</si>
  <si>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</si>
  <si>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</si>
  <si>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</si>
  <si>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</si>
  <si>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</si>
  <si>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</si>
  <si>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</si>
  <si>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</si>
  <si>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</si>
  <si>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</si>
  <si>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</si>
  <si>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</si>
  <si>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</si>
  <si>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</si>
  <si>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</si>
  <si>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</si>
  <si>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</si>
  <si>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</si>
  <si>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</si>
  <si>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</si>
  <si>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</si>
  <si>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</si>
  <si>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화</t>
  </si>
  <si>
    <t>수</t>
  </si>
  <si>
    <t>화</t>
    <phoneticPr fontId="1" type="noConversion"/>
  </si>
  <si>
    <t>목</t>
  </si>
  <si>
    <t>금</t>
  </si>
  <si>
    <t>토</t>
  </si>
  <si>
    <t>일</t>
  </si>
  <si>
    <t/>
  </si>
  <si>
    <t>Total page views (desktop)</t>
    <phoneticPr fontId="1" type="noConversion"/>
  </si>
  <si>
    <t>New Followers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</si>
  <si>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</si>
  <si>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</si>
  <si>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</si>
  <si>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</si>
  <si>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</si>
  <si>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</si>
  <si>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</si>
  <si>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</si>
  <si>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</si>
  <si>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</si>
  <si>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</si>
  <si>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</si>
  <si>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</si>
  <si>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</si>
  <si>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</si>
  <si>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</si>
  <si>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</si>
  <si>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</si>
  <si>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</si>
  <si>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Offsite Views</t>
  </si>
  <si>
    <t>Clicks</t>
  </si>
  <si>
    <t>Click through rate (CTR)</t>
  </si>
  <si>
    <t>Likes</t>
  </si>
  <si>
    <t>Comments</t>
  </si>
  <si>
    <t>Reposts</t>
  </si>
  <si>
    <t>Follows</t>
  </si>
  <si>
    <t>Engagement rate</t>
  </si>
  <si>
    <t>Content Type</t>
  </si>
  <si>
    <t>Organic</t>
  </si>
  <si>
    <t>Jieun Han</t>
  </si>
  <si>
    <t>All followers</t>
  </si>
  <si>
    <t>Sponsored</t>
  </si>
  <si>
    <t>Total</t>
  </si>
  <si>
    <t>Beom Park</t>
  </si>
  <si>
    <t>Video</t>
  </si>
  <si>
    <t>#</t>
  </si>
  <si>
    <t>Date</t>
  </si>
  <si>
    <t>　Contents</t>
  </si>
  <si>
    <t>Category</t>
  </si>
  <si>
    <t>Engagements</t>
  </si>
  <si>
    <t>E/R (%)</t>
  </si>
  <si>
    <t>단일 이미지</t>
  </si>
  <si>
    <t>최종순위</t>
    <phoneticPr fontId="1" type="noConversion"/>
  </si>
  <si>
    <t>자동생성열</t>
    <phoneticPr fontId="1" type="noConversion"/>
  </si>
  <si>
    <t>카테고리</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</si>
  <si>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</si>
  <si>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</si>
  <si>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</si>
  <si>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</si>
  <si>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</si>
  <si>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</si>
  <si>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</si>
  <si>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</si>
  <si>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</si>
  <si>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</si>
  <si>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</si>
  <si>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</si>
  <si>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</si>
  <si>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</si>
  <si>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</si>
  <si>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</si>
  <si>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</si>
  <si>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</si>
  <si>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</si>
  <si>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</si>
  <si>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</si>
  <si>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</si>
  <si>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</si>
  <si>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</si>
  <si>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</si>
  <si>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</si>
  <si>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</si>
  <si>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</si>
  <si>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</si>
  <si>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</si>
  <si>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Alabama</t>
  </si>
  <si>
    <t>Austria</t>
    <phoneticPr fontId="1" type="noConversion"/>
  </si>
  <si>
    <t>Visitor</t>
    <phoneticPr fontId="1" type="noConversion"/>
  </si>
  <si>
    <t>Alaska</t>
  </si>
  <si>
    <t>Bulgaria</t>
    <phoneticPr fontId="1" type="noConversion"/>
  </si>
  <si>
    <t>No.</t>
  </si>
  <si>
    <t>국가명</t>
  </si>
  <si>
    <t>Arizona</t>
  </si>
  <si>
    <t>Hungary</t>
    <phoneticPr fontId="1" type="noConversion"/>
  </si>
  <si>
    <t>Arkansas</t>
  </si>
  <si>
    <t>Slovak Republic</t>
    <phoneticPr fontId="1" type="noConversion"/>
  </si>
  <si>
    <t>California</t>
  </si>
  <si>
    <t>Canada</t>
    <phoneticPr fontId="1" type="noConversion"/>
  </si>
  <si>
    <t>Colorado</t>
  </si>
  <si>
    <t>Singapore</t>
    <phoneticPr fontId="1" type="noConversion"/>
  </si>
  <si>
    <t>Connecticut</t>
  </si>
  <si>
    <t>United Kingdom</t>
  </si>
  <si>
    <t>Delaware</t>
  </si>
  <si>
    <t>Australia</t>
  </si>
  <si>
    <t>Florida</t>
  </si>
  <si>
    <t>Belgium</t>
  </si>
  <si>
    <t>Georgia</t>
  </si>
  <si>
    <t>Switzerland</t>
  </si>
  <si>
    <t>Hawaii</t>
  </si>
  <si>
    <t>Germany</t>
  </si>
  <si>
    <t>Idaho</t>
  </si>
  <si>
    <t>Spain</t>
  </si>
  <si>
    <t>Illinois</t>
  </si>
  <si>
    <t>France</t>
  </si>
  <si>
    <t>Indiana</t>
  </si>
  <si>
    <t>Italy</t>
  </si>
  <si>
    <t>Iowa</t>
  </si>
  <si>
    <t>Netherlands</t>
  </si>
  <si>
    <t>Kansas</t>
  </si>
  <si>
    <t>Norway</t>
  </si>
  <si>
    <t>Kentucky</t>
  </si>
  <si>
    <t>Mexico</t>
  </si>
  <si>
    <t>Louisiana</t>
  </si>
  <si>
    <t>Brazil</t>
  </si>
  <si>
    <t>Maine</t>
  </si>
  <si>
    <t>India</t>
  </si>
  <si>
    <t>Follower</t>
    <phoneticPr fontId="1" type="noConversion"/>
  </si>
  <si>
    <t>Maryland</t>
  </si>
  <si>
    <t>Portugal</t>
  </si>
  <si>
    <t>국가명</t>
    <phoneticPr fontId="1" type="noConversion"/>
  </si>
  <si>
    <t>Massachusetts</t>
  </si>
  <si>
    <t>Romania</t>
  </si>
  <si>
    <t>Michigan</t>
  </si>
  <si>
    <t>Turkey</t>
  </si>
  <si>
    <t>Minnesota</t>
  </si>
  <si>
    <t>Japan</t>
  </si>
  <si>
    <t>Mississippi</t>
  </si>
  <si>
    <t>Korea</t>
  </si>
  <si>
    <t>Missouri</t>
  </si>
  <si>
    <t>Malaysia</t>
  </si>
  <si>
    <t>Montana</t>
  </si>
  <si>
    <t>Moldova</t>
  </si>
  <si>
    <t>Nebraska</t>
  </si>
  <si>
    <t>Sweden</t>
  </si>
  <si>
    <t>Nevada</t>
  </si>
  <si>
    <t>Poland</t>
  </si>
  <si>
    <t>New Hampshire</t>
  </si>
  <si>
    <t>Indonesia</t>
  </si>
  <si>
    <t>New Jersey</t>
  </si>
  <si>
    <t>Czech Republic</t>
  </si>
  <si>
    <t>New Mexico</t>
  </si>
  <si>
    <t>China</t>
  </si>
  <si>
    <t>New York</t>
  </si>
  <si>
    <t>Taiwan</t>
  </si>
  <si>
    <t>North Carolina</t>
  </si>
  <si>
    <t>Philippines</t>
  </si>
  <si>
    <t>North Dakota</t>
  </si>
  <si>
    <t>Thailand</t>
  </si>
  <si>
    <t>Ohio</t>
  </si>
  <si>
    <t>Denmark</t>
  </si>
  <si>
    <t>Oklahoma</t>
  </si>
  <si>
    <t>Finland</t>
  </si>
  <si>
    <t>Oregon</t>
  </si>
  <si>
    <t>Colombia</t>
  </si>
  <si>
    <t>Pennsylvania</t>
  </si>
  <si>
    <t>Morocco</t>
  </si>
  <si>
    <t>Rhode Island</t>
  </si>
  <si>
    <t>Ireland</t>
  </si>
  <si>
    <t>South Carolina</t>
  </si>
  <si>
    <t>Pakistan</t>
  </si>
  <si>
    <t>South Dakota</t>
  </si>
  <si>
    <t>Hong Kong</t>
    <phoneticPr fontId="1" type="noConversion"/>
  </si>
  <si>
    <t>Tennessee</t>
  </si>
  <si>
    <t>Egypt</t>
    <phoneticPr fontId="1" type="noConversion"/>
  </si>
  <si>
    <t>Texas</t>
  </si>
  <si>
    <t>Argentina</t>
    <phoneticPr fontId="1" type="noConversion"/>
  </si>
  <si>
    <t>Utah</t>
  </si>
  <si>
    <t>Kenya</t>
    <phoneticPr fontId="1" type="noConversion"/>
  </si>
  <si>
    <t>Vermont</t>
  </si>
  <si>
    <t>Chile</t>
    <phoneticPr fontId="1" type="noConversion"/>
  </si>
  <si>
    <t>Virginia</t>
  </si>
  <si>
    <t>Vietnam</t>
    <phoneticPr fontId="1" type="noConversion"/>
  </si>
  <si>
    <t>Washington</t>
  </si>
  <si>
    <t>Peru</t>
    <phoneticPr fontId="1" type="noConversion"/>
  </si>
  <si>
    <t>West Virginia</t>
  </si>
  <si>
    <t>South Africa</t>
    <phoneticPr fontId="1" type="noConversion"/>
  </si>
  <si>
    <t>Wisconsin</t>
  </si>
  <si>
    <t>Afghanistan</t>
  </si>
  <si>
    <t>Wyoming</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</si>
  <si>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</si>
  <si>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</si>
  <si>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</si>
  <si>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</si>
  <si>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</si>
  <si>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</si>
  <si>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</si>
  <si>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</si>
  <si>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</si>
  <si>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</si>
  <si>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</si>
  <si>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</si>
  <si>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</si>
  <si>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</si>
  <si>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</si>
  <si>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</si>
  <si>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</si>
  <si>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</si>
  <si>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</si>
  <si>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</si>
  <si>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</si>
  <si>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</si>
  <si>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</si>
  <si>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</si>
  <si>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</si>
  <si>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</si>
  <si>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</si>
  <si>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</si>
  <si>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</si>
  <si>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</si>
  <si>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</si>
  <si>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</si>
  <si>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</si>
  <si>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</si>
  <si>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</si>
  <si>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</si>
  <si>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</si>
  <si>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</si>
  <si>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</si>
  <si>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</si>
  <si>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</si>
  <si>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</si>
  <si>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</si>
  <si>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</si>
  <si>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</si>
  <si>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</si>
  <si>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</si>
  <si>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</si>
  <si>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</si>
  <si>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</si>
  <si>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</si>
  <si>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</si>
  <si>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</si>
  <si>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</si>
  <si>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</si>
  <si>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</si>
  <si>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</si>
  <si>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</si>
  <si>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</si>
  <si>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</si>
  <si>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</si>
  <si>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</si>
  <si>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</si>
  <si>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</si>
  <si>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</si>
  <si>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</si>
  <si>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</si>
  <si>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</si>
  <si>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</si>
  <si>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</si>
  <si>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</si>
  <si>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</si>
  <si>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</si>
  <si>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</si>
  <si>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</si>
  <si>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</si>
  <si>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</si>
  <si>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</si>
  <si>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</si>
  <si>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</si>
  <si>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</si>
  <si>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</si>
  <si>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</si>
  <si>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</si>
  <si>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</si>
  <si>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</si>
  <si>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</si>
  <si>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</si>
  <si>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</si>
  <si>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</si>
  <si>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</si>
  <si>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</si>
  <si>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</si>
  <si>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</si>
  <si>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</si>
  <si>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</si>
  <si>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</si>
  <si>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</si>
  <si>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</si>
  <si>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</si>
  <si>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</si>
  <si>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</si>
  <si>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</si>
  <si>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</si>
  <si>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</si>
  <si>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</si>
  <si>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</si>
  <si>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</si>
  <si>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</si>
  <si>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</si>
  <si>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</si>
  <si>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</si>
  <si>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</si>
  <si>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</si>
  <si>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</si>
  <si>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</si>
  <si>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</si>
  <si>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</si>
  <si>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</si>
  <si>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</si>
  <si>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</si>
  <si>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</si>
  <si>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</si>
  <si>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</si>
  <si>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</si>
  <si>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</si>
  <si>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</si>
  <si>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</si>
  <si>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</si>
  <si>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</si>
  <si>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</si>
  <si>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</si>
  <si>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</si>
  <si>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</si>
  <si>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</si>
  <si>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</si>
  <si>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</si>
  <si>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</si>
  <si>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</si>
  <si>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</si>
  <si>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</si>
  <si>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</si>
  <si>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</si>
  <si>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</si>
  <si>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</si>
  <si>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</si>
  <si>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</si>
  <si>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</si>
  <si>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</si>
  <si>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</si>
  <si>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</si>
  <si>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</si>
  <si>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</si>
  <si>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</si>
  <si>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</si>
  <si>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기업명</t>
  </si>
  <si>
    <t>Total Followers</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</si>
  <si>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</si>
  <si>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</si>
  <si>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</si>
  <si>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</si>
  <si>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</si>
  <si>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</si>
  <si>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</si>
  <si>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</si>
  <si>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</si>
  <si>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</si>
  <si>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</si>
  <si>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</si>
  <si>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</si>
  <si>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</si>
  <si>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</si>
  <si>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</si>
  <si>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</si>
  <si>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</si>
  <si>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</si>
  <si>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</si>
  <si>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</si>
  <si>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</si>
  <si>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</si>
  <si>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</si>
  <si>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</si>
  <si>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</si>
  <si>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</si>
  <si>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</si>
  <si>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</si>
  <si>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</si>
  <si>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t>시작일</t>
    <phoneticPr fontId="1" type="noConversion"/>
  </si>
  <si>
    <t>마지막일</t>
    <phoneticPr fontId="1" type="noConversion"/>
  </si>
  <si>
    <t>Sponsored followers</t>
  </si>
  <si>
    <t>Organic followers</t>
  </si>
  <si>
    <t>Total followers</t>
  </si>
  <si>
    <t>Engagement</t>
    <phoneticPr fontId="1" type="noConversion"/>
  </si>
  <si>
    <t>Impression</t>
    <phoneticPr fontId="1" type="noConversion"/>
  </si>
  <si>
    <t>콘텐츠 개수</t>
    <phoneticPr fontId="1" type="noConversion"/>
  </si>
  <si>
    <t>이번달 클릭수</t>
    <phoneticPr fontId="1" type="noConversion"/>
  </si>
  <si>
    <t>지난달 클릭수</t>
    <phoneticPr fontId="1" type="noConversion"/>
  </si>
  <si>
    <t>6월</t>
  </si>
  <si>
    <t>프로젝트명</t>
    <phoneticPr fontId="1" type="noConversion"/>
  </si>
  <si>
    <t>No</t>
  </si>
  <si>
    <t>유형</t>
  </si>
  <si>
    <t>비용 (원)</t>
  </si>
  <si>
    <t>타깃</t>
  </si>
  <si>
    <t>기간</t>
  </si>
  <si>
    <t>노출</t>
  </si>
  <si>
    <t>Option</t>
  </si>
  <si>
    <t>시작일</t>
  </si>
  <si>
    <t>종료일</t>
  </si>
  <si>
    <t>Start Date (in UTC)</t>
  </si>
  <si>
    <t>Account Name</t>
  </si>
  <si>
    <t>Currency</t>
  </si>
  <si>
    <t>Campaign Group ID</t>
  </si>
  <si>
    <t>Campaign Group Name</t>
  </si>
  <si>
    <t>Campaign Group Status</t>
  </si>
  <si>
    <t>Campaign Group Start Date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</si>
  <si>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</si>
  <si>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</si>
  <si>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</si>
  <si>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</si>
  <si>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</si>
  <si>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</si>
  <si>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</si>
  <si>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</si>
  <si>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</si>
  <si>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</si>
  <si>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</si>
  <si>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</si>
  <si>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</si>
  <si>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</si>
  <si>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</si>
  <si>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</si>
  <si>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</si>
  <si>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</si>
  <si>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</si>
  <si>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</si>
  <si>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</si>
  <si>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</si>
  <si>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</si>
  <si>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</si>
  <si>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</si>
  <si>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</si>
  <si>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</si>
  <si>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</si>
  <si>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</si>
  <si>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</si>
  <si>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</si>
  <si>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</si>
  <si>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</si>
  <si>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</si>
  <si>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</si>
  <si>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</si>
  <si>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</si>
  <si>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</si>
  <si>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</si>
  <si>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</si>
  <si>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</si>
  <si>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</si>
  <si>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</si>
  <si>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</si>
  <si>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</si>
  <si>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</si>
  <si>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</si>
  <si>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</si>
  <si>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</si>
  <si>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</si>
  <si>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</si>
  <si>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</si>
  <si>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</si>
  <si>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</si>
  <si>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</si>
  <si>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</si>
  <si>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</si>
  <si>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</si>
  <si>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</si>
  <si>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</si>
  <si>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</si>
  <si>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</si>
  <si>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</si>
  <si>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</si>
  <si>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</si>
  <si>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</si>
  <si>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</si>
  <si>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</si>
  <si>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</si>
  <si>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</si>
  <si>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</si>
  <si>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</si>
  <si>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</si>
  <si>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</si>
  <si>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</si>
  <si>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</si>
  <si>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</si>
  <si>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</si>
  <si>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</si>
  <si>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CTR</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</si>
  <si>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</si>
  <si>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</si>
  <si>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</si>
  <si>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</si>
  <si>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</si>
  <si>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</si>
  <si>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</si>
  <si>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</si>
  <si>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지난달 데이터</t>
    <phoneticPr fontId="1" type="noConversion"/>
  </si>
  <si>
    <t>Myth vs Truth</t>
  </si>
  <si>
    <t>클릭률</t>
    <phoneticPr fontId="1" type="noConversion"/>
  </si>
  <si>
    <t>클릭당 평균 비용</t>
    <phoneticPr fontId="1" type="noConversion"/>
  </si>
  <si>
    <t>팔로워당 평균 비용</t>
    <phoneticPr fontId="1" type="noConversion"/>
  </si>
  <si>
    <t>페이지 관련 지표 증가 (전월 대비)</t>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</si>
  <si>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</si>
  <si>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</si>
  <si>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</si>
  <si>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</si>
  <si>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</si>
  <si>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</si>
  <si>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Views</t>
  </si>
  <si>
    <t>Overview page views (desktop)</t>
  </si>
  <si>
    <t>Total page views (desktop)</t>
  </si>
  <si>
    <t>7월</t>
  </si>
  <si>
    <t>7월</t>
    <phoneticPr fontId="1" type="noConversion"/>
  </si>
  <si>
    <t>Reposts (total)</t>
  </si>
  <si>
    <t>매달 1일 오전 09시 기준</t>
    <phoneticPr fontId="1" type="noConversion"/>
  </si>
  <si>
    <t>매달 집계완료된 시점 기준</t>
    <phoneticPr fontId="1" type="noConversion"/>
  </si>
  <si>
    <t>공유</t>
    <phoneticPr fontId="1" type="noConversion"/>
  </si>
  <si>
    <t>유형</t>
    <phoneticPr fontId="1" type="noConversion"/>
  </si>
  <si>
    <t>Views</t>
    <phoneticPr fontId="1" type="noConversion"/>
  </si>
  <si>
    <t>Likes</t>
    <phoneticPr fontId="1" type="noConversion"/>
  </si>
  <si>
    <t>Reposts</t>
    <phoneticPr fontId="1" type="noConversion"/>
  </si>
  <si>
    <t>Click through rate (CTR)</t>
    <phoneticPr fontId="1" type="noConversion"/>
  </si>
  <si>
    <t>오가닉만 ER</t>
    <phoneticPr fontId="1" type="noConversion"/>
  </si>
  <si>
    <t>참여</t>
    <phoneticPr fontId="1" type="noConversion"/>
  </si>
  <si>
    <t>오가닉만날짜</t>
    <phoneticPr fontId="1" type="noConversion"/>
  </si>
  <si>
    <t>광고제외노출</t>
    <phoneticPr fontId="1" type="noConversion"/>
  </si>
  <si>
    <t>Final ER(영상반영)</t>
  </si>
  <si>
    <t>Final ER(영상반영)</t>
    <phoneticPr fontId="1" type="noConversion"/>
  </si>
  <si>
    <t>영상반영참여</t>
    <phoneticPr fontId="1" type="noConversion"/>
  </si>
  <si>
    <t>영상view순위</t>
    <phoneticPr fontId="1" type="noConversion"/>
  </si>
  <si>
    <t>Clicks</t>
    <phoneticPr fontId="1" type="noConversion"/>
  </si>
  <si>
    <t>Comments</t>
    <phoneticPr fontId="1" type="noConversion"/>
  </si>
  <si>
    <t>총 impression</t>
    <phoneticPr fontId="1" type="noConversion"/>
  </si>
  <si>
    <t>오가닉 impression</t>
    <phoneticPr fontId="1" type="noConversion"/>
  </si>
  <si>
    <t>#</t>
    <phoneticPr fontId="1" type="noConversion"/>
  </si>
  <si>
    <t>Likes (Total)</t>
    <phoneticPr fontId="1" type="noConversion"/>
  </si>
  <si>
    <t>Comments (Total)</t>
    <phoneticPr fontId="1" type="noConversion"/>
  </si>
  <si>
    <t>Reposts (Total)</t>
    <phoneticPr fontId="1" type="noConversion"/>
  </si>
  <si>
    <t>Boost_Native_Document_Engagement_Sep 2, 2024, 02:25:20</t>
  </si>
  <si>
    <t>09/02/2024</t>
  </si>
  <si>
    <t>09/09/2024</t>
  </si>
  <si>
    <t>Boost_Native_Document_Engagement_Aug 26, 2024, 01:39:49</t>
  </si>
  <si>
    <t>09/01/2024</t>
  </si>
  <si>
    <t>How are vaccines developed</t>
  </si>
  <si>
    <t>Science</t>
  </si>
  <si>
    <t>멀티 이미지</t>
  </si>
  <si>
    <t>Company</t>
  </si>
  <si>
    <t>영상(인터뷰)</t>
  </si>
  <si>
    <t>People</t>
  </si>
  <si>
    <t xml:space="preserve">Harmful but Preventable - HFMD </t>
  </si>
  <si>
    <t>카드뉴스</t>
  </si>
  <si>
    <t>Seasonal</t>
  </si>
  <si>
    <t>SK bioscience towards Net zero</t>
  </si>
  <si>
    <t>Poll</t>
  </si>
  <si>
    <t>8월</t>
    <phoneticPr fontId="1" type="noConversion"/>
  </si>
  <si>
    <t>Greater Vijayawada District, India</t>
  </si>
  <si>
    <t>Bangkok Metropolitan Area, Thailand</t>
  </si>
  <si>
    <t>Washington DC-Baltimore Area</t>
  </si>
  <si>
    <t>Greater Chicago Area</t>
  </si>
  <si>
    <t>Greater Ahmedabad Area, India</t>
  </si>
  <si>
    <t>Greater Delhi Area, India</t>
  </si>
  <si>
    <t>Greater Surat Area, India</t>
  </si>
  <si>
    <t>Greater Seattle Area</t>
  </si>
  <si>
    <t>Greater Leipzig Area, Germany</t>
  </si>
  <si>
    <t>Greater Munich Metropolitan Area, Germany</t>
  </si>
  <si>
    <t>San Francisco Bay Area</t>
  </si>
  <si>
    <t>Greater Magdeburg Area, Germany</t>
  </si>
  <si>
    <t>Greater São Paulo Area, Brazil</t>
  </si>
  <si>
    <t>Pune, India</t>
  </si>
  <si>
    <t>Copenhagen Metropolitan Area, Denmark</t>
  </si>
  <si>
    <t>Greater Boston</t>
  </si>
  <si>
    <t>New York City Metropolitan Area</t>
  </si>
  <si>
    <t>Greater Philadelphia</t>
  </si>
  <si>
    <t>Bhubaneswar, India</t>
  </si>
  <si>
    <t>Greater Istanbul, Türkiye</t>
  </si>
  <si>
    <t>Berlin Metropolitan Area, Germany</t>
  </si>
  <si>
    <t>Greater Lyon Area, France</t>
  </si>
  <si>
    <t>Greater Dessau-Rosslau Area, Germany</t>
  </si>
  <si>
    <t>Frankfurt Rhine-Main Metropolitan Area, Germany</t>
  </si>
  <si>
    <t>Aachen, Germany</t>
  </si>
  <si>
    <t>Greater Madrid Metropolitan Area, Spain</t>
  </si>
  <si>
    <t>Greater Toronto Area, Canada, Canada</t>
  </si>
  <si>
    <t>Greater Dublin, Ireland</t>
  </si>
  <si>
    <t>Greater Kolkata Area, India</t>
  </si>
  <si>
    <t>Greater Lucknow Area, India</t>
  </si>
  <si>
    <t>Greater Paris Metropolitan Region, France</t>
  </si>
  <si>
    <t>Los Angeles Metropolitan Area</t>
  </si>
  <si>
    <t>Greater Milan Metropolitan Area, Italy</t>
  </si>
  <si>
    <t>Singapore, Singapore</t>
  </si>
  <si>
    <t>Noida, India</t>
  </si>
  <si>
    <t>London Area, United Kingdom, United Kingdom</t>
  </si>
  <si>
    <t>Greater Hyderabad Area, India</t>
  </si>
  <si>
    <t>Ulsan Metropolitan Area, South Korea</t>
  </si>
  <si>
    <t>Gwangju Metropolitan Area, South Korea</t>
  </si>
  <si>
    <t>Greater Sydney Area, Australia</t>
  </si>
  <si>
    <t>Daejeon Metropolitan Area, South Korea</t>
  </si>
  <si>
    <t>Daegu Metropolitan Area, South Korea</t>
  </si>
  <si>
    <t>Greater Jaipur Area, India</t>
  </si>
  <si>
    <t>Busan Metropolitan Area, South Korea</t>
  </si>
  <si>
    <t>Greater Chennai Area, India</t>
  </si>
  <si>
    <t>Seoul Incheon Metropolitan Area, South Korea</t>
  </si>
  <si>
    <t>Greater Nagpur Area, India</t>
  </si>
  <si>
    <t>Amritsar/Ludhiana Area, India</t>
  </si>
  <si>
    <t>Pune/Pimpri-Chinchwad Area, India</t>
  </si>
  <si>
    <t>Metro Manila, Philippines</t>
  </si>
  <si>
    <t>San Diego Metropolitan Area</t>
  </si>
  <si>
    <t>Greater Tampa Bay Area</t>
  </si>
  <si>
    <t>Greater Bhopal Area, India</t>
  </si>
  <si>
    <t>Greater Bengaluru Area, India</t>
  </si>
  <si>
    <t>Greater Indore Area, India</t>
  </si>
  <si>
    <t>Greater Bandung, Indonesia</t>
  </si>
  <si>
    <t>Greater Vadodara Area, India</t>
  </si>
  <si>
    <t>Raleigh-Durham-Chapel Hill Area</t>
  </si>
  <si>
    <t>Mumbai Metropolitan Region, India</t>
  </si>
  <si>
    <t>Greater Buenos Aires, Argentina</t>
  </si>
  <si>
    <t>Quality Assurance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</si>
  <si>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</si>
  <si>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</si>
  <si>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</si>
  <si>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</si>
  <si>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</si>
  <si>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</si>
  <si>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</si>
  <si>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</si>
  <si>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</si>
  <si>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</si>
  <si>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</si>
  <si>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</si>
  <si>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</si>
  <si>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</si>
  <si>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</si>
  <si>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</si>
  <si>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</si>
  <si>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</si>
  <si>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</si>
  <si>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</si>
  <si>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</si>
  <si>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</si>
  <si>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</si>
  <si>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</si>
  <si>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Real Estate</t>
  </si>
  <si>
    <t>Construction</t>
  </si>
  <si>
    <t>Renewable Energy Equipment Manufacturing</t>
  </si>
  <si>
    <t>Events Services</t>
  </si>
  <si>
    <t>Retail Art Supplies</t>
  </si>
  <si>
    <t>Appliances, Electrical, and Electronics Manufacturing</t>
  </si>
  <si>
    <t>Nanotechnology Research</t>
  </si>
  <si>
    <t>Transportation, Logistics, Supply Chain and Storage</t>
  </si>
  <si>
    <t>Consumer Services</t>
  </si>
  <si>
    <t>Truck Transportation</t>
  </si>
  <si>
    <t>Architecture and Planning</t>
  </si>
  <si>
    <t>Civil Engineering</t>
  </si>
  <si>
    <t>IT Services and IT Consulting</t>
  </si>
  <si>
    <t>Market Research</t>
  </si>
  <si>
    <t>Motor Vehicle Manufacturing</t>
  </si>
  <si>
    <t>Legal Services</t>
  </si>
  <si>
    <t>Public Relations and Communications Services</t>
  </si>
  <si>
    <t>Chemical Manufacturing</t>
  </si>
  <si>
    <t>Design Services</t>
  </si>
  <si>
    <t>Machinery Manufacturing</t>
  </si>
  <si>
    <t>Business Consulting and Services</t>
  </si>
  <si>
    <t>Mining</t>
  </si>
  <si>
    <t>Biotechnology Research</t>
  </si>
  <si>
    <t>Oil and Gas</t>
  </si>
  <si>
    <t>Shipbuilding</t>
  </si>
  <si>
    <t>Hospitals and Health Care</t>
  </si>
  <si>
    <t>Utilities</t>
  </si>
  <si>
    <t>Pharmaceutical Manufacturing</t>
  </si>
  <si>
    <t>Medical Equipment Manufacturing</t>
  </si>
  <si>
    <t>Personal Care Product Manufacturing</t>
  </si>
  <si>
    <t>Retail Apparel and Fashion</t>
  </si>
  <si>
    <t>Security and Investigations</t>
  </si>
  <si>
    <t>Defense and Space Manufacturing</t>
  </si>
  <si>
    <t>Outsourcing and Offshoring Consulting</t>
  </si>
  <si>
    <t>Wellness and Fitness Services</t>
  </si>
  <si>
    <t>Software Development</t>
  </si>
  <si>
    <t>Technology, Information and Internet</t>
  </si>
  <si>
    <t>Leasing Non-residential Real Estate</t>
  </si>
  <si>
    <t>Semiconductor Manufacturing</t>
  </si>
  <si>
    <t>Telecommunications</t>
  </si>
  <si>
    <t>Law Practice</t>
  </si>
  <si>
    <t>Primary and Secondary Education</t>
  </si>
  <si>
    <t>Food and Beverage Manufacturing</t>
  </si>
  <si>
    <t>Higher Education</t>
  </si>
  <si>
    <t>Education Administration Programs</t>
  </si>
  <si>
    <t>Manufacturing</t>
  </si>
  <si>
    <t>Retail</t>
  </si>
  <si>
    <t>E-Learning Providers</t>
  </si>
  <si>
    <t>Industrial Machinery Manufacturing</t>
  </si>
  <si>
    <t>Human Resources Services</t>
  </si>
  <si>
    <t>Retail Office Equipment</t>
  </si>
  <si>
    <t>Research Services</t>
  </si>
  <si>
    <t>Hospitality</t>
  </si>
  <si>
    <t>Government Administration</t>
  </si>
  <si>
    <t>Food and Beverage Services</t>
  </si>
  <si>
    <t>Graphic Design</t>
  </si>
  <si>
    <t>International Trade and Development</t>
  </si>
  <si>
    <t>Non-profit Organizations</t>
  </si>
  <si>
    <t>Packaging and Containers Manufacturing</t>
  </si>
  <si>
    <t>Writing and Editing</t>
  </si>
  <si>
    <t>Automation Machinery Manufacturing</t>
  </si>
  <si>
    <t>Staffing and Recruiting</t>
  </si>
  <si>
    <t>Professional Training and Coaching</t>
  </si>
  <si>
    <t>Venture Capital and Private Equity Principals</t>
  </si>
  <si>
    <t>Advertising Services</t>
  </si>
  <si>
    <t>Information Services</t>
  </si>
  <si>
    <t>Banking</t>
  </si>
  <si>
    <t>Environmental Services</t>
  </si>
  <si>
    <t>Insurance</t>
  </si>
  <si>
    <t>Financial Services</t>
  </si>
  <si>
    <t>Karāchi, Pakistan</t>
  </si>
  <si>
    <t>Lahore, Pakistan</t>
  </si>
  <si>
    <t>Singapore</t>
  </si>
  <si>
    <t>Cairo, Egypt</t>
  </si>
  <si>
    <t>Lahore District, Pakistan</t>
  </si>
  <si>
    <t>Karachi Division, Pakistan</t>
  </si>
  <si>
    <t>Addis Ababa, Ethiopia</t>
  </si>
  <si>
    <t>Grand Tunis Metropolitan Area, Tunisia</t>
  </si>
  <si>
    <t>Greater Coimbatore Area, India</t>
  </si>
  <si>
    <t>Nairobi County, Kenya</t>
  </si>
  <si>
    <t>Islamabad, Pakistan</t>
  </si>
  <si>
    <t>Jakarta Metropolitan Area, Indonesia</t>
  </si>
  <si>
    <t>Dhaka, Bangladesh</t>
  </si>
  <si>
    <t>Greater Kuala Lumpur, Malaysia</t>
  </si>
  <si>
    <t>Greater Melbourne Area, Australia</t>
  </si>
  <si>
    <t>Greater Patna Area, India</t>
  </si>
  <si>
    <t>Busan, South Korea</t>
  </si>
  <si>
    <t>Greater Allahabad Area, India</t>
  </si>
  <si>
    <t>Daegu, South Korea</t>
  </si>
  <si>
    <t>Rawalpindi, Pakistan</t>
  </si>
  <si>
    <t>Shanghai, China</t>
  </si>
  <si>
    <t>Hong Kong SAR, China</t>
  </si>
  <si>
    <t>Kathmandu, Nepal</t>
  </si>
  <si>
    <t>Greater Madurai Area, India</t>
  </si>
  <si>
    <t>Ho Chi Minh City Metropolitan Area, Vietnam</t>
  </si>
  <si>
    <t>Faridabad, India</t>
  </si>
  <si>
    <t>Rabat Metropolitan Area, Morocco</t>
  </si>
  <si>
    <t>Multan, Pakistan</t>
  </si>
  <si>
    <t>Faisalabad, Pakistan</t>
  </si>
  <si>
    <t>Greater Agra Area, India</t>
  </si>
  <si>
    <t>Kampala, Uganda</t>
  </si>
  <si>
    <t>Greater Raipur Area, India</t>
  </si>
  <si>
    <t>Greater Aurangabad Area, India</t>
  </si>
  <si>
    <t>Atlanta Metropolitan Area</t>
  </si>
  <si>
    <t>Algiers, Algeria</t>
  </si>
  <si>
    <t>Greater Brisbane Area, Australia</t>
  </si>
  <si>
    <t>Casablanca Metropolitan Area, Morocco</t>
  </si>
  <si>
    <t>Lisbon Metropolitan Area, Portugal</t>
  </si>
  <si>
    <t>Lima Metropolitan Area, Peru</t>
  </si>
  <si>
    <t>Taipei–Keelung Metropolitan area, Taiwan</t>
  </si>
  <si>
    <t>Johannesburg Metropolitan Area, South Africa</t>
  </si>
  <si>
    <t>Bogotá D.C. Metropolitan Area, Colombia</t>
  </si>
  <si>
    <t>Greater Montreal Metropolitan Area, Canada</t>
  </si>
  <si>
    <t>Greater Nashik Area, India</t>
  </si>
  <si>
    <t>The Randstad, Netherlands, Netherlands</t>
  </si>
  <si>
    <t>Greater Rajkot Area, India</t>
  </si>
  <si>
    <t>Greater Srinagar Area, India</t>
  </si>
  <si>
    <t>Page</t>
  </si>
  <si>
    <t>Total Followers</t>
  </si>
  <si>
    <t>Total post engagements</t>
  </si>
  <si>
    <t>Total posts</t>
  </si>
  <si>
    <t>Qualified Leads</t>
  </si>
  <si>
    <t>Cost Per Qualified Lead</t>
  </si>
  <si>
    <t>Audience Penetration</t>
  </si>
  <si>
    <t>Soyoun님의 광고 계정</t>
  </si>
  <si>
    <t>USD</t>
  </si>
  <si>
    <t>Paused</t>
  </si>
  <si>
    <t>Engagement</t>
  </si>
  <si>
    <t>Sponsored Update</t>
  </si>
  <si>
    <t>Completed</t>
  </si>
  <si>
    <t>CPM</t>
  </si>
  <si>
    <t>Myth vs Truth about Vaccine</t>
  </si>
  <si>
    <t>Boost_Post_Engagement_Aug 26, 2024</t>
  </si>
  <si>
    <t>8/26/2024</t>
  </si>
  <si>
    <t>9/1/2024</t>
  </si>
  <si>
    <t>The journey of vaccine</t>
  </si>
  <si>
    <t>7/31</t>
  </si>
  <si>
    <t>8/9</t>
  </si>
  <si>
    <t>8/7</t>
  </si>
  <si>
    <t>8월</t>
  </si>
  <si>
    <t>개발자노트</t>
    <phoneticPr fontId="1" type="noConversion"/>
  </si>
  <si>
    <t>위의 표에 전 달까지의 수치가 자동으로 표시되어야 함</t>
    <phoneticPr fontId="1" type="noConversion"/>
  </si>
  <si>
    <t>Desktop page views</t>
    <phoneticPr fontId="1" type="noConversion"/>
  </si>
  <si>
    <t>Mobile page views</t>
    <phoneticPr fontId="1" type="noConversion"/>
  </si>
  <si>
    <t>평균</t>
    <phoneticPr fontId="1" type="noConversion"/>
  </si>
  <si>
    <t>1주차</t>
    <phoneticPr fontId="1" type="noConversion"/>
  </si>
  <si>
    <t>2주차</t>
    <phoneticPr fontId="1" type="noConversion"/>
  </si>
  <si>
    <t>3주차</t>
    <phoneticPr fontId="1" type="noConversion"/>
  </si>
  <si>
    <t>4주차</t>
    <phoneticPr fontId="1" type="noConversion"/>
  </si>
  <si>
    <t>5주차</t>
    <phoneticPr fontId="1" type="noConversion"/>
  </si>
  <si>
    <t>0주차</t>
    <phoneticPr fontId="1" type="noConversion"/>
  </si>
  <si>
    <t>#제작자노트</t>
    <phoneticPr fontId="1" type="noConversion"/>
  </si>
  <si>
    <t>현재 일일 노출,참여(오가닉)시트에 열 및 행 추가하자 참조 달라지는 문제 있었음</t>
    <phoneticPr fontId="1" type="noConversion"/>
  </si>
  <si>
    <t>이걸 해결하려면 위치의 절대고정이 필요할 것으로 보임</t>
    <phoneticPr fontId="1" type="noConversion"/>
  </si>
  <si>
    <t># 제작자노트</t>
    <phoneticPr fontId="1" type="noConversion"/>
  </si>
  <si>
    <t>왼쪽표 스폰서는 #N/A 없어지면 함수수정 필요</t>
    <phoneticPr fontId="1" type="noConversion"/>
  </si>
  <si>
    <t>표 위치만 참조하도록 함수 수정</t>
    <phoneticPr fontId="1" type="noConversion"/>
  </si>
  <si>
    <t>09/03/2024</t>
  </si>
  <si>
    <t>09/04/2024</t>
  </si>
  <si>
    <t>09/05/2024</t>
  </si>
  <si>
    <t>09/06/2024</t>
  </si>
  <si>
    <t>09/07/2024</t>
  </si>
  <si>
    <t>09/08/2024</t>
  </si>
  <si>
    <t>09/10/2024</t>
  </si>
  <si>
    <t>09/11/2024</t>
  </si>
  <si>
    <t>09/12/2024</t>
  </si>
  <si>
    <t>09/13/2024</t>
  </si>
  <si>
    <t>09/14/2024</t>
  </si>
  <si>
    <t>09/15/2024</t>
  </si>
  <si>
    <t>09/16/2024</t>
  </si>
  <si>
    <t>09/17/2024</t>
  </si>
  <si>
    <t>09/18/2024</t>
  </si>
  <si>
    <t>09/19/2024</t>
  </si>
  <si>
    <t>09/20/2024</t>
  </si>
  <si>
    <t>09/21/2024</t>
  </si>
  <si>
    <t>09/22/2024</t>
  </si>
  <si>
    <t>09/23/2024</t>
  </si>
  <si>
    <t>09/24/2024</t>
  </si>
  <si>
    <t>09/25/2024</t>
  </si>
  <si>
    <t>09/26/2024</t>
  </si>
  <si>
    <t>09/27/2024</t>
  </si>
  <si>
    <t>09/28/2024</t>
  </si>
  <si>
    <t>09/29/2024</t>
  </si>
  <si>
    <t>09/30/2024</t>
  </si>
  <si>
    <t>🍂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t>
  </si>
  <si>
    <t>https://www.linkedin.com/feed/update/urn:li:activity:7246382708849868800</t>
  </si>
  <si>
    <t>Boost_Native_Document_Engagement_Sep 30, 2024, 05:05:17</t>
  </si>
  <si>
    <t>10/04/2024</t>
  </si>
  <si>
    <t>We're pleased to participate in Gyeongbuk Bio Industry Expo 2024 held in Andong from Sep 26-28. The 2024 Gyeongbuk Bio Industry Expo, under the theme "K-Bio, Hope for Tomorrow", will feature a variety of programs, including conferences and exhibitions to share insights and build network across field experts. Andong City, where our manufacturing plant L HOUSE is located, is designated as a national high-tech strategic industrial complex in the bio sector. 
Visit our booth at #2 and explore all about SK bioscience!</t>
  </si>
  <si>
    <t>https://www.linkedin.com/feed/update/urn:li:activity:7245327712918126592</t>
  </si>
  <si>
    <t>Soyoun Kim</t>
  </si>
  <si>
    <t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t>
  </si>
  <si>
    <t>https://www.linkedin.com/feed/update/urn:li:activity:7244480738840977411</t>
  </si>
  <si>
    <t>Boost_Native_Document_Engagement_Sep 25, 2024, 00:34:19</t>
  </si>
  <si>
    <t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t>
  </si>
  <si>
    <t>https://www.linkedin.com/feed/update/urn:li:activity:7243755969132855297</t>
  </si>
  <si>
    <t>Boost_Native_Document_Engagement_Sep 23, 2024, 00:22:40</t>
  </si>
  <si>
    <t>🎗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t>
  </si>
  <si>
    <t>https://www.linkedin.com/feed/update/urn:li:activity:7242668793225699328</t>
  </si>
  <si>
    <t>Boost_Post_Engagement_Sep 20, 2024, 00:11:44</t>
  </si>
  <si>
    <t>‘Chuseok’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t>
  </si>
  <si>
    <t>https://www.linkedin.com/feed/update/urn:li:activity:7241219267432497152</t>
  </si>
  <si>
    <t>Boost_Native_Document_Engagement_Sep 19, 2024, 02:08:16</t>
  </si>
  <si>
    <t>Boost_Native_Document_Engagement_Sep 19, 2024, 00:27:02</t>
  </si>
  <si>
    <t>📢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t>
  </si>
  <si>
    <t>https://www.linkedin.com/feed/update/urn:li:activity:7240221146762072065</t>
  </si>
  <si>
    <t>Boost_Post_Engagement_Sep 13, 2024, 04:56:39</t>
  </si>
  <si>
    <t>[Myth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t>
  </si>
  <si>
    <t>https://www.linkedin.com/feed/update/urn:li:activity:7239407300824690689</t>
  </si>
  <si>
    <t>Boost_Native_Document_Engagement_Sep 12, 2024, 01:21:13</t>
  </si>
  <si>
    <t>COVID-19 is on the rise again. With the emergence of new virus strains, the threat of COVID-19 is growing. Let's stay alert and prevent it!
#SKbioscience #FromPreventionToCure #COVID19 #Vaccine</t>
  </si>
  <si>
    <t>https://www.linkedin.com/feed/update/urn:li:activity:7237595362339803137</t>
  </si>
  <si>
    <t>SK bioscience DNA, a series of stories about SK bioscience told by our Caring Professionals, is back!
Our sixth guest is Eunseung Shin, supervisor in the DP1. We asked about his work, atmosphere in the team, what he does and what he thinks about SK bioscience.
Eunseung says that SK bioscience is “like a Field". Let's find out more about his story.
#SKbioscience #FromPreventionToCure #Interview #SKbioscienceDNA</t>
  </si>
  <si>
    <t>https://www.linkedin.com/feed/update/urn:li:activity:7236958774857494528</t>
  </si>
  <si>
    <t>We're pleased to welcome KLOCKE GRUPPE and IDT Biologika to SK bioscience! Our partners visited our laboratory in Headquarters, our manufacturing plant L HOUSE in Andong, and our Songdo Global R&amp;PD Center, which is currently under construction. We look forward to our continuous partnership built through transforming our relationship from a partner to a family!
SK bioscience has signed an agreement with Klocke Group, a German biopharmaceutical group, to acquire the controlling stake in Klocke Group’s affiliate, IDT Biologika, one of the top 10 global vaccine contract manufacturers. last June.</t>
  </si>
  <si>
    <t>https://www.linkedin.com/feed/update/urn:li:activity:7236633992500809728</t>
  </si>
  <si>
    <t>SK bioscience DNA</t>
  </si>
  <si>
    <t xml:space="preserve">Anatomy of a Syringe </t>
  </si>
  <si>
    <t xml:space="preserve">단일 이미지 </t>
  </si>
  <si>
    <t>Welcome KLOCKE GRUPPE and IDT Biologika to SKBS</t>
  </si>
  <si>
    <t>Flu Vaccination</t>
  </si>
  <si>
    <t>SK bioscience at Gyeongbuk Bio Expo 2024</t>
  </si>
  <si>
    <t>Chuseok: Korean Thanksgiving Day</t>
  </si>
  <si>
    <t>Safety ceremony for our Songdo Global R&amp;PD Center</t>
  </si>
  <si>
    <t>Repost</t>
  </si>
  <si>
    <t xml:space="preserve">World Gynecologic Oncology Day </t>
  </si>
  <si>
    <t>Covid 19</t>
  </si>
  <si>
    <t>9/30/2024</t>
  </si>
  <si>
    <t>당월</t>
    <phoneticPr fontId="1" type="noConversion"/>
  </si>
  <si>
    <t>위의 날짜를 월간 HL 장표에서 참조함</t>
    <phoneticPr fontId="1" type="noConversion"/>
  </si>
  <si>
    <t>9월</t>
  </si>
  <si>
    <t>9월</t>
    <phoneticPr fontId="1" type="noConversion"/>
  </si>
  <si>
    <t>Hannover-Braunschweig-Göttingen-Wolfsburg Region, Germany</t>
  </si>
  <si>
    <t>Caloocan City, Philippines</t>
  </si>
  <si>
    <t>Memphis Metropolitan Area</t>
  </si>
  <si>
    <t>Greater Sheffield Area, United Kingdom</t>
  </si>
  <si>
    <t>Saarland, Germany</t>
  </si>
  <si>
    <t>Pudukkottai, India</t>
  </si>
  <si>
    <t>Ahmadnagar, India</t>
  </si>
  <si>
    <t>Greater Lansing</t>
  </si>
  <si>
    <t>Naic, Philippines</t>
  </si>
  <si>
    <t>Antipolo, Philippines</t>
  </si>
  <si>
    <t>Chinch'on, South Korea</t>
  </si>
  <si>
    <t>Greater Toulouse Metropolitan Area, France</t>
  </si>
  <si>
    <t>Hubli-Dharwad, India</t>
  </si>
  <si>
    <t>Brussels Metropolitan Area, Belgium</t>
  </si>
  <si>
    <t>Kecamatan Obi, Indonesia</t>
  </si>
  <si>
    <t>Greater Victoria Metropolitan Area, Canada</t>
  </si>
  <si>
    <t>Naihati, India</t>
  </si>
  <si>
    <t>Tiruchirappalli, India</t>
  </si>
  <si>
    <t>Chapadão do Sul, Brazil</t>
  </si>
  <si>
    <t>Gainesville Metropolitan Area</t>
  </si>
  <si>
    <t>Yesan, South Korea</t>
  </si>
  <si>
    <t>Nanded, India</t>
  </si>
  <si>
    <t>Jamshedpur, India</t>
  </si>
  <si>
    <t>Trivandrum, India</t>
  </si>
  <si>
    <t>Quito Metropolitan Area, Ecuador</t>
  </si>
  <si>
    <t>Lloydminster (Part), Canada</t>
  </si>
  <si>
    <t>Cheongju, South Korea</t>
  </si>
  <si>
    <t>Chikkamagaluru, India</t>
  </si>
  <si>
    <t>Lucerne Metropolitan Area, Switzerland</t>
  </si>
  <si>
    <t>Dallas-Fort Worth Metroplex</t>
  </si>
  <si>
    <t>Greater Barcelona Metropolitan Area, Spain</t>
  </si>
  <si>
    <t>Springfield-Branson, Missouri Area</t>
  </si>
  <si>
    <t>Detroit Metropolitan Area</t>
  </si>
  <si>
    <t>Greensboro--Winston-Salem--High Point Area</t>
  </si>
  <si>
    <t>Kolaghat, India</t>
  </si>
  <si>
    <t>Greater Gwalior Area, India</t>
  </si>
  <si>
    <t>Greater Surabaya, Indonesia</t>
  </si>
  <si>
    <t>Dhanbad-Ranchi Area, India</t>
  </si>
  <si>
    <t>Greater Jabalpur Area, India</t>
  </si>
  <si>
    <t>Chandragiri, India</t>
  </si>
  <si>
    <t>Chandigarh, India</t>
  </si>
  <si>
    <t>Peshawar, Pakistan</t>
  </si>
  <si>
    <t>Colombo, Sri Lanka</t>
  </si>
  <si>
    <t>Hyderabad, Pakistan</t>
  </si>
  <si>
    <t># 제작자노트 (10/6)</t>
    <phoneticPr fontId="1" type="noConversion"/>
  </si>
  <si>
    <t>Online Audio and Video Media</t>
  </si>
  <si>
    <t>Civic and Social Organizations</t>
  </si>
  <si>
    <t>Plastics Manufacturing</t>
  </si>
  <si>
    <t>Computer and Network Security</t>
  </si>
  <si>
    <t>Aviation and Aerospace Component Manufacturing</t>
  </si>
  <si>
    <t>Medical Practices</t>
  </si>
  <si>
    <t>Veterinary Services</t>
  </si>
  <si>
    <t>Facilities Services</t>
  </si>
  <si>
    <t>Computer Hardware Manufacturing</t>
  </si>
  <si>
    <t>Textile Manufacturing</t>
  </si>
  <si>
    <t>Farming</t>
  </si>
  <si>
    <t>Computers and Electronics Manufacturing</t>
  </si>
  <si>
    <t>Entertainment Providers</t>
  </si>
  <si>
    <t>Photography</t>
  </si>
  <si>
    <t>International Affairs</t>
  </si>
  <si>
    <t>Travel Arrangements</t>
  </si>
  <si>
    <t>Executive Offices</t>
  </si>
  <si>
    <t>Public Safety</t>
  </si>
  <si>
    <t>Artists and Writers</t>
  </si>
  <si>
    <t>Recreational Facilities</t>
  </si>
  <si>
    <t>Campaign Group End Date</t>
  </si>
  <si>
    <t>Boost_Post_Engagement_Sep 2, 2024</t>
  </si>
  <si>
    <t>9/2/2024</t>
  </si>
  <si>
    <t>9/9/2024</t>
  </si>
  <si>
    <t>Boost_Post_Engagement_Sep 12, 2024</t>
  </si>
  <si>
    <t>9/12/2024</t>
  </si>
  <si>
    <t>9/19/2024</t>
  </si>
  <si>
    <t>Boost_Post_Engagement_Sep 13, 2024</t>
  </si>
  <si>
    <t>9/13/2024</t>
  </si>
  <si>
    <t>9/20/2024</t>
  </si>
  <si>
    <t>Boost_Post_Engagement_Sep 19, 2024</t>
  </si>
  <si>
    <t>9/23/2024</t>
  </si>
  <si>
    <t>Boost_Post_Engagement_Sep 20, 2024</t>
  </si>
  <si>
    <t>9/27/2024</t>
  </si>
  <si>
    <t>Boost_Post_Engagement_Sep 23, 2024</t>
  </si>
  <si>
    <t>Boost_Post_Engagement_Sep 25, 2024</t>
  </si>
  <si>
    <t>9/25/2024</t>
  </si>
  <si>
    <t>Boost_Post_Engagement_Sep 30, 2024</t>
  </si>
  <si>
    <t>Active</t>
  </si>
  <si>
    <t>10/4/2024</t>
  </si>
  <si>
    <t xml:space="preserve">The journey of vaccine </t>
  </si>
  <si>
    <t xml:space="preserve">COVID-19 Resurgence </t>
  </si>
  <si>
    <t>Myth vs Truth(Rejected)</t>
  </si>
  <si>
    <t>Chuseok</t>
  </si>
  <si>
    <t>World Gynecologic Oncology Day</t>
  </si>
  <si>
    <t>Harmful but Preventable</t>
  </si>
  <si>
    <t>Anatomy of a Syringe</t>
  </si>
  <si>
    <t xml:space="preserve">Flu Vaccination </t>
  </si>
  <si>
    <t>F, G열 함수 모두 이름정의 통해 수정</t>
    <phoneticPr fontId="1" type="noConversion"/>
  </si>
  <si>
    <t>단일이미지</t>
    <phoneticPr fontId="1" type="noConversion"/>
  </si>
  <si>
    <t>8/2</t>
  </si>
  <si>
    <t>National Immunization Awareness Month</t>
  </si>
  <si>
    <t>8/8</t>
  </si>
  <si>
    <t>8/15</t>
  </si>
  <si>
    <t>8/14</t>
  </si>
  <si>
    <t>8/21</t>
  </si>
  <si>
    <t>8/28</t>
  </si>
  <si>
    <t>8/26</t>
  </si>
  <si>
    <t>9/1</t>
  </si>
  <si>
    <t>8-9월</t>
    <phoneticPr fontId="1" type="noConversion"/>
  </si>
  <si>
    <t>왼쪽의 표 참조위치 로우데이터로 변경함</t>
    <phoneticPr fontId="1" type="noConversion"/>
  </si>
  <si>
    <t>작은달에는 자동으로 수치 오류로 뜨도록 수정함</t>
    <phoneticPr fontId="1" type="noConversion"/>
  </si>
  <si>
    <t>#제작자노트 (10/8)</t>
    <phoneticPr fontId="1" type="noConversion"/>
  </si>
  <si>
    <t>만약 광고 두개 돌리면 데이터 두줄 합쳐야함</t>
    <phoneticPr fontId="1" type="noConversion"/>
  </si>
  <si>
    <t>ER순위</t>
    <phoneticPr fontId="1" type="noConversion"/>
  </si>
  <si>
    <t>참여평균</t>
    <phoneticPr fontId="1" type="noConversion"/>
  </si>
  <si>
    <t>노출평균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</si>
</sst>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0_);[Red]\(0\)"/>
    <numFmt numFmtId="177" formatCode="d"/>
    <numFmt numFmtId="178" formatCode="m&quot;월&quot;"/>
    <numFmt numFmtId="179" formatCode="#,##0_ "/>
    <numFmt numFmtId="180" formatCode="aaa"/>
    <numFmt numFmtId="181" formatCode="yy&quot;년&quot;\ m&quot;월&quot;"/>
    <numFmt numFmtId="182" formatCode="0.0%"/>
    <numFmt numFmtId="183" formatCode="yy&quot;년&quot;\ mm&quot;월&quot;"/>
    <numFmt numFmtId="184" formatCode="&quot;₩&quot;#,##0.00"/>
    <numFmt numFmtId="185" formatCode="#,##0_);[Red]\(#,##0\)"/>
    <numFmt numFmtId="186" formatCode="0_ "/>
    <numFmt numFmtId="187" formatCode="#,##0.0_ "/>
    <numFmt numFmtId="188" formatCode="m\/d"/>
    <numFmt numFmtId="189" formatCode="yyyy/mm/dd;@"/>
    <numFmt numFmtId="190" formatCode="\$#,##0.00"/>
    <numFmt numFmtId="191" formatCode="_-\$* #,##0.00_ ;_-\$* \-#,##0.00\ ;_-\$* &quot;-&quot;??_ ;_-@_ "/>
    <numFmt numFmtId="192" formatCode="0.00_ "/>
  </numFmts>
  <fonts count="52">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0"/>
      <color rgb="FF000000"/>
      <name val="Pretendard"/>
      <family val="3"/>
      <charset val="129"/>
    </font>
    <font>
      <sz val="10"/>
      <color theme="1"/>
      <name val="맑은 고딕"/>
      <family val="2"/>
      <charset val="129"/>
      <scheme val="minor"/>
    </font>
    <font>
      <b/>
      <sz val="11"/>
      <color rgb="FF000000"/>
      <name val="나눔바른고딕"/>
      <family val="3"/>
      <charset val="129"/>
    </font>
    <font>
      <b/>
      <sz val="11"/>
      <color rgb="FF000000"/>
      <name val="Pretendard Semi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amily val="3"/>
      <charset val="129"/>
    </font>
    <font>
      <sz val="7"/>
      <color rgb="FF000000"/>
      <name val="Pretendard"/>
      <family val="2"/>
    </font>
    <font>
      <sz val="7"/>
      <color rgb="FFFFFFFF"/>
      <name val="Pretendard"/>
      <family val="2"/>
    </font>
    <font>
      <b/>
      <sz val="10"/>
      <color rgb="FF000000"/>
      <name val="Pretendard SemiBold"/>
      <family val="2"/>
    </font>
    <font>
      <b/>
      <sz val="8"/>
      <color rgb="FF000000"/>
      <name val="맑은 고딕"/>
      <family val="3"/>
      <charset val="129"/>
    </font>
    <font>
      <b/>
      <sz val="12"/>
      <color theme="0"/>
      <name val="맑은 고딕"/>
      <family val="3"/>
      <charset val="129"/>
    </font>
    <font>
      <b/>
      <sz val="8"/>
      <color theme="0"/>
      <name val="맑은 고딕"/>
      <family val="3"/>
      <charset val="129"/>
    </font>
    <font>
      <sz val="11"/>
      <color theme="1"/>
      <name val="Pretendard"/>
      <family val="3"/>
      <charset val="129"/>
    </font>
    <font>
      <b/>
      <sz val="11"/>
      <color theme="1"/>
      <name val="Pretendard"/>
      <family val="3"/>
      <charset val="129"/>
    </font>
    <font>
      <b/>
      <sz val="10"/>
      <color rgb="FF000000"/>
      <name val="Pretendard"/>
      <family val="3"/>
      <charset val="129"/>
    </font>
    <font>
      <sz val="10"/>
      <color rgb="FFEA002C"/>
      <name val="Pretendard"/>
      <family val="3"/>
      <charset val="129"/>
    </font>
    <font>
      <sz val="10"/>
      <color theme="1"/>
      <name val="Pretendard"/>
      <family val="3"/>
      <charset val="129"/>
    </font>
    <font>
      <u/>
      <sz val="10"/>
      <color rgb="FF595959"/>
      <name val="Pretendard"/>
      <family val="3"/>
      <charset val="129"/>
    </font>
    <font>
      <b/>
      <sz val="10"/>
      <name val="Pretendard"/>
      <family val="3"/>
      <charset val="129"/>
    </font>
    <font>
      <sz val="10"/>
      <name val="Pretendard"/>
      <family val="3"/>
      <charset val="129"/>
    </font>
    <font>
      <b/>
      <sz val="10"/>
      <color theme="5"/>
      <name val="맑은 고딕"/>
      <family val="3"/>
      <charset val="129"/>
      <scheme val="minor"/>
    </font>
    <font>
      <b/>
      <sz val="10"/>
      <color theme="1"/>
      <name val="맑은 고딕"/>
      <family val="3"/>
      <charset val="129"/>
      <scheme val="minor"/>
    </font>
    <font>
      <sz val="9"/>
      <color theme="1"/>
      <name val="맑은 고딕"/>
      <family val="2"/>
      <charset val="129"/>
      <scheme val="minor"/>
    </font>
    <font>
      <u/>
      <sz val="9"/>
      <color theme="10"/>
      <name val="맑은 고딕"/>
      <family val="2"/>
      <charset val="129"/>
      <scheme val="minor"/>
    </font>
    <font>
      <b/>
      <sz val="9"/>
      <color rgb="FF000000"/>
      <name val="Pretendard SemiBold"/>
      <family val="2"/>
    </font>
    <font>
      <b/>
      <sz val="9"/>
      <color theme="5"/>
      <name val="맑은 고딕"/>
      <family val="3"/>
      <charset val="129"/>
      <scheme val="minor"/>
    </font>
    <font>
      <b/>
      <sz val="10"/>
      <color rgb="FF000000"/>
      <name val="Pretendard SemiBold"/>
      <family val="3"/>
      <charset val="129"/>
    </font>
    <font>
      <b/>
      <sz val="11.5"/>
      <color theme="1"/>
      <name val="Pretendard"/>
      <family val="3"/>
      <charset val="129"/>
    </font>
    <font>
      <b/>
      <sz val="12"/>
      <color rgb="FF000000"/>
      <name val="Pretendard"/>
      <family val="3"/>
      <charset val="129"/>
    </font>
    <font>
      <b/>
      <sz val="11"/>
      <color rgb="FF000000"/>
      <name val="Pretendard"/>
      <family val="3"/>
      <charset val="129"/>
    </font>
    <font>
      <sz val="12"/>
      <name val="맑은 고딕"/>
      <family val="3"/>
      <charset val="129"/>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medium">
        <color indexed="64"/>
      </left>
      <right/>
      <top style="medium">
        <color indexed="64"/>
      </top>
      <bottom/>
      <diagonal/>
    </border>
    <border>
      <left style="medium">
        <color indexed="64"/>
      </left>
      <right/>
      <top/>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501">
    <xf numFmtId="0" fontId="0" fillId="0" borderId="0" xfId="0">
      <alignment vertical="center"/>
    </xf>
    <xf numFmtId="14" fontId="0" fillId="0" borderId="0" xfId="0" applyNumberFormat="1">
      <alignment vertical="center"/>
    </xf>
    <xf numFmtId="0" fontId="0" fillId="2" borderId="1" xfId="0" applyFill="1" applyBorder="1">
      <alignment vertical="center"/>
    </xf>
    <xf numFmtId="14" fontId="0" fillId="2" borderId="6" xfId="0" applyNumberFormat="1" applyFill="1" applyBorder="1">
      <alignment vertical="center"/>
    </xf>
    <xf numFmtId="0" fontId="0" fillId="2" borderId="7" xfId="0" applyFill="1" applyBorder="1">
      <alignment vertical="center"/>
    </xf>
    <xf numFmtId="0" fontId="0" fillId="2" borderId="6"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2" borderId="11" xfId="0" applyNumberFormat="1"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3" borderId="10" xfId="0" applyFill="1" applyBorder="1">
      <alignment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14" fontId="0" fillId="3" borderId="11" xfId="0" applyNumberFormat="1" applyFill="1" applyBorder="1">
      <alignment vertical="center"/>
    </xf>
    <xf numFmtId="0" fontId="0" fillId="2" borderId="5" xfId="0" applyFill="1" applyBorder="1" applyAlignment="1">
      <alignment horizontal="center" vertical="center"/>
    </xf>
    <xf numFmtId="14" fontId="0" fillId="3" borderId="6" xfId="0" applyNumberFormat="1" applyFill="1" applyBorder="1">
      <alignment vertical="center"/>
    </xf>
    <xf numFmtId="0" fontId="0" fillId="6" borderId="0" xfId="0" applyFill="1">
      <alignment vertical="center"/>
    </xf>
    <xf numFmtId="0" fontId="0" fillId="6" borderId="0" xfId="0" applyFill="1" applyAlignment="1"/>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7" fillId="0" borderId="0" xfId="0" applyFont="1">
      <alignment vertical="center"/>
    </xf>
    <xf numFmtId="0" fontId="0" fillId="0" borderId="3" xfId="0" applyBorder="1">
      <alignment vertical="center"/>
    </xf>
    <xf numFmtId="0" fontId="0" fillId="0" borderId="8" xfId="0" applyBorder="1">
      <alignment vertical="center"/>
    </xf>
    <xf numFmtId="0" fontId="9" fillId="0" borderId="0" xfId="0" applyFont="1" applyAlignment="1">
      <alignment horizontal="center" vertical="center"/>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178" fontId="10" fillId="3" borderId="11" xfId="1" applyNumberFormat="1" applyFont="1" applyFill="1" applyBorder="1" applyAlignment="1">
      <alignment horizontal="center"/>
    </xf>
    <xf numFmtId="178" fontId="10" fillId="3" borderId="6" xfId="1" applyNumberFormat="1" applyFont="1" applyFill="1" applyBorder="1" applyAlignment="1">
      <alignment horizontal="center"/>
    </xf>
    <xf numFmtId="178" fontId="10" fillId="3" borderId="8" xfId="1" applyNumberFormat="1" applyFont="1" applyFill="1" applyBorder="1" applyAlignment="1">
      <alignment horizontal="center"/>
    </xf>
    <xf numFmtId="178" fontId="10" fillId="2" borderId="6" xfId="1" applyNumberFormat="1" applyFont="1" applyFill="1" applyBorder="1" applyAlignment="1">
      <alignment horizontal="center"/>
    </xf>
    <xf numFmtId="0" fontId="10" fillId="2" borderId="1" xfId="1" applyFont="1" applyFill="1" applyBorder="1" applyAlignment="1">
      <alignment horizontal="center"/>
    </xf>
    <xf numFmtId="3" fontId="8" fillId="2" borderId="1" xfId="0" applyNumberFormat="1" applyFont="1" applyFill="1" applyBorder="1" applyAlignment="1">
      <alignment horizontal="center" vertical="center" wrapText="1" readingOrder="1"/>
    </xf>
    <xf numFmtId="3" fontId="10" fillId="2" borderId="1" xfId="1" applyNumberFormat="1" applyFont="1" applyFill="1" applyBorder="1" applyAlignment="1">
      <alignment horizontal="center"/>
    </xf>
    <xf numFmtId="3" fontId="10" fillId="2" borderId="7" xfId="1" applyNumberFormat="1" applyFont="1" applyFill="1" applyBorder="1" applyAlignment="1">
      <alignment horizontal="center"/>
    </xf>
    <xf numFmtId="3" fontId="10" fillId="0" borderId="0" xfId="1" applyNumberFormat="1" applyFont="1" applyAlignment="1">
      <alignment horizontal="center"/>
    </xf>
    <xf numFmtId="179" fontId="10" fillId="3" borderId="1" xfId="1" applyNumberFormat="1" applyFont="1" applyFill="1" applyBorder="1" applyAlignment="1">
      <alignment horizontal="center"/>
    </xf>
    <xf numFmtId="179" fontId="10" fillId="3" borderId="7" xfId="1" applyNumberFormat="1" applyFont="1" applyFill="1" applyBorder="1" applyAlignment="1">
      <alignment horizontal="center"/>
    </xf>
    <xf numFmtId="179" fontId="10" fillId="3" borderId="9" xfId="1" applyNumberFormat="1" applyFont="1" applyFill="1" applyBorder="1" applyAlignment="1">
      <alignment horizontal="center"/>
    </xf>
    <xf numFmtId="179" fontId="10" fillId="3" borderId="10" xfId="1" applyNumberFormat="1" applyFont="1" applyFill="1" applyBorder="1" applyAlignment="1">
      <alignment horizontal="center"/>
    </xf>
    <xf numFmtId="179" fontId="10" fillId="3" borderId="12" xfId="1" applyNumberFormat="1" applyFont="1" applyFill="1" applyBorder="1" applyAlignment="1">
      <alignment horizontal="center"/>
    </xf>
    <xf numFmtId="179" fontId="10" fillId="3" borderId="13" xfId="1" applyNumberFormat="1" applyFont="1" applyFill="1" applyBorder="1" applyAlignment="1">
      <alignment horizontal="center"/>
    </xf>
    <xf numFmtId="178" fontId="10" fillId="2" borderId="11" xfId="1" applyNumberFormat="1" applyFont="1" applyFill="1" applyBorder="1" applyAlignment="1">
      <alignment horizontal="center"/>
    </xf>
    <xf numFmtId="0" fontId="10" fillId="2" borderId="12" xfId="1" applyFont="1" applyFill="1" applyBorder="1" applyAlignment="1">
      <alignment horizontal="center"/>
    </xf>
    <xf numFmtId="3" fontId="8" fillId="2" borderId="12" xfId="0" applyNumberFormat="1" applyFont="1" applyFill="1" applyBorder="1" applyAlignment="1">
      <alignment horizontal="center" vertical="center" wrapText="1" readingOrder="1"/>
    </xf>
    <xf numFmtId="3" fontId="10" fillId="2" borderId="12" xfId="1" applyNumberFormat="1" applyFont="1" applyFill="1" applyBorder="1" applyAlignment="1">
      <alignment horizontal="center"/>
    </xf>
    <xf numFmtId="3" fontId="10" fillId="2" borderId="13" xfId="1" applyNumberFormat="1" applyFont="1" applyFill="1" applyBorder="1" applyAlignment="1">
      <alignment horizont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4" xfId="0" applyFill="1" applyBorder="1" applyAlignment="1">
      <alignment horizontal="center" vertical="center"/>
    </xf>
    <xf numFmtId="0" fontId="0" fillId="2" borderId="10" xfId="0" applyFill="1" applyBorder="1" applyAlignment="1">
      <alignment horizontal="center" vertical="center"/>
    </xf>
    <xf numFmtId="0" fontId="0" fillId="3" borderId="8" xfId="0" applyFill="1" applyBorder="1" applyAlignment="1">
      <alignment horizontal="center" vertical="center"/>
    </xf>
    <xf numFmtId="180" fontId="0" fillId="2" borderId="12" xfId="0" applyNumberFormat="1" applyFill="1" applyBorder="1" applyAlignment="1">
      <alignment horizontal="center" vertical="center"/>
    </xf>
    <xf numFmtId="0" fontId="0" fillId="2" borderId="13"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14" fontId="0" fillId="2" borderId="28" xfId="0" applyNumberFormat="1" applyFill="1" applyBorder="1">
      <alignment vertical="center"/>
    </xf>
    <xf numFmtId="180" fontId="0" fillId="2" borderId="29" xfId="0" applyNumberFormat="1" applyFill="1" applyBorder="1" applyAlignment="1">
      <alignment horizontal="center" vertical="center"/>
    </xf>
    <xf numFmtId="0" fontId="0" fillId="2" borderId="30" xfId="0" applyFill="1" applyBorder="1" applyAlignment="1">
      <alignment horizontal="center" vertical="center"/>
    </xf>
    <xf numFmtId="0" fontId="0" fillId="0" borderId="32" xfId="0" applyBorder="1" applyAlignment="1">
      <alignment horizontal="center" vertical="center"/>
    </xf>
    <xf numFmtId="14" fontId="0" fillId="2" borderId="3" xfId="0" applyNumberFormat="1" applyFill="1" applyBorder="1">
      <alignment vertical="center"/>
    </xf>
    <xf numFmtId="180" fontId="0" fillId="2" borderId="4" xfId="0" applyNumberFormat="1" applyFill="1" applyBorder="1" applyAlignment="1">
      <alignment horizontal="center" vertical="center"/>
    </xf>
    <xf numFmtId="14" fontId="0" fillId="3" borderId="3" xfId="0" applyNumberFormat="1" applyFill="1" applyBorder="1">
      <alignment vertical="center"/>
    </xf>
    <xf numFmtId="180" fontId="0" fillId="2" borderId="1" xfId="0" applyNumberFormat="1" applyFill="1" applyBorder="1" applyAlignment="1">
      <alignment horizontal="center" vertical="center"/>
    </xf>
    <xf numFmtId="0" fontId="0" fillId="2" borderId="7" xfId="0" applyFill="1" applyBorder="1" applyAlignment="1">
      <alignment horizontal="center" vertical="center"/>
    </xf>
    <xf numFmtId="180" fontId="0" fillId="0" borderId="0" xfId="0" applyNumberFormat="1" applyAlignment="1">
      <alignment horizontal="center" vertical="center"/>
    </xf>
    <xf numFmtId="180" fontId="0" fillId="0" borderId="0" xfId="0" applyNumberFormat="1">
      <alignment vertical="center"/>
    </xf>
    <xf numFmtId="0" fontId="0" fillId="0" borderId="33" xfId="0" applyBorder="1" applyAlignment="1">
      <alignment horizontal="center" vertical="center"/>
    </xf>
    <xf numFmtId="14" fontId="0" fillId="2" borderId="8" xfId="0" applyNumberFormat="1" applyFill="1" applyBorder="1">
      <alignment vertical="center"/>
    </xf>
    <xf numFmtId="180" fontId="0" fillId="2" borderId="9" xfId="0" applyNumberFormat="1" applyFill="1" applyBorder="1" applyAlignment="1">
      <alignment horizontal="center" vertical="center"/>
    </xf>
    <xf numFmtId="14" fontId="0" fillId="3" borderId="8" xfId="0" applyNumberFormat="1" applyFill="1" applyBorder="1">
      <alignment vertical="center"/>
    </xf>
    <xf numFmtId="0" fontId="11" fillId="6" borderId="0" xfId="0" applyFont="1" applyFill="1" applyAlignment="1">
      <alignment horizontal="center"/>
    </xf>
    <xf numFmtId="0" fontId="5" fillId="6" borderId="0" xfId="0" applyFont="1" applyFill="1" applyAlignment="1">
      <alignment horizontal="center"/>
    </xf>
    <xf numFmtId="0" fontId="0" fillId="3" borderId="0" xfId="0"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2" fillId="6" borderId="0" xfId="2" applyFill="1" applyAlignment="1"/>
    <xf numFmtId="0" fontId="0" fillId="0" borderId="21" xfId="0" applyBorder="1" applyAlignment="1">
      <alignment horizontal="center" vertical="center"/>
    </xf>
    <xf numFmtId="0" fontId="0" fillId="2" borderId="35" xfId="0" applyFill="1" applyBorder="1">
      <alignment vertical="center"/>
    </xf>
    <xf numFmtId="0" fontId="0" fillId="2" borderId="24" xfId="0" applyFill="1" applyBorder="1">
      <alignment vertical="center"/>
    </xf>
    <xf numFmtId="0" fontId="14" fillId="6" borderId="0" xfId="0" applyFont="1" applyFill="1" applyAlignment="1">
      <alignment horizontal="center" vertical="center"/>
    </xf>
    <xf numFmtId="0" fontId="14" fillId="0" borderId="0" xfId="0" applyFont="1" applyAlignment="1">
      <alignment horizontal="center" vertical="center"/>
    </xf>
    <xf numFmtId="0" fontId="0" fillId="0" borderId="38" xfId="0" applyBorder="1" applyAlignment="1">
      <alignment horizontal="center" vertical="center"/>
    </xf>
    <xf numFmtId="0" fontId="0" fillId="0" borderId="1" xfId="0" applyBorder="1" applyAlignment="1">
      <alignment horizontal="center" vertical="center"/>
    </xf>
    <xf numFmtId="0" fontId="0" fillId="6" borderId="0" xfId="0" applyFill="1" applyAlignment="1">
      <alignment horizontal="center" vertical="center"/>
    </xf>
    <xf numFmtId="0" fontId="0" fillId="0" borderId="39" xfId="0" applyBorder="1">
      <alignment vertical="center"/>
    </xf>
    <xf numFmtId="0" fontId="6" fillId="0" borderId="6" xfId="0" applyFont="1" applyBorder="1" applyAlignment="1">
      <alignment horizontal="center" vertical="center" wrapText="1" readingOrder="1"/>
    </xf>
    <xf numFmtId="0" fontId="6" fillId="9" borderId="6" xfId="0" applyFont="1" applyFill="1" applyBorder="1" applyAlignment="1">
      <alignment horizontal="center" vertical="center" wrapText="1" readingOrder="1"/>
    </xf>
    <xf numFmtId="0" fontId="15" fillId="0" borderId="6" xfId="0" applyFont="1" applyBorder="1" applyAlignment="1">
      <alignment horizontal="center" vertical="center" wrapText="1" readingOrder="1"/>
    </xf>
    <xf numFmtId="0" fontId="15" fillId="3" borderId="1" xfId="0" applyFont="1" applyFill="1" applyBorder="1" applyAlignment="1">
      <alignment horizontal="center" vertical="center" wrapText="1" readingOrder="1"/>
    </xf>
    <xf numFmtId="0" fontId="0" fillId="0" borderId="42" xfId="0" applyBorder="1">
      <alignment vertical="center"/>
    </xf>
    <xf numFmtId="0" fontId="14" fillId="0" borderId="0" xfId="0" applyFont="1">
      <alignment vertical="center"/>
    </xf>
    <xf numFmtId="0" fontId="5" fillId="6" borderId="3" xfId="0" applyFont="1" applyFill="1" applyBorder="1" applyAlignment="1">
      <alignment horizontal="center"/>
    </xf>
    <xf numFmtId="0" fontId="5" fillId="6" borderId="5" xfId="0" applyFont="1" applyFill="1" applyBorder="1" applyAlignment="1">
      <alignment horizontal="center"/>
    </xf>
    <xf numFmtId="0" fontId="14" fillId="5" borderId="3"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0" fillId="6" borderId="6" xfId="0" applyFill="1" applyBorder="1" applyAlignment="1">
      <alignment horizontal="center"/>
    </xf>
    <xf numFmtId="0" fontId="0" fillId="6" borderId="7" xfId="0" applyFill="1" applyBorder="1" applyAlignment="1">
      <alignment horizontal="center"/>
    </xf>
    <xf numFmtId="0" fontId="0" fillId="3" borderId="6" xfId="0" applyFill="1" applyBorder="1" applyAlignment="1">
      <alignment horizontal="center" vertical="center"/>
    </xf>
    <xf numFmtId="182" fontId="0" fillId="3" borderId="7" xfId="0" applyNumberFormat="1" applyFill="1" applyBorder="1" applyAlignment="1">
      <alignment horizontal="center" vertical="center"/>
    </xf>
    <xf numFmtId="182" fontId="0" fillId="3" borderId="10" xfId="0" applyNumberFormat="1"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10"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6" fillId="0" borderId="8" xfId="0" applyFont="1" applyBorder="1" applyAlignment="1">
      <alignment horizontal="center" vertical="center" wrapText="1" readingOrder="1"/>
    </xf>
    <xf numFmtId="0" fontId="0" fillId="4" borderId="6" xfId="0" applyFill="1" applyBorder="1">
      <alignment vertical="center"/>
    </xf>
    <xf numFmtId="0" fontId="0" fillId="4" borderId="8" xfId="0" applyFill="1" applyBorder="1">
      <alignment vertical="center"/>
    </xf>
    <xf numFmtId="179" fontId="0" fillId="3" borderId="1" xfId="0" applyNumberFormat="1" applyFill="1" applyBorder="1" applyAlignment="1">
      <alignment horizontal="center" vertical="center"/>
    </xf>
    <xf numFmtId="179" fontId="0" fillId="3" borderId="7" xfId="0" applyNumberFormat="1" applyFill="1" applyBorder="1" applyAlignment="1">
      <alignment horizontal="center" vertical="center"/>
    </xf>
    <xf numFmtId="179" fontId="0" fillId="3" borderId="9" xfId="0" applyNumberFormat="1" applyFill="1" applyBorder="1" applyAlignment="1">
      <alignment horizontal="center" vertical="center"/>
    </xf>
    <xf numFmtId="179" fontId="0" fillId="3" borderId="10" xfId="0" applyNumberFormat="1" applyFill="1" applyBorder="1" applyAlignment="1">
      <alignment horizontal="center" vertical="center"/>
    </xf>
    <xf numFmtId="0" fontId="6" fillId="0" borderId="11" xfId="0" applyFont="1" applyBorder="1" applyAlignment="1">
      <alignment horizontal="center" vertical="center" wrapText="1" readingOrder="1"/>
    </xf>
    <xf numFmtId="179" fontId="0" fillId="3" borderId="12" xfId="0" applyNumberFormat="1" applyFill="1" applyBorder="1" applyAlignment="1">
      <alignment horizontal="center" vertical="center"/>
    </xf>
    <xf numFmtId="179" fontId="0" fillId="3" borderId="13" xfId="0" applyNumberFormat="1" applyFill="1" applyBorder="1" applyAlignment="1">
      <alignment horizontal="center" vertical="center"/>
    </xf>
    <xf numFmtId="0" fontId="17" fillId="10" borderId="8" xfId="0" applyFont="1" applyFill="1" applyBorder="1" applyAlignment="1">
      <alignment horizontal="center" vertical="center" wrapText="1" readingOrder="1"/>
    </xf>
    <xf numFmtId="0" fontId="18" fillId="10" borderId="9" xfId="0" applyFont="1" applyFill="1" applyBorder="1" applyAlignment="1">
      <alignment horizontal="center" vertical="center" wrapText="1" readingOrder="1"/>
    </xf>
    <xf numFmtId="181" fontId="18" fillId="10" borderId="9" xfId="0" applyNumberFormat="1" applyFont="1" applyFill="1" applyBorder="1" applyAlignment="1">
      <alignment horizontal="center" vertical="center" wrapText="1" readingOrder="1"/>
    </xf>
    <xf numFmtId="181" fontId="18" fillId="10" borderId="10" xfId="0" applyNumberFormat="1" applyFont="1" applyFill="1" applyBorder="1" applyAlignment="1">
      <alignment horizontal="center" vertical="center" wrapText="1" readingOrder="1"/>
    </xf>
    <xf numFmtId="0" fontId="0" fillId="4" borderId="11" xfId="0" applyFill="1" applyBorder="1">
      <alignment vertical="center"/>
    </xf>
    <xf numFmtId="0" fontId="0" fillId="4" borderId="14" xfId="0" applyFill="1" applyBorder="1">
      <alignment vertical="center"/>
    </xf>
    <xf numFmtId="181" fontId="0" fillId="2" borderId="15" xfId="0" applyNumberFormat="1" applyFill="1" applyBorder="1">
      <alignment vertical="center"/>
    </xf>
    <xf numFmtId="9" fontId="0" fillId="0" borderId="0" xfId="0" applyNumberFormat="1">
      <alignment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179" fontId="0" fillId="2" borderId="12" xfId="0" applyNumberFormat="1" applyFill="1" applyBorder="1" applyAlignment="1">
      <alignment horizontal="center" vertical="center"/>
    </xf>
    <xf numFmtId="179" fontId="0" fillId="2" borderId="1" xfId="0" applyNumberFormat="1" applyFill="1" applyBorder="1" applyAlignment="1">
      <alignment horizontal="center" vertical="center"/>
    </xf>
    <xf numFmtId="179" fontId="0" fillId="2" borderId="9" xfId="0" applyNumberFormat="1" applyFill="1" applyBorder="1" applyAlignment="1">
      <alignment horizontal="center" vertical="center"/>
    </xf>
    <xf numFmtId="179" fontId="0" fillId="2" borderId="10" xfId="0" applyNumberFormat="1" applyFill="1"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176" fontId="0" fillId="0" borderId="0" xfId="0" applyNumberFormat="1">
      <alignment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177" fontId="0" fillId="6" borderId="6" xfId="0" applyNumberFormat="1" applyFill="1" applyBorder="1" applyAlignment="1">
      <alignment horizontal="center" vertical="center"/>
    </xf>
    <xf numFmtId="0" fontId="0" fillId="6" borderId="1" xfId="0" applyFill="1" applyBorder="1" applyAlignment="1">
      <alignment horizontal="center"/>
    </xf>
    <xf numFmtId="177" fontId="0" fillId="6" borderId="8" xfId="0" applyNumberFormat="1" applyFill="1" applyBorder="1" applyAlignment="1">
      <alignment horizontal="center" vertical="center"/>
    </xf>
    <xf numFmtId="0" fontId="0" fillId="6" borderId="9" xfId="0" applyFill="1" applyBorder="1" applyAlignment="1">
      <alignment horizontal="center"/>
    </xf>
    <xf numFmtId="0" fontId="0" fillId="6" borderId="10" xfId="0" applyFill="1" applyBorder="1" applyAlignment="1">
      <alignment horizontal="center"/>
    </xf>
    <xf numFmtId="177" fontId="0" fillId="11" borderId="0" xfId="0" applyNumberFormat="1" applyFill="1">
      <alignment vertical="center"/>
    </xf>
    <xf numFmtId="14" fontId="0" fillId="3" borderId="48" xfId="0" applyNumberFormat="1" applyFill="1" applyBorder="1">
      <alignment vertical="center"/>
    </xf>
    <xf numFmtId="14" fontId="0" fillId="3" borderId="36" xfId="0" applyNumberFormat="1" applyFill="1" applyBorder="1">
      <alignment vertical="center"/>
    </xf>
    <xf numFmtId="14" fontId="0" fillId="3" borderId="51" xfId="0" applyNumberFormat="1" applyFill="1" applyBorder="1">
      <alignment vertical="center"/>
    </xf>
    <xf numFmtId="14" fontId="0" fillId="3" borderId="23" xfId="0" applyNumberFormat="1" applyFill="1" applyBorder="1">
      <alignment vertical="center"/>
    </xf>
    <xf numFmtId="0" fontId="0" fillId="3" borderId="52" xfId="0" applyFill="1" applyBorder="1" applyAlignment="1">
      <alignment horizontal="center" vertical="center"/>
    </xf>
    <xf numFmtId="0" fontId="0" fillId="3" borderId="53" xfId="0" applyFill="1" applyBorder="1" applyAlignment="1">
      <alignment horizontal="center" vertical="center"/>
    </xf>
    <xf numFmtId="180" fontId="0" fillId="3" borderId="3" xfId="0" applyNumberFormat="1" applyFill="1" applyBorder="1" applyAlignment="1">
      <alignment horizontal="center" vertical="center"/>
    </xf>
    <xf numFmtId="180" fontId="0" fillId="3" borderId="6" xfId="0" applyNumberFormat="1" applyFill="1" applyBorder="1" applyAlignment="1">
      <alignment horizontal="center" vertical="center"/>
    </xf>
    <xf numFmtId="180" fontId="0" fillId="3" borderId="54" xfId="0" applyNumberFormat="1" applyFill="1" applyBorder="1" applyAlignment="1">
      <alignment horizontal="center" vertical="center"/>
    </xf>
    <xf numFmtId="180" fontId="0" fillId="3" borderId="8"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78" fontId="10" fillId="3" borderId="14" xfId="1" applyNumberFormat="1" applyFont="1" applyFill="1" applyBorder="1" applyAlignment="1">
      <alignment horizontal="center"/>
    </xf>
    <xf numFmtId="3" fontId="8" fillId="3" borderId="15" xfId="0" applyNumberFormat="1" applyFont="1" applyFill="1" applyBorder="1" applyAlignment="1">
      <alignment horizontal="center" vertical="center" wrapText="1" readingOrder="1"/>
    </xf>
    <xf numFmtId="3" fontId="10" fillId="3" borderId="15" xfId="1" applyNumberFormat="1" applyFont="1" applyFill="1" applyBorder="1" applyAlignment="1">
      <alignment horizontal="center"/>
    </xf>
    <xf numFmtId="3" fontId="10" fillId="3" borderId="16" xfId="1" applyNumberFormat="1" applyFont="1" applyFill="1" applyBorder="1" applyAlignment="1">
      <alignment horizont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16" xfId="0" applyFill="1" applyBorder="1" applyAlignment="1">
      <alignment horizontal="center" vertical="center"/>
    </xf>
    <xf numFmtId="0" fontId="0" fillId="3" borderId="48" xfId="0" applyFill="1" applyBorder="1" applyAlignment="1">
      <alignment horizontal="center" vertical="center"/>
    </xf>
    <xf numFmtId="0" fontId="0" fillId="3" borderId="49" xfId="0" applyFill="1" applyBorder="1" applyAlignment="1">
      <alignment horizontal="center" vertical="center"/>
    </xf>
    <xf numFmtId="179" fontId="0" fillId="3" borderId="49" xfId="0" applyNumberFormat="1" applyFill="1" applyBorder="1" applyAlignment="1">
      <alignment horizontal="center" vertical="center"/>
    </xf>
    <xf numFmtId="0" fontId="0" fillId="11" borderId="0" xfId="0" applyFill="1">
      <alignment vertical="center"/>
    </xf>
    <xf numFmtId="10" fontId="0" fillId="11" borderId="0" xfId="0" applyNumberFormat="1" applyFill="1">
      <alignment vertical="center"/>
    </xf>
    <xf numFmtId="14" fontId="0" fillId="11" borderId="0" xfId="0" applyNumberFormat="1" applyFill="1">
      <alignment vertical="center"/>
    </xf>
    <xf numFmtId="0" fontId="0" fillId="2" borderId="5" xfId="0" applyFill="1" applyBorder="1">
      <alignment vertical="center"/>
    </xf>
    <xf numFmtId="0" fontId="0" fillId="2" borderId="0" xfId="0" applyFill="1">
      <alignment vertical="center"/>
    </xf>
    <xf numFmtId="0" fontId="19" fillId="13" borderId="59" xfId="0" applyFont="1" applyFill="1" applyBorder="1" applyAlignment="1">
      <alignment horizontal="center" vertical="center" wrapText="1" readingOrder="1"/>
    </xf>
    <xf numFmtId="0" fontId="19" fillId="13" borderId="65" xfId="0" applyFont="1" applyFill="1" applyBorder="1" applyAlignment="1">
      <alignment horizontal="center" vertical="center" wrapText="1" readingOrder="1"/>
    </xf>
    <xf numFmtId="0" fontId="21" fillId="2" borderId="65" xfId="0" applyFont="1" applyFill="1" applyBorder="1" applyAlignment="1">
      <alignment horizontal="left" vertical="center" wrapText="1" readingOrder="1"/>
    </xf>
    <xf numFmtId="0" fontId="21" fillId="2" borderId="68" xfId="0" applyFont="1" applyFill="1" applyBorder="1" applyAlignment="1">
      <alignment horizontal="left" vertical="center" wrapText="1" readingOrder="1"/>
    </xf>
    <xf numFmtId="184" fontId="0" fillId="0" borderId="0" xfId="0" applyNumberFormat="1">
      <alignment vertical="center"/>
    </xf>
    <xf numFmtId="0" fontId="23" fillId="0" borderId="0" xfId="0" applyFont="1">
      <alignment vertical="center"/>
    </xf>
    <xf numFmtId="10" fontId="0" fillId="6" borderId="0" xfId="0" applyNumberFormat="1" applyFill="1">
      <alignment vertical="center"/>
    </xf>
    <xf numFmtId="9" fontId="0" fillId="6" borderId="0" xfId="0" applyNumberFormat="1" applyFill="1">
      <alignment vertical="center"/>
    </xf>
    <xf numFmtId="0" fontId="24" fillId="3" borderId="0" xfId="0" applyFont="1" applyFill="1">
      <alignment vertical="center"/>
    </xf>
    <xf numFmtId="0" fontId="13" fillId="0" borderId="0" xfId="0" applyFont="1">
      <alignment vertical="center"/>
    </xf>
    <xf numFmtId="179" fontId="22" fillId="11" borderId="65" xfId="0" applyNumberFormat="1" applyFont="1" applyFill="1" applyBorder="1" applyAlignment="1">
      <alignment horizontal="center" vertical="center" wrapText="1" readingOrder="1"/>
    </xf>
    <xf numFmtId="179" fontId="22" fillId="0" borderId="0" xfId="0" applyNumberFormat="1" applyFont="1" applyAlignment="1">
      <alignment horizontal="center" vertical="center" wrapText="1" readingOrder="1"/>
    </xf>
    <xf numFmtId="0" fontId="25" fillId="0" borderId="0" xfId="0" applyFont="1" applyAlignment="1">
      <alignment horizontal="left" vertical="center" indent="1" readingOrder="1"/>
    </xf>
    <xf numFmtId="0" fontId="3" fillId="0" borderId="0" xfId="0" applyFont="1" applyAlignment="1">
      <alignment horizontal="left" vertical="center" readingOrder="1"/>
    </xf>
    <xf numFmtId="0" fontId="26" fillId="7" borderId="74" xfId="0" applyFont="1" applyFill="1" applyBorder="1" applyAlignment="1">
      <alignment horizontal="center" vertical="center" wrapText="1" readingOrder="1"/>
    </xf>
    <xf numFmtId="0" fontId="27" fillId="7" borderId="77" xfId="0" applyFont="1" applyFill="1" applyBorder="1" applyAlignment="1">
      <alignment horizontal="center" vertical="center" wrapText="1" readingOrder="1"/>
    </xf>
    <xf numFmtId="0" fontId="28" fillId="8" borderId="77" xfId="0" applyFont="1" applyFill="1" applyBorder="1" applyAlignment="1">
      <alignment horizontal="center" vertical="center" wrapText="1" readingOrder="1"/>
    </xf>
    <xf numFmtId="0" fontId="28" fillId="8" borderId="78" xfId="0" applyFont="1" applyFill="1" applyBorder="1" applyAlignment="1">
      <alignment horizontal="center" vertical="center" wrapText="1" readingOrder="1"/>
    </xf>
    <xf numFmtId="0" fontId="27" fillId="9" borderId="79" xfId="0" applyFont="1" applyFill="1" applyBorder="1" applyAlignment="1">
      <alignment horizontal="center" vertical="center" wrapText="1" readingOrder="1"/>
    </xf>
    <xf numFmtId="0" fontId="27" fillId="9" borderId="34" xfId="0" applyFont="1" applyFill="1" applyBorder="1" applyAlignment="1">
      <alignment horizontal="center" vertical="center" wrapText="1" readingOrder="1"/>
    </xf>
    <xf numFmtId="0" fontId="27" fillId="9" borderId="34" xfId="0" applyFont="1" applyFill="1" applyBorder="1" applyAlignment="1">
      <alignment horizontal="left" vertical="center" wrapText="1" readingOrder="1"/>
    </xf>
    <xf numFmtId="0" fontId="27" fillId="0" borderId="34" xfId="0" applyFont="1" applyBorder="1" applyAlignment="1">
      <alignment horizontal="center" vertical="center" wrapText="1" readingOrder="1"/>
    </xf>
    <xf numFmtId="10" fontId="27" fillId="0" borderId="34" xfId="0" applyNumberFormat="1" applyFont="1" applyBorder="1" applyAlignment="1">
      <alignment horizontal="center" vertical="center" wrapText="1" readingOrder="1"/>
    </xf>
    <xf numFmtId="0" fontId="27" fillId="9" borderId="80" xfId="0" applyFont="1" applyFill="1" applyBorder="1" applyAlignment="1">
      <alignment horizontal="center" vertical="center" wrapText="1" readingOrder="1"/>
    </xf>
    <xf numFmtId="0" fontId="27" fillId="9" borderId="81" xfId="0" applyFont="1" applyFill="1" applyBorder="1" applyAlignment="1">
      <alignment horizontal="center" vertical="center" wrapText="1" readingOrder="1"/>
    </xf>
    <xf numFmtId="0" fontId="27" fillId="9" borderId="73" xfId="0" applyFont="1" applyFill="1" applyBorder="1" applyAlignment="1">
      <alignment horizontal="center" vertical="center" wrapText="1" readingOrder="1"/>
    </xf>
    <xf numFmtId="0" fontId="27" fillId="9" borderId="73" xfId="0" applyFont="1" applyFill="1" applyBorder="1" applyAlignment="1">
      <alignment horizontal="left" vertical="center" wrapText="1" readingOrder="1"/>
    </xf>
    <xf numFmtId="0" fontId="27" fillId="0" borderId="73" xfId="0" applyFont="1" applyBorder="1" applyAlignment="1">
      <alignment horizontal="center" vertical="center" wrapText="1" readingOrder="1"/>
    </xf>
    <xf numFmtId="10" fontId="27" fillId="0" borderId="73" xfId="0" applyNumberFormat="1" applyFont="1" applyBorder="1" applyAlignment="1">
      <alignment horizontal="center" vertical="center" wrapText="1" readingOrder="1"/>
    </xf>
    <xf numFmtId="181" fontId="0" fillId="2" borderId="16" xfId="0" applyNumberFormat="1" applyFill="1" applyBorder="1">
      <alignment vertical="center"/>
    </xf>
    <xf numFmtId="0" fontId="16" fillId="3" borderId="12" xfId="0" applyFont="1" applyFill="1" applyBorder="1" applyAlignment="1">
      <alignment horizontal="center" vertical="center"/>
    </xf>
    <xf numFmtId="0" fontId="16" fillId="3" borderId="1" xfId="0" applyFont="1" applyFill="1" applyBorder="1" applyAlignment="1">
      <alignment horizontal="center" vertical="center"/>
    </xf>
    <xf numFmtId="0" fontId="16" fillId="3" borderId="9" xfId="0" applyFont="1" applyFill="1" applyBorder="1" applyAlignment="1">
      <alignment horizontal="center" vertical="center"/>
    </xf>
    <xf numFmtId="0" fontId="21" fillId="0" borderId="67" xfId="0" applyFont="1" applyBorder="1" applyAlignment="1">
      <alignment horizontal="center" vertical="center" wrapText="1" readingOrder="1"/>
    </xf>
    <xf numFmtId="0" fontId="21" fillId="3" borderId="68" xfId="0" applyFont="1" applyFill="1" applyBorder="1" applyAlignment="1">
      <alignment horizontal="center" vertical="center" wrapText="1" readingOrder="1"/>
    </xf>
    <xf numFmtId="0" fontId="21" fillId="2" borderId="65" xfId="0" applyFont="1" applyFill="1" applyBorder="1" applyAlignment="1">
      <alignment horizontal="center" vertical="center" wrapText="1" readingOrder="1"/>
    </xf>
    <xf numFmtId="179" fontId="21" fillId="3" borderId="65" xfId="0" applyNumberFormat="1" applyFont="1" applyFill="1" applyBorder="1" applyAlignment="1">
      <alignment horizontal="center" vertical="center" wrapText="1" readingOrder="1"/>
    </xf>
    <xf numFmtId="10" fontId="21" fillId="3" borderId="65" xfId="0" applyNumberFormat="1" applyFont="1" applyFill="1" applyBorder="1" applyAlignment="1">
      <alignment horizontal="center" vertical="center" wrapText="1" readingOrder="1"/>
    </xf>
    <xf numFmtId="0" fontId="21" fillId="2" borderId="67" xfId="0" applyFont="1" applyFill="1" applyBorder="1" applyAlignment="1">
      <alignment horizontal="center" vertical="center" wrapText="1" readingOrder="1"/>
    </xf>
    <xf numFmtId="0" fontId="21" fillId="2" borderId="68" xfId="0" applyFont="1" applyFill="1" applyBorder="1" applyAlignment="1">
      <alignment horizontal="center" vertical="center" wrapText="1" readingOrder="1"/>
    </xf>
    <xf numFmtId="179" fontId="21" fillId="2" borderId="65" xfId="0" applyNumberFormat="1" applyFont="1" applyFill="1" applyBorder="1" applyAlignment="1">
      <alignment horizontal="center" vertical="center" wrapText="1" readingOrder="1"/>
    </xf>
    <xf numFmtId="10" fontId="21" fillId="2" borderId="65" xfId="0" applyNumberFormat="1" applyFont="1" applyFill="1" applyBorder="1" applyAlignment="1">
      <alignment horizontal="center" vertical="center" wrapText="1" readingOrder="1"/>
    </xf>
    <xf numFmtId="179" fontId="30" fillId="2" borderId="71" xfId="0" applyNumberFormat="1" applyFont="1" applyFill="1" applyBorder="1" applyAlignment="1">
      <alignment horizontal="center" vertical="center" wrapText="1" readingOrder="1"/>
    </xf>
    <xf numFmtId="3" fontId="30" fillId="2" borderId="71" xfId="0" applyNumberFormat="1" applyFont="1" applyFill="1" applyBorder="1" applyAlignment="1">
      <alignment horizontal="center" vertical="center" wrapText="1" readingOrder="1"/>
    </xf>
    <xf numFmtId="10" fontId="30" fillId="2" borderId="71" xfId="0" applyNumberFormat="1" applyFont="1" applyFill="1" applyBorder="1" applyAlignment="1">
      <alignment horizontal="center" vertical="center" wrapText="1" readingOrder="1"/>
    </xf>
    <xf numFmtId="10" fontId="31" fillId="3" borderId="1" xfId="0" applyNumberFormat="1" applyFont="1" applyFill="1" applyBorder="1" applyAlignment="1">
      <alignment horizontal="center" vertical="center" wrapText="1" readingOrder="1"/>
    </xf>
    <xf numFmtId="185" fontId="31" fillId="3" borderId="1" xfId="0" applyNumberFormat="1" applyFont="1" applyFill="1" applyBorder="1" applyAlignment="1">
      <alignment horizontal="center" vertical="center" wrapText="1" readingOrder="1"/>
    </xf>
    <xf numFmtId="186" fontId="0" fillId="0" borderId="0" xfId="0" applyNumberFormat="1">
      <alignment vertical="center"/>
    </xf>
    <xf numFmtId="179" fontId="22" fillId="2" borderId="65" xfId="0" applyNumberFormat="1" applyFont="1" applyFill="1" applyBorder="1" applyAlignment="1">
      <alignment horizontal="center" vertical="center" wrapText="1" readingOrder="1"/>
    </xf>
    <xf numFmtId="0" fontId="0" fillId="11" borderId="1" xfId="0" applyFill="1" applyBorder="1">
      <alignment vertical="center"/>
    </xf>
    <xf numFmtId="0" fontId="0" fillId="11" borderId="9" xfId="0" applyFill="1" applyBorder="1">
      <alignment vertical="center"/>
    </xf>
    <xf numFmtId="0" fontId="29" fillId="3" borderId="6" xfId="0" applyFont="1" applyFill="1" applyBorder="1" applyAlignment="1">
      <alignment horizontal="center" vertical="center" wrapText="1" readingOrder="1"/>
    </xf>
    <xf numFmtId="0" fontId="29" fillId="3" borderId="8" xfId="0" applyFont="1" applyFill="1" applyBorder="1" applyAlignment="1">
      <alignment horizontal="center" vertical="center" wrapText="1" readingOrder="1"/>
    </xf>
    <xf numFmtId="0" fontId="0" fillId="11" borderId="1" xfId="0" applyFill="1" applyBorder="1" applyAlignment="1">
      <alignment horizontal="center" vertical="center"/>
    </xf>
    <xf numFmtId="0" fontId="0" fillId="11" borderId="9" xfId="0" applyFill="1" applyBorder="1" applyAlignment="1">
      <alignment horizontal="center" vertical="center"/>
    </xf>
    <xf numFmtId="14" fontId="0" fillId="11" borderId="5" xfId="0" applyNumberFormat="1" applyFill="1" applyBorder="1">
      <alignment vertical="center"/>
    </xf>
    <xf numFmtId="14" fontId="0" fillId="11" borderId="10" xfId="0" applyNumberFormat="1" applyFill="1" applyBorder="1">
      <alignment vertical="center"/>
    </xf>
    <xf numFmtId="181" fontId="0" fillId="11" borderId="15" xfId="0" applyNumberFormat="1" applyFill="1" applyBorder="1">
      <alignment vertical="center"/>
    </xf>
    <xf numFmtId="0" fontId="0" fillId="11" borderId="12" xfId="0" applyFill="1" applyBorder="1">
      <alignment vertical="center"/>
    </xf>
    <xf numFmtId="181" fontId="0" fillId="11" borderId="16" xfId="0" applyNumberFormat="1" applyFill="1" applyBorder="1">
      <alignment vertical="center"/>
    </xf>
    <xf numFmtId="0" fontId="0" fillId="11" borderId="13" xfId="0" applyFill="1" applyBorder="1">
      <alignment vertical="center"/>
    </xf>
    <xf numFmtId="0" fontId="0" fillId="11" borderId="7" xfId="0" applyFill="1" applyBorder="1">
      <alignment vertical="center"/>
    </xf>
    <xf numFmtId="0" fontId="0" fillId="11" borderId="10" xfId="0" applyFill="1" applyBorder="1">
      <alignment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0" fontId="0" fillId="11" borderId="16" xfId="0" applyFill="1" applyBorder="1" applyAlignment="1">
      <alignment horizontal="center" vertical="center"/>
    </xf>
    <xf numFmtId="0" fontId="0" fillId="11" borderId="12" xfId="0" applyFill="1" applyBorder="1" applyAlignment="1">
      <alignment horizontal="center" vertical="center"/>
    </xf>
    <xf numFmtId="0" fontId="0" fillId="11" borderId="6" xfId="0" applyFill="1" applyBorder="1" applyAlignment="1">
      <alignment horizontal="center" vertical="center"/>
    </xf>
    <xf numFmtId="186" fontId="0" fillId="11" borderId="1" xfId="0" applyNumberFormat="1" applyFill="1" applyBorder="1" applyAlignment="1">
      <alignment horizontal="center" vertical="center"/>
    </xf>
    <xf numFmtId="186" fontId="0" fillId="11" borderId="7" xfId="0" applyNumberFormat="1" applyFill="1" applyBorder="1" applyAlignment="1">
      <alignment horizontal="center" vertical="center"/>
    </xf>
    <xf numFmtId="0" fontId="0" fillId="11" borderId="8" xfId="0" applyFill="1" applyBorder="1" applyAlignment="1">
      <alignment horizontal="center" vertical="center"/>
    </xf>
    <xf numFmtId="186" fontId="0" fillId="11" borderId="9" xfId="0" applyNumberFormat="1" applyFill="1" applyBorder="1" applyAlignment="1">
      <alignment horizontal="center" vertical="center"/>
    </xf>
    <xf numFmtId="186" fontId="0" fillId="11" borderId="10" xfId="0" applyNumberFormat="1" applyFill="1" applyBorder="1" applyAlignment="1">
      <alignment horizontal="center" vertical="center"/>
    </xf>
    <xf numFmtId="179" fontId="0" fillId="0" borderId="0" xfId="0" applyNumberFormat="1" applyAlignment="1">
      <alignment horizontal="center" vertical="center"/>
    </xf>
    <xf numFmtId="179" fontId="32" fillId="3" borderId="71" xfId="0" applyNumberFormat="1" applyFont="1" applyFill="1" applyBorder="1" applyAlignment="1">
      <alignment horizontal="center" vertical="center" wrapText="1" readingOrder="1"/>
    </xf>
    <xf numFmtId="3" fontId="32" fillId="3" borderId="71" xfId="0" applyNumberFormat="1" applyFont="1" applyFill="1" applyBorder="1" applyAlignment="1">
      <alignment horizontal="center" vertical="center" wrapText="1" readingOrder="1"/>
    </xf>
    <xf numFmtId="10" fontId="32" fillId="3" borderId="71" xfId="0" applyNumberFormat="1" applyFont="1" applyFill="1" applyBorder="1" applyAlignment="1">
      <alignment horizontal="center" vertical="center" wrapText="1" readingOrder="1"/>
    </xf>
    <xf numFmtId="0" fontId="29" fillId="3" borderId="54" xfId="0" applyFont="1" applyFill="1" applyBorder="1" applyAlignment="1">
      <alignment horizontal="center" vertical="center" wrapText="1" readingOrder="1"/>
    </xf>
    <xf numFmtId="0" fontId="5" fillId="11" borderId="0" xfId="0" applyFont="1" applyFill="1" applyAlignment="1">
      <alignment horizontal="center"/>
    </xf>
    <xf numFmtId="0" fontId="2" fillId="11" borderId="0" xfId="0" applyFont="1" applyFill="1" applyAlignment="1">
      <alignment horizontal="left"/>
    </xf>
    <xf numFmtId="0" fontId="2" fillId="11" borderId="0" xfId="0" applyFont="1" applyFill="1" applyAlignment="1">
      <alignment horizontal="center"/>
    </xf>
    <xf numFmtId="179" fontId="27" fillId="0" borderId="34" xfId="0" applyNumberFormat="1" applyFont="1" applyBorder="1" applyAlignment="1">
      <alignment horizontal="center" vertical="center" wrapText="1" readingOrder="1"/>
    </xf>
    <xf numFmtId="179" fontId="27" fillId="0" borderId="73" xfId="0" applyNumberFormat="1" applyFont="1" applyBorder="1" applyAlignment="1">
      <alignment horizontal="center" vertical="center" wrapText="1" readingOrder="1"/>
    </xf>
    <xf numFmtId="187" fontId="27" fillId="0" borderId="34" xfId="0" applyNumberFormat="1" applyFont="1" applyBorder="1" applyAlignment="1">
      <alignment horizontal="center" vertical="center" wrapText="1" readingOrder="1"/>
    </xf>
    <xf numFmtId="187" fontId="27" fillId="0" borderId="73" xfId="0" applyNumberFormat="1" applyFont="1" applyBorder="1" applyAlignment="1">
      <alignment horizontal="center" vertical="center" wrapText="1" readingOrder="1"/>
    </xf>
    <xf numFmtId="0" fontId="33" fillId="0" borderId="0" xfId="0" applyFont="1" applyAlignment="1">
      <alignment horizontal="center" vertical="center"/>
    </xf>
    <xf numFmtId="0" fontId="34" fillId="0" borderId="0" xfId="0" applyFont="1" applyAlignment="1">
      <alignment horizontal="center" vertical="center"/>
    </xf>
    <xf numFmtId="0" fontId="35" fillId="10" borderId="3" xfId="0" applyFont="1" applyFill="1" applyBorder="1" applyAlignment="1">
      <alignment horizontal="center" vertical="center" wrapText="1" readingOrder="1"/>
    </xf>
    <xf numFmtId="0" fontId="35" fillId="10" borderId="4" xfId="0" applyFont="1" applyFill="1" applyBorder="1" applyAlignment="1">
      <alignment horizontal="center" vertical="center" wrapText="1" readingOrder="1"/>
    </xf>
    <xf numFmtId="181" fontId="35" fillId="3" borderId="5" xfId="0" applyNumberFormat="1" applyFont="1" applyFill="1" applyBorder="1" applyAlignment="1">
      <alignment horizontal="center" vertical="center" wrapText="1" readingOrder="1"/>
    </xf>
    <xf numFmtId="3" fontId="36" fillId="3" borderId="7" xfId="0" applyNumberFormat="1" applyFont="1" applyFill="1" applyBorder="1" applyAlignment="1">
      <alignment horizontal="center" vertical="center" wrapText="1" readingOrder="1"/>
    </xf>
    <xf numFmtId="0" fontId="15" fillId="9" borderId="6" xfId="0" applyFont="1" applyFill="1" applyBorder="1" applyAlignment="1">
      <alignment horizontal="center" vertical="center" wrapText="1" readingOrder="1"/>
    </xf>
    <xf numFmtId="0" fontId="15" fillId="3" borderId="10" xfId="0" applyFont="1" applyFill="1" applyBorder="1" applyAlignment="1">
      <alignment horizontal="center" vertical="center" wrapText="1" readingOrder="1"/>
    </xf>
    <xf numFmtId="179" fontId="37" fillId="3" borderId="7" xfId="0" applyNumberFormat="1" applyFont="1" applyFill="1" applyBorder="1" applyAlignment="1">
      <alignment horizontal="center" vertical="center"/>
    </xf>
    <xf numFmtId="188" fontId="27" fillId="0" borderId="34" xfId="0" applyNumberFormat="1" applyFont="1" applyBorder="1" applyAlignment="1">
      <alignment horizontal="center" vertical="center" wrapText="1" readingOrder="1"/>
    </xf>
    <xf numFmtId="188" fontId="27" fillId="0" borderId="73" xfId="0" applyNumberFormat="1" applyFont="1" applyBorder="1" applyAlignment="1">
      <alignment horizontal="center" vertical="center" wrapText="1" readingOrder="1"/>
    </xf>
    <xf numFmtId="180" fontId="27" fillId="0" borderId="34" xfId="0" applyNumberFormat="1" applyFont="1" applyBorder="1" applyAlignment="1">
      <alignment horizontal="center" vertical="center" wrapText="1" readingOrder="1"/>
    </xf>
    <xf numFmtId="180" fontId="27" fillId="0" borderId="73" xfId="0" applyNumberFormat="1" applyFont="1" applyBorder="1" applyAlignment="1">
      <alignment horizontal="center" vertical="center" wrapText="1" readingOrder="1"/>
    </xf>
    <xf numFmtId="177" fontId="2" fillId="11" borderId="12" xfId="1" applyNumberFormat="1" applyFill="1" applyBorder="1"/>
    <xf numFmtId="0" fontId="5" fillId="11" borderId="15" xfId="1" applyFont="1" applyFill="1" applyBorder="1" applyAlignment="1">
      <alignment horizontal="center"/>
    </xf>
    <xf numFmtId="0" fontId="33" fillId="0" borderId="0" xfId="0" applyFont="1">
      <alignment vertical="center"/>
    </xf>
    <xf numFmtId="0" fontId="38" fillId="11" borderId="0" xfId="0" applyFont="1" applyFill="1" applyAlignment="1">
      <alignment horizontal="left" vertical="center" readingOrder="1"/>
    </xf>
    <xf numFmtId="0" fontId="34" fillId="11" borderId="14" xfId="0" applyFont="1" applyFill="1" applyBorder="1">
      <alignment vertical="center"/>
    </xf>
    <xf numFmtId="0" fontId="39" fillId="11" borderId="15" xfId="1" applyFont="1" applyFill="1" applyBorder="1" applyAlignment="1">
      <alignment horizontal="center"/>
    </xf>
    <xf numFmtId="0" fontId="39" fillId="11" borderId="16" xfId="1" applyFont="1" applyFill="1" applyBorder="1" applyAlignment="1">
      <alignment horizontal="center"/>
    </xf>
    <xf numFmtId="177" fontId="40" fillId="11" borderId="12" xfId="1" applyNumberFormat="1" applyFont="1" applyFill="1" applyBorder="1"/>
    <xf numFmtId="0" fontId="40" fillId="11" borderId="12" xfId="1" applyFont="1" applyFill="1" applyBorder="1"/>
    <xf numFmtId="0" fontId="40" fillId="11" borderId="13" xfId="1" applyFont="1" applyFill="1" applyBorder="1"/>
    <xf numFmtId="14" fontId="33" fillId="11" borderId="0" xfId="0" applyNumberFormat="1" applyFont="1" applyFill="1">
      <alignment vertical="center"/>
    </xf>
    <xf numFmtId="14" fontId="33" fillId="0" borderId="0" xfId="0" applyNumberFormat="1" applyFont="1">
      <alignment vertical="center"/>
    </xf>
    <xf numFmtId="0" fontId="33" fillId="11" borderId="6" xfId="0" applyFont="1" applyFill="1" applyBorder="1">
      <alignment vertical="center"/>
    </xf>
    <xf numFmtId="177" fontId="40" fillId="11" borderId="1" xfId="1" applyNumberFormat="1" applyFont="1" applyFill="1" applyBorder="1"/>
    <xf numFmtId="0" fontId="40" fillId="11" borderId="1" xfId="1" applyFont="1" applyFill="1" applyBorder="1"/>
    <xf numFmtId="0" fontId="33" fillId="3" borderId="0" xfId="0" applyFont="1" applyFill="1">
      <alignment vertical="center"/>
    </xf>
    <xf numFmtId="0" fontId="34" fillId="0" borderId="0" xfId="0" applyFont="1">
      <alignment vertical="center"/>
    </xf>
    <xf numFmtId="0" fontId="33" fillId="11" borderId="8" xfId="0" applyFont="1" applyFill="1" applyBorder="1">
      <alignment vertical="center"/>
    </xf>
    <xf numFmtId="177" fontId="40" fillId="11" borderId="9" xfId="1" applyNumberFormat="1" applyFont="1" applyFill="1" applyBorder="1"/>
    <xf numFmtId="0" fontId="40" fillId="11" borderId="9" xfId="1" applyFont="1" applyFill="1" applyBorder="1"/>
    <xf numFmtId="0" fontId="40" fillId="11" borderId="10" xfId="1" applyFont="1" applyFill="1" applyBorder="1"/>
    <xf numFmtId="0" fontId="34" fillId="5" borderId="14" xfId="0" applyFont="1" applyFill="1" applyBorder="1" applyAlignment="1">
      <alignment horizontal="center" vertical="center"/>
    </xf>
    <xf numFmtId="0" fontId="34" fillId="5" borderId="15" xfId="0" applyFont="1" applyFill="1" applyBorder="1" applyAlignment="1">
      <alignment horizontal="center" vertical="center"/>
    </xf>
    <xf numFmtId="0" fontId="34" fillId="5" borderId="16" xfId="0" applyFont="1" applyFill="1" applyBorder="1" applyAlignment="1">
      <alignment horizontal="center" vertical="center"/>
    </xf>
    <xf numFmtId="183" fontId="33" fillId="3" borderId="48" xfId="0" applyNumberFormat="1" applyFont="1" applyFill="1" applyBorder="1" applyAlignment="1">
      <alignment horizontal="center" vertical="center"/>
    </xf>
    <xf numFmtId="0" fontId="33" fillId="3" borderId="49" xfId="0" applyFont="1" applyFill="1" applyBorder="1" applyAlignment="1">
      <alignment horizontal="center" vertical="center"/>
    </xf>
    <xf numFmtId="0" fontId="33" fillId="3" borderId="50" xfId="0" applyFont="1" applyFill="1" applyBorder="1" applyAlignment="1">
      <alignment horizontal="center" vertical="center"/>
    </xf>
    <xf numFmtId="0" fontId="34" fillId="5" borderId="47" xfId="0" applyFont="1" applyFill="1" applyBorder="1" applyAlignment="1">
      <alignment horizontal="center" vertical="center"/>
    </xf>
    <xf numFmtId="0" fontId="34" fillId="5" borderId="55" xfId="0" applyFont="1" applyFill="1" applyBorder="1" applyAlignment="1">
      <alignment horizontal="center" vertical="center"/>
    </xf>
    <xf numFmtId="0" fontId="34" fillId="5" borderId="56" xfId="0" applyFont="1" applyFill="1" applyBorder="1" applyAlignment="1">
      <alignment horizontal="center" vertical="center"/>
    </xf>
    <xf numFmtId="183" fontId="33" fillId="2" borderId="12" xfId="0" applyNumberFormat="1" applyFont="1" applyFill="1" applyBorder="1">
      <alignment vertical="center"/>
    </xf>
    <xf numFmtId="0" fontId="33" fillId="2" borderId="12" xfId="0" applyFont="1" applyFill="1" applyBorder="1">
      <alignment vertical="center"/>
    </xf>
    <xf numFmtId="0" fontId="33" fillId="2" borderId="13" xfId="0" applyFont="1" applyFill="1" applyBorder="1">
      <alignment vertical="center"/>
    </xf>
    <xf numFmtId="183" fontId="33" fillId="3" borderId="3" xfId="0" applyNumberFormat="1" applyFont="1" applyFill="1" applyBorder="1" applyAlignment="1">
      <alignment horizontal="center" vertical="center"/>
    </xf>
    <xf numFmtId="0" fontId="33" fillId="3" borderId="4" xfId="0" applyFont="1" applyFill="1" applyBorder="1">
      <alignment vertical="center"/>
    </xf>
    <xf numFmtId="0" fontId="33" fillId="3" borderId="5" xfId="0" applyFont="1" applyFill="1" applyBorder="1">
      <alignment vertical="center"/>
    </xf>
    <xf numFmtId="183" fontId="33" fillId="2" borderId="1" xfId="0" applyNumberFormat="1" applyFont="1" applyFill="1" applyBorder="1">
      <alignment vertical="center"/>
    </xf>
    <xf numFmtId="0" fontId="33" fillId="2" borderId="1" xfId="0" applyFont="1" applyFill="1" applyBorder="1">
      <alignment vertical="center"/>
    </xf>
    <xf numFmtId="0" fontId="33" fillId="2" borderId="7" xfId="0" applyFont="1" applyFill="1" applyBorder="1">
      <alignment vertical="center"/>
    </xf>
    <xf numFmtId="183" fontId="33" fillId="3" borderId="6" xfId="0" applyNumberFormat="1" applyFont="1" applyFill="1" applyBorder="1" applyAlignment="1">
      <alignment horizontal="center" vertical="center"/>
    </xf>
    <xf numFmtId="0" fontId="33" fillId="3" borderId="1" xfId="0" applyFont="1" applyFill="1" applyBorder="1">
      <alignment vertical="center"/>
    </xf>
    <xf numFmtId="0" fontId="33" fillId="3" borderId="7" xfId="0" applyFont="1" applyFill="1" applyBorder="1">
      <alignment vertical="center"/>
    </xf>
    <xf numFmtId="183" fontId="33" fillId="3" borderId="8" xfId="0" applyNumberFormat="1" applyFont="1" applyFill="1" applyBorder="1" applyAlignment="1">
      <alignment horizontal="center" vertical="center"/>
    </xf>
    <xf numFmtId="0" fontId="33" fillId="3" borderId="9" xfId="0" applyFont="1" applyFill="1" applyBorder="1">
      <alignment vertical="center"/>
    </xf>
    <xf numFmtId="0" fontId="33" fillId="3" borderId="10" xfId="0" applyFont="1" applyFill="1" applyBorder="1">
      <alignment vertical="center"/>
    </xf>
    <xf numFmtId="0" fontId="33" fillId="2" borderId="9" xfId="0" applyFont="1" applyFill="1" applyBorder="1">
      <alignment vertical="center"/>
    </xf>
    <xf numFmtId="0" fontId="33" fillId="2" borderId="10" xfId="0" applyFont="1" applyFill="1" applyBorder="1">
      <alignment vertical="center"/>
    </xf>
    <xf numFmtId="0" fontId="33" fillId="11" borderId="3" xfId="0" applyFont="1" applyFill="1" applyBorder="1">
      <alignment vertical="center"/>
    </xf>
    <xf numFmtId="0" fontId="0" fillId="11" borderId="6" xfId="0" applyFill="1" applyBorder="1">
      <alignment vertical="center"/>
    </xf>
    <xf numFmtId="0" fontId="33" fillId="11" borderId="0" xfId="0" applyFont="1" applyFill="1">
      <alignment vertical="center"/>
    </xf>
    <xf numFmtId="0" fontId="33" fillId="12" borderId="3" xfId="0" applyFont="1" applyFill="1" applyBorder="1">
      <alignment vertical="center"/>
    </xf>
    <xf numFmtId="0" fontId="39" fillId="12" borderId="4" xfId="1" applyFont="1" applyFill="1" applyBorder="1" applyAlignment="1">
      <alignment horizontal="center"/>
    </xf>
    <xf numFmtId="0" fontId="39" fillId="12" borderId="5" xfId="1" applyFont="1" applyFill="1" applyBorder="1" applyAlignment="1">
      <alignment horizontal="center"/>
    </xf>
    <xf numFmtId="0" fontId="33" fillId="11" borderId="7" xfId="0" applyFont="1" applyFill="1" applyBorder="1">
      <alignment vertical="center"/>
    </xf>
    <xf numFmtId="0" fontId="33" fillId="11" borderId="10" xfId="0" applyFont="1" applyFill="1" applyBorder="1">
      <alignment vertical="center"/>
    </xf>
    <xf numFmtId="189" fontId="0" fillId="0" borderId="0" xfId="0" applyNumberFormat="1">
      <alignment vertical="center"/>
    </xf>
    <xf numFmtId="0" fontId="0" fillId="11" borderId="11" xfId="0" applyFill="1" applyBorder="1">
      <alignment vertical="center"/>
    </xf>
    <xf numFmtId="0" fontId="5" fillId="11" borderId="14" xfId="1" applyFont="1" applyFill="1" applyBorder="1" applyAlignment="1">
      <alignment horizontal="center"/>
    </xf>
    <xf numFmtId="0" fontId="5" fillId="11" borderId="16" xfId="1" applyFont="1" applyFill="1" applyBorder="1" applyAlignment="1">
      <alignment horizontal="center"/>
    </xf>
    <xf numFmtId="189" fontId="0" fillId="11" borderId="0" xfId="0" applyNumberFormat="1" applyFill="1" applyAlignment="1">
      <alignment horizontal="center"/>
    </xf>
    <xf numFmtId="177" fontId="2" fillId="11" borderId="4" xfId="1" applyNumberFormat="1" applyFill="1" applyBorder="1"/>
    <xf numFmtId="177" fontId="2" fillId="11" borderId="49" xfId="1" applyNumberFormat="1" applyFill="1" applyBorder="1"/>
    <xf numFmtId="0" fontId="5" fillId="0" borderId="0" xfId="0" applyFont="1" applyAlignment="1">
      <alignment horizontal="center"/>
    </xf>
    <xf numFmtId="0" fontId="2" fillId="0" borderId="0" xfId="0" applyFont="1" applyAlignment="1">
      <alignment horizontal="center"/>
    </xf>
    <xf numFmtId="0" fontId="41" fillId="3" borderId="7" xfId="0" applyFont="1" applyFill="1" applyBorder="1" applyAlignment="1">
      <alignment horizontal="center" vertical="center"/>
    </xf>
    <xf numFmtId="0" fontId="42" fillId="3" borderId="10" xfId="0" applyFont="1" applyFill="1" applyBorder="1" applyAlignment="1">
      <alignment horizontal="center" vertical="center"/>
    </xf>
    <xf numFmtId="0" fontId="16" fillId="0" borderId="0" xfId="0" applyFont="1">
      <alignment vertical="center"/>
    </xf>
    <xf numFmtId="0" fontId="43" fillId="0" borderId="0" xfId="0" applyFont="1">
      <alignment vertical="center"/>
    </xf>
    <xf numFmtId="0" fontId="45" fillId="3" borderId="6" xfId="0" applyFont="1" applyFill="1" applyBorder="1" applyAlignment="1">
      <alignment horizontal="center" vertical="center" wrapText="1" readingOrder="1"/>
    </xf>
    <xf numFmtId="0" fontId="46" fillId="3" borderId="7" xfId="0" applyFont="1" applyFill="1" applyBorder="1" applyAlignment="1">
      <alignment horizontal="center" vertical="center"/>
    </xf>
    <xf numFmtId="0" fontId="47" fillId="3" borderId="6" xfId="0" applyFont="1" applyFill="1" applyBorder="1" applyAlignment="1">
      <alignment horizontal="center" vertical="center" wrapText="1" readingOrder="1"/>
    </xf>
    <xf numFmtId="190" fontId="21" fillId="3" borderId="65" xfId="0" applyNumberFormat="1" applyFont="1" applyFill="1" applyBorder="1" applyAlignment="1">
      <alignment horizontal="center" vertical="center" wrapText="1" readingOrder="1"/>
    </xf>
    <xf numFmtId="190" fontId="32" fillId="3" borderId="71" xfId="0" applyNumberFormat="1" applyFont="1" applyFill="1" applyBorder="1" applyAlignment="1">
      <alignment horizontal="center" vertical="center" wrapText="1" readingOrder="1"/>
    </xf>
    <xf numFmtId="190" fontId="31" fillId="3" borderId="1" xfId="0" applyNumberFormat="1" applyFont="1" applyFill="1" applyBorder="1" applyAlignment="1">
      <alignment horizontal="center" vertical="center" wrapText="1" readingOrder="1"/>
    </xf>
    <xf numFmtId="190" fontId="21" fillId="2" borderId="65" xfId="0" applyNumberFormat="1" applyFont="1" applyFill="1" applyBorder="1" applyAlignment="1">
      <alignment horizontal="center" vertical="center" wrapText="1" readingOrder="1"/>
    </xf>
    <xf numFmtId="190" fontId="30" fillId="2" borderId="71" xfId="0" applyNumberFormat="1" applyFont="1" applyFill="1" applyBorder="1" applyAlignment="1">
      <alignment horizontal="center" vertical="center" wrapText="1" readingOrder="1"/>
    </xf>
    <xf numFmtId="184" fontId="0" fillId="0" borderId="0" xfId="0" applyNumberFormat="1" applyAlignment="1">
      <alignment horizontal="center" vertical="center"/>
    </xf>
    <xf numFmtId="190" fontId="30" fillId="2" borderId="72" xfId="0" applyNumberFormat="1" applyFont="1" applyFill="1" applyBorder="1" applyAlignment="1">
      <alignment horizontal="center" vertical="center" wrapText="1" readingOrder="1"/>
    </xf>
    <xf numFmtId="179" fontId="2" fillId="0" borderId="0" xfId="0" applyNumberFormat="1" applyFont="1" applyAlignment="1">
      <alignment horizontal="center"/>
    </xf>
    <xf numFmtId="10" fontId="2" fillId="0" borderId="0" xfId="0" applyNumberFormat="1" applyFont="1" applyAlignment="1">
      <alignment horizontal="center"/>
    </xf>
    <xf numFmtId="10" fontId="0" fillId="0" borderId="0" xfId="0" applyNumberFormat="1">
      <alignment vertical="center"/>
    </xf>
    <xf numFmtId="179" fontId="0" fillId="0" borderId="0" xfId="0" applyNumberFormat="1">
      <alignment vertical="center"/>
    </xf>
    <xf numFmtId="191" fontId="0" fillId="2" borderId="12" xfId="0" applyNumberFormat="1" applyFill="1" applyBorder="1" applyAlignment="1">
      <alignment horizontal="center" vertical="center"/>
    </xf>
    <xf numFmtId="191" fontId="0" fillId="2" borderId="1" xfId="0" applyNumberFormat="1" applyFill="1" applyBorder="1" applyAlignment="1">
      <alignment horizontal="center" vertical="center"/>
    </xf>
    <xf numFmtId="191" fontId="0" fillId="2" borderId="13" xfId="0" applyNumberFormat="1" applyFill="1" applyBorder="1" applyAlignment="1">
      <alignment horizontal="center" vertical="center"/>
    </xf>
    <xf numFmtId="191" fontId="0" fillId="2" borderId="7" xfId="0" applyNumberFormat="1" applyFill="1" applyBorder="1" applyAlignment="1">
      <alignment horizontal="center" vertical="center"/>
    </xf>
    <xf numFmtId="191" fontId="0" fillId="3" borderId="49" xfId="0" applyNumberFormat="1" applyFill="1" applyBorder="1" applyAlignment="1">
      <alignment horizontal="center" vertical="center"/>
    </xf>
    <xf numFmtId="191" fontId="0" fillId="3" borderId="50" xfId="0" applyNumberFormat="1" applyFill="1" applyBorder="1" applyAlignment="1">
      <alignment horizontal="center" vertical="center"/>
    </xf>
    <xf numFmtId="192" fontId="0" fillId="11" borderId="1" xfId="0" applyNumberFormat="1" applyFill="1" applyBorder="1" applyAlignment="1">
      <alignment horizontal="center" vertical="center"/>
    </xf>
    <xf numFmtId="192" fontId="0" fillId="11" borderId="9" xfId="0" applyNumberFormat="1" applyFill="1" applyBorder="1" applyAlignment="1">
      <alignment horizontal="center" vertical="center"/>
    </xf>
    <xf numFmtId="0" fontId="33" fillId="4" borderId="14" xfId="0" applyFont="1" applyFill="1" applyBorder="1" applyAlignment="1">
      <alignment horizontal="center" vertical="center"/>
    </xf>
    <xf numFmtId="0" fontId="33" fillId="4" borderId="15" xfId="0" applyFont="1" applyFill="1" applyBorder="1" applyAlignment="1">
      <alignment horizontal="center" vertical="center"/>
    </xf>
    <xf numFmtId="0" fontId="33" fillId="4" borderId="16" xfId="0" applyFont="1" applyFill="1" applyBorder="1" applyAlignment="1">
      <alignment horizontal="center" vertical="center"/>
    </xf>
    <xf numFmtId="0" fontId="33" fillId="5" borderId="14" xfId="0" applyFont="1" applyFill="1" applyBorder="1" applyAlignment="1">
      <alignment horizontal="center" vertical="center"/>
    </xf>
    <xf numFmtId="0" fontId="33" fillId="5" borderId="16" xfId="0" applyFont="1" applyFill="1" applyBorder="1" applyAlignment="1">
      <alignment horizontal="center" vertical="center"/>
    </xf>
    <xf numFmtId="0" fontId="33" fillId="2" borderId="14" xfId="0" applyFont="1" applyFill="1" applyBorder="1" applyAlignment="1">
      <alignment horizontal="center" vertical="center"/>
    </xf>
    <xf numFmtId="0" fontId="33" fillId="2" borderId="15" xfId="0" applyFont="1" applyFill="1" applyBorder="1" applyAlignment="1">
      <alignment horizontal="center" vertical="center"/>
    </xf>
    <xf numFmtId="0" fontId="33" fillId="2" borderId="16" xfId="0" applyFont="1" applyFill="1" applyBorder="1" applyAlignment="1">
      <alignment horizontal="center" vertical="center"/>
    </xf>
    <xf numFmtId="14" fontId="33" fillId="3" borderId="48" xfId="0" applyNumberFormat="1" applyFont="1" applyFill="1" applyBorder="1">
      <alignment vertical="center"/>
    </xf>
    <xf numFmtId="176" fontId="33" fillId="3" borderId="49" xfId="0" applyNumberFormat="1" applyFont="1" applyFill="1" applyBorder="1">
      <alignment vertical="center"/>
    </xf>
    <xf numFmtId="176" fontId="33" fillId="3" borderId="50" xfId="0" applyNumberFormat="1" applyFont="1" applyFill="1" applyBorder="1">
      <alignment vertical="center"/>
    </xf>
    <xf numFmtId="14" fontId="33" fillId="2" borderId="11" xfId="0" applyNumberFormat="1" applyFont="1" applyFill="1" applyBorder="1">
      <alignment vertical="center"/>
    </xf>
    <xf numFmtId="14" fontId="33" fillId="2" borderId="6" xfId="0" applyNumberFormat="1" applyFont="1" applyFill="1" applyBorder="1">
      <alignment vertical="center"/>
    </xf>
    <xf numFmtId="176" fontId="33" fillId="11" borderId="7" xfId="0" applyNumberFormat="1" applyFont="1" applyFill="1" applyBorder="1">
      <alignment vertical="center"/>
    </xf>
    <xf numFmtId="178" fontId="33" fillId="11" borderId="6" xfId="0" applyNumberFormat="1" applyFont="1" applyFill="1" applyBorder="1">
      <alignment vertical="center"/>
    </xf>
    <xf numFmtId="176" fontId="33" fillId="11" borderId="1" xfId="0" applyNumberFormat="1" applyFont="1" applyFill="1" applyBorder="1">
      <alignment vertical="center"/>
    </xf>
    <xf numFmtId="176" fontId="33" fillId="11" borderId="10" xfId="0" applyNumberFormat="1" applyFont="1" applyFill="1" applyBorder="1">
      <alignment vertical="center"/>
    </xf>
    <xf numFmtId="176" fontId="33" fillId="0" borderId="0" xfId="0" applyNumberFormat="1" applyFont="1">
      <alignment vertical="center"/>
    </xf>
    <xf numFmtId="178" fontId="33" fillId="11" borderId="8" xfId="0" applyNumberFormat="1" applyFont="1" applyFill="1" applyBorder="1">
      <alignment vertical="center"/>
    </xf>
    <xf numFmtId="176" fontId="33" fillId="11" borderId="9" xfId="0" applyNumberFormat="1" applyFont="1" applyFill="1" applyBorder="1">
      <alignment vertical="center"/>
    </xf>
    <xf numFmtId="0" fontId="33" fillId="2" borderId="6" xfId="0" applyFont="1" applyFill="1" applyBorder="1">
      <alignment vertical="center"/>
    </xf>
    <xf numFmtId="0" fontId="34" fillId="3" borderId="0" xfId="0" applyFont="1" applyFill="1">
      <alignment vertical="center"/>
    </xf>
    <xf numFmtId="0" fontId="48" fillId="3" borderId="0" xfId="0" applyFont="1" applyFill="1">
      <alignment vertical="center"/>
    </xf>
    <xf numFmtId="0" fontId="33" fillId="3" borderId="0" xfId="0" applyFont="1" applyFill="1" applyAlignment="1">
      <alignment horizontal="left" vertical="center"/>
    </xf>
    <xf numFmtId="0" fontId="33" fillId="2" borderId="8" xfId="0" applyFont="1" applyFill="1" applyBorder="1">
      <alignment vertical="center"/>
    </xf>
    <xf numFmtId="181" fontId="33" fillId="0" borderId="0" xfId="0" applyNumberFormat="1" applyFont="1" applyAlignment="1">
      <alignment horizontal="center" vertical="center"/>
    </xf>
    <xf numFmtId="0" fontId="39" fillId="12" borderId="21" xfId="1" applyFont="1" applyFill="1" applyBorder="1" applyAlignment="1">
      <alignment horizontal="center"/>
    </xf>
    <xf numFmtId="0" fontId="39" fillId="12" borderId="0" xfId="1" applyFont="1" applyFill="1" applyAlignment="1">
      <alignment horizontal="center"/>
    </xf>
    <xf numFmtId="0" fontId="50" fillId="10" borderId="6" xfId="0" applyFont="1" applyFill="1" applyBorder="1" applyAlignment="1">
      <alignment horizontal="center" vertical="center" wrapText="1" readingOrder="1"/>
    </xf>
    <xf numFmtId="0" fontId="50" fillId="10" borderId="1" xfId="0" applyFont="1" applyFill="1" applyBorder="1" applyAlignment="1">
      <alignment horizontal="center" vertical="center" wrapText="1" readingOrder="1"/>
    </xf>
    <xf numFmtId="181" fontId="50" fillId="3" borderId="7" xfId="0" applyNumberFormat="1" applyFont="1" applyFill="1" applyBorder="1" applyAlignment="1">
      <alignment horizontal="center" vertical="center" wrapText="1" readingOrder="1"/>
    </xf>
    <xf numFmtId="3" fontId="15" fillId="3" borderId="7" xfId="0" applyNumberFormat="1" applyFont="1" applyFill="1" applyBorder="1" applyAlignment="1">
      <alignment horizontal="center" vertical="center" wrapText="1" readingOrder="1"/>
    </xf>
    <xf numFmtId="0" fontId="15" fillId="0" borderId="8" xfId="0" applyFont="1" applyBorder="1" applyAlignment="1">
      <alignment horizontal="center" vertical="center" wrapText="1" readingOrder="1"/>
    </xf>
    <xf numFmtId="0" fontId="15" fillId="3" borderId="9" xfId="0" applyFont="1" applyFill="1" applyBorder="1" applyAlignment="1">
      <alignment horizontal="center" vertical="center" wrapText="1" readingOrder="1"/>
    </xf>
    <xf numFmtId="3" fontId="15" fillId="3" borderId="10" xfId="0" applyNumberFormat="1" applyFont="1" applyFill="1" applyBorder="1" applyAlignment="1">
      <alignment horizontal="center" vertical="center" wrapText="1" readingOrder="1"/>
    </xf>
    <xf numFmtId="0" fontId="51" fillId="0" borderId="1" xfId="0" applyFont="1" applyBorder="1" applyAlignment="1">
      <alignment horizontal="center" vertical="center" wrapText="1" readingOrder="1"/>
    </xf>
    <xf numFmtId="14" fontId="0" fillId="2" borderId="20" xfId="0" applyNumberFormat="1" applyFill="1" applyBorder="1">
      <alignment vertical="center"/>
    </xf>
    <xf numFmtId="14" fontId="0" fillId="2" borderId="45" xfId="0" applyNumberFormat="1" applyFill="1" applyBorder="1">
      <alignment vertical="center"/>
    </xf>
    <xf numFmtId="0" fontId="0" fillId="0" borderId="39" xfId="0" applyBorder="1" applyAlignment="1">
      <alignment horizontal="center" vertical="center"/>
    </xf>
    <xf numFmtId="0" fontId="0" fillId="0" borderId="42" xfId="0" applyBorder="1" applyAlignment="1">
      <alignment horizontal="center" vertical="center"/>
    </xf>
    <xf numFmtId="0" fontId="33" fillId="4" borderId="3" xfId="0" applyFont="1" applyFill="1" applyBorder="1" applyAlignment="1">
      <alignment horizontal="center" vertical="center"/>
    </xf>
    <xf numFmtId="0" fontId="33" fillId="4" borderId="4" xfId="0" applyFont="1" applyFill="1" applyBorder="1" applyAlignment="1">
      <alignment horizontal="center" vertical="center"/>
    </xf>
    <xf numFmtId="0" fontId="33" fillId="4" borderId="5" xfId="0" applyFont="1" applyFill="1" applyBorder="1" applyAlignment="1">
      <alignment horizontal="center" vertical="center"/>
    </xf>
    <xf numFmtId="0" fontId="33" fillId="5" borderId="3" xfId="0" applyFont="1" applyFill="1" applyBorder="1" applyAlignment="1">
      <alignment horizontal="center" vertical="center"/>
    </xf>
    <xf numFmtId="0" fontId="33" fillId="5" borderId="5" xfId="0" applyFont="1" applyFill="1" applyBorder="1" applyAlignment="1">
      <alignment horizontal="center" vertical="center"/>
    </xf>
    <xf numFmtId="0" fontId="0" fillId="6" borderId="21" xfId="0" applyFill="1" applyBorder="1" applyAlignment="1">
      <alignment horizontal="center" vertical="center"/>
    </xf>
    <xf numFmtId="0" fontId="0" fillId="6" borderId="35" xfId="0" applyFill="1" applyBorder="1" applyAlignment="1">
      <alignment horizontal="center"/>
    </xf>
    <xf numFmtId="0" fontId="0" fillId="6" borderId="24" xfId="0" applyFill="1" applyBorder="1" applyAlignment="1">
      <alignment horizontal="center"/>
    </xf>
    <xf numFmtId="0" fontId="0" fillId="5" borderId="14" xfId="0" applyFill="1" applyBorder="1" applyAlignment="1">
      <alignment horizontal="center" vertical="center"/>
    </xf>
    <xf numFmtId="14" fontId="0" fillId="11" borderId="16" xfId="0" applyNumberFormat="1" applyFill="1" applyBorder="1" applyAlignment="1">
      <alignment horizontal="center" vertical="center"/>
    </xf>
    <xf numFmtId="0" fontId="33" fillId="3" borderId="50" xfId="0" applyFont="1" applyFill="1" applyBorder="1">
      <alignment vertical="center"/>
    </xf>
    <xf numFmtId="0" fontId="14" fillId="3" borderId="0" xfId="0" applyFont="1" applyFill="1" applyAlignment="1">
      <alignment horizontal="left" vertical="center"/>
    </xf>
    <xf numFmtId="22" fontId="14" fillId="3" borderId="0" xfId="0" applyNumberFormat="1" applyFont="1" applyFill="1">
      <alignment vertical="center"/>
    </xf>
    <xf numFmtId="179" fontId="10" fillId="3" borderId="15" xfId="1" applyNumberFormat="1" applyFont="1" applyFill="1" applyBorder="1" applyAlignment="1">
      <alignment horizontal="center"/>
    </xf>
    <xf numFmtId="0" fontId="14" fillId="6" borderId="0" xfId="0" applyFont="1" applyFill="1" applyAlignment="1"/>
    <xf numFmtId="0" fontId="0" fillId="2" borderId="36" xfId="0" applyFill="1" applyBorder="1" applyAlignment="1">
      <alignment horizontal="center" vertical="center"/>
    </xf>
    <xf numFmtId="0" fontId="0" fillId="2" borderId="32" xfId="0" applyFill="1" applyBorder="1" applyAlignment="1">
      <alignment horizontal="center" vertical="center"/>
    </xf>
    <xf numFmtId="0" fontId="0" fillId="2" borderId="17"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31"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21" xfId="0" applyFill="1" applyBorder="1" applyAlignment="1">
      <alignment horizontal="center" vertical="center"/>
    </xf>
    <xf numFmtId="0" fontId="0" fillId="2" borderId="20" xfId="0" applyFill="1" applyBorder="1" applyAlignment="1">
      <alignment horizontal="center" vertical="center"/>
    </xf>
    <xf numFmtId="0" fontId="0" fillId="0" borderId="82" xfId="0" applyBorder="1" applyAlignment="1">
      <alignment horizontal="center" vertical="center"/>
    </xf>
    <xf numFmtId="0" fontId="0" fillId="0" borderId="83" xfId="0" applyBorder="1" applyAlignment="1">
      <alignment horizontal="center" vertical="center"/>
    </xf>
    <xf numFmtId="0" fontId="0" fillId="0" borderId="23" xfId="0" applyBorder="1" applyAlignment="1">
      <alignment horizontal="center" vertical="center"/>
    </xf>
    <xf numFmtId="0" fontId="27" fillId="7" borderId="75" xfId="0" applyFont="1" applyFill="1" applyBorder="1" applyAlignment="1">
      <alignment horizontal="center" vertical="center" wrapText="1" readingOrder="1"/>
    </xf>
    <xf numFmtId="0" fontId="27" fillId="7" borderId="76" xfId="0" applyFont="1" applyFill="1" applyBorder="1" applyAlignment="1">
      <alignment horizontal="center" vertical="center" wrapText="1" readingOrder="1"/>
    </xf>
    <xf numFmtId="0" fontId="43" fillId="0" borderId="36" xfId="0" applyFont="1" applyBorder="1" applyAlignment="1">
      <alignment horizontal="left" vertical="center"/>
    </xf>
    <xf numFmtId="0" fontId="43" fillId="0" borderId="17" xfId="0" applyFont="1" applyBorder="1" applyAlignment="1">
      <alignment horizontal="left" vertical="center"/>
    </xf>
    <xf numFmtId="0" fontId="44" fillId="0" borderId="37" xfId="2" applyFont="1" applyBorder="1" applyAlignment="1">
      <alignment horizontal="left" vertical="center"/>
    </xf>
    <xf numFmtId="0" fontId="43" fillId="0" borderId="18" xfId="0" applyFont="1" applyBorder="1" applyAlignment="1">
      <alignment horizontal="left" vertical="center"/>
    </xf>
    <xf numFmtId="0" fontId="43" fillId="0" borderId="37" xfId="0" applyFont="1" applyBorder="1" applyAlignment="1">
      <alignment horizontal="center" vertical="center"/>
    </xf>
    <xf numFmtId="0" fontId="43" fillId="0" borderId="18" xfId="0" applyFont="1" applyBorder="1" applyAlignment="1">
      <alignment horizontal="center" vertical="center"/>
    </xf>
    <xf numFmtId="0" fontId="34" fillId="5" borderId="40" xfId="0" applyFont="1" applyFill="1" applyBorder="1" applyAlignment="1">
      <alignment horizontal="center" vertical="center"/>
    </xf>
    <xf numFmtId="0" fontId="34" fillId="5" borderId="41" xfId="0" applyFont="1" applyFill="1" applyBorder="1" applyAlignment="1">
      <alignment horizontal="center" vertical="center"/>
    </xf>
    <xf numFmtId="0" fontId="34" fillId="5" borderId="19" xfId="0" applyFont="1" applyFill="1" applyBorder="1" applyAlignment="1">
      <alignment horizontal="center" vertical="center"/>
    </xf>
    <xf numFmtId="0" fontId="35" fillId="10" borderId="8" xfId="0" applyFont="1" applyFill="1" applyBorder="1" applyAlignment="1">
      <alignment horizontal="center" vertical="center" wrapText="1" readingOrder="1"/>
    </xf>
    <xf numFmtId="0" fontId="35" fillId="10" borderId="9" xfId="0" applyFont="1" applyFill="1" applyBorder="1" applyAlignment="1">
      <alignment horizontal="center" vertical="center" wrapText="1" readingOrder="1"/>
    </xf>
    <xf numFmtId="0" fontId="49" fillId="10" borderId="3" xfId="0" applyFont="1" applyFill="1" applyBorder="1" applyAlignment="1">
      <alignment horizontal="center" vertical="center" wrapText="1" readingOrder="1"/>
    </xf>
    <xf numFmtId="0" fontId="49" fillId="10" borderId="4" xfId="0" applyFont="1" applyFill="1" applyBorder="1" applyAlignment="1">
      <alignment horizontal="center" vertical="center" wrapText="1" readingOrder="1"/>
    </xf>
    <xf numFmtId="0" fontId="49" fillId="10" borderId="5" xfId="0" applyFont="1" applyFill="1" applyBorder="1" applyAlignment="1">
      <alignment horizontal="center" vertical="center" wrapText="1" readingOrder="1"/>
    </xf>
    <xf numFmtId="0" fontId="18" fillId="10" borderId="3" xfId="0" applyFont="1" applyFill="1" applyBorder="1" applyAlignment="1">
      <alignment horizontal="center" vertical="center" wrapText="1" readingOrder="1"/>
    </xf>
    <xf numFmtId="0" fontId="18" fillId="10" borderId="4" xfId="0" applyFont="1" applyFill="1" applyBorder="1" applyAlignment="1">
      <alignment horizontal="center" vertical="center" wrapText="1" readingOrder="1"/>
    </xf>
    <xf numFmtId="0" fontId="18" fillId="10" borderId="5" xfId="0" applyFont="1" applyFill="1" applyBorder="1" applyAlignment="1">
      <alignment horizontal="center" vertical="center" wrapText="1" readingOrder="1"/>
    </xf>
    <xf numFmtId="0" fontId="30" fillId="2" borderId="69" xfId="0"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19" fillId="13" borderId="58" xfId="0" applyFont="1" applyFill="1" applyBorder="1" applyAlignment="1">
      <alignment horizontal="center" vertical="center" wrapText="1" readingOrder="1"/>
    </xf>
    <xf numFmtId="0" fontId="19" fillId="13" borderId="64" xfId="0" applyFont="1" applyFill="1" applyBorder="1" applyAlignment="1">
      <alignment horizontal="center" vertical="center" wrapText="1" readingOrder="1"/>
    </xf>
    <xf numFmtId="0" fontId="19" fillId="13" borderId="62" xfId="0" applyFont="1" applyFill="1" applyBorder="1" applyAlignment="1">
      <alignment horizontal="center" vertical="center" wrapText="1" readingOrder="1"/>
    </xf>
    <xf numFmtId="0" fontId="19" fillId="13" borderId="66" xfId="0" applyFont="1" applyFill="1" applyBorder="1" applyAlignment="1">
      <alignment horizontal="center" vertical="center" wrapText="1" readingOrder="1"/>
    </xf>
    <xf numFmtId="0" fontId="32" fillId="10" borderId="69" xfId="0" applyFont="1" applyFill="1" applyBorder="1" applyAlignment="1">
      <alignment horizontal="center" vertical="center" wrapText="1" readingOrder="1"/>
    </xf>
    <xf numFmtId="0" fontId="32" fillId="10" borderId="70" xfId="0" applyFont="1" applyFill="1" applyBorder="1" applyAlignment="1">
      <alignment horizontal="center" vertical="center" wrapText="1" readingOrder="1"/>
    </xf>
    <xf numFmtId="0" fontId="19" fillId="13" borderId="57" xfId="0" applyFont="1" applyFill="1" applyBorder="1" applyAlignment="1">
      <alignment horizontal="center" vertical="center" wrapText="1" readingOrder="1"/>
    </xf>
    <xf numFmtId="0" fontId="19" fillId="13" borderId="63" xfId="0" applyFont="1" applyFill="1" applyBorder="1" applyAlignment="1">
      <alignment horizontal="center" vertical="center" wrapText="1" readingOrder="1"/>
    </xf>
    <xf numFmtId="0" fontId="20" fillId="13" borderId="60" xfId="0" applyFont="1" applyFill="1" applyBorder="1" applyAlignment="1">
      <alignment horizontal="center" vertical="center" wrapText="1" readingOrder="1"/>
    </xf>
    <xf numFmtId="0" fontId="20" fillId="13" borderId="61" xfId="0" applyFont="1" applyFill="1" applyBorder="1" applyAlignment="1">
      <alignment horizontal="center" vertical="center" wrapText="1" readingOrder="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33" fillId="0" borderId="14" xfId="0" applyFont="1" applyBorder="1" applyAlignment="1">
      <alignment horizontal="center" vertical="center"/>
    </xf>
    <xf numFmtId="0" fontId="0" fillId="2" borderId="12" xfId="0" applyFill="1" applyBorder="1" applyAlignment="1">
      <alignment horizontal="center" vertical="center"/>
    </xf>
    <xf numFmtId="0" fontId="0" fillId="2" borderId="1" xfId="0" applyFill="1" applyBorder="1" applyAlignment="1">
      <alignment horizontal="center" vertical="center"/>
    </xf>
    <xf numFmtId="176" fontId="0" fillId="3" borderId="49" xfId="0" applyNumberFormat="1" applyFill="1" applyBorder="1" applyAlignment="1">
      <alignment horizontal="center" vertical="center"/>
    </xf>
    <xf numFmtId="176" fontId="0" fillId="3" borderId="50" xfId="0" applyNumberFormat="1" applyFill="1" applyBorder="1" applyAlignment="1">
      <alignment horizontal="center" vertical="center"/>
    </xf>
    <xf numFmtId="183" fontId="0" fillId="3" borderId="48" xfId="0" applyNumberFormat="1" applyFill="1" applyBorder="1" applyAlignment="1">
      <alignment horizontal="center" vertical="center"/>
    </xf>
    <xf numFmtId="183" fontId="33" fillId="2" borderId="11" xfId="0" applyNumberFormat="1" applyFont="1" applyFill="1" applyBorder="1" applyAlignment="1">
      <alignment horizontal="center" vertical="center"/>
    </xf>
    <xf numFmtId="186" fontId="0" fillId="2" borderId="13" xfId="0" applyNumberFormat="1" applyFill="1" applyBorder="1" applyAlignment="1">
      <alignment horizontal="center" vertical="center"/>
    </xf>
    <xf numFmtId="176" fontId="33" fillId="11" borderId="0" xfId="0" applyNumberFormat="1" applyFont="1" applyFill="1">
      <alignment vertical="center"/>
    </xf>
    <xf numFmtId="176" fontId="40" fillId="11" borderId="35" xfId="1" applyNumberFormat="1" applyFont="1" applyFill="1" applyBorder="1"/>
  </cellXfs>
  <cellStyles count="4">
    <cellStyle name="Hyperlink" xfId="2" builtinId="8"/>
    <cellStyle name="Normal" xfId="0" builtinId="0"/>
    <cellStyle name="백분율 2" xfId="3" xr:uid="{DA5D6105-AE26-401C-91B3-D4FD70AD75E0}"/>
    <cellStyle name="표준 2" xfId="1" xr:uid="{8E7FEC70-B946-41DD-B2A4-81F9A2B410D3}"/>
  </cellStyles>
  <dxfs count="9">
    <dxf>
      <font>
        <color rgb="FF9C0006"/>
      </font>
      <fill>
        <patternFill>
          <bgColor rgb="FFFFC7CE"/>
        </patternFill>
      </fill>
    </dxf>
    <dxf>
      <fill>
        <patternFill>
          <bgColor theme="8" tint="0.79998168889431442"/>
        </patternFill>
      </fill>
    </dxf>
    <dxf>
      <fill>
        <patternFill>
          <bgColor theme="2" tint="-9.9948118533890809E-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colors>
    <mruColors>
      <color rgb="FF254E79"/>
      <color rgb="FFE937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image" Target="../media/image1.png"/></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9.7399073437967901E-2"/>
          <c:y val="0.1533463182584974"/>
          <c:w val="0.8663140798675332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45078</c:v>
                </c:pt>
                <c:pt idx="1">
                  <c:v>45108</c:v>
                </c:pt>
                <c:pt idx="2">
                  <c:v>45139</c:v>
                </c:pt>
                <c:pt idx="3">
                  <c:v>45170</c:v>
                </c:pt>
                <c:pt idx="4">
                  <c:v>45200</c:v>
                </c:pt>
                <c:pt idx="5">
                  <c:v>45231</c:v>
                </c:pt>
                <c:pt idx="6">
                  <c:v>45261</c:v>
                </c:pt>
                <c:pt idx="7">
                  <c:v>45292</c:v>
                </c:pt>
                <c:pt idx="8">
                  <c:v>45323</c:v>
                </c:pt>
                <c:pt idx="9">
                  <c:v>45352</c:v>
                </c:pt>
                <c:pt idx="10">
                  <c:v>45383</c:v>
                </c:pt>
                <c:pt idx="11">
                  <c:v>45413</c:v>
                </c:pt>
                <c:pt idx="12">
                  <c:v>45444</c:v>
                </c:pt>
                <c:pt idx="13">
                  <c:v>45474</c:v>
                </c:pt>
                <c:pt idx="14">
                  <c:v>45505</c:v>
                </c:pt>
                <c:pt idx="15">
                  <c:v>45536</c:v>
                </c:pt>
              </c:numCache>
            </c:numRef>
          </c:cat>
          <c:val>
            <c:numRef>
              <c:f>'월간 HL'!$I$31:$I$46</c:f>
              <c:numCache>
                <c:formatCode>General</c:formatCode>
                <c:ptCount val="16"/>
                <c:pt idx="0">
                  <c:v>300</c:v>
                </c:pt>
                <c:pt idx="1">
                  <c:v>401</c:v>
                </c:pt>
                <c:pt idx="2">
                  <c:v>454</c:v>
                </c:pt>
                <c:pt idx="3">
                  <c:v>413</c:v>
                </c:pt>
                <c:pt idx="4">
                  <c:v>435</c:v>
                </c:pt>
                <c:pt idx="5">
                  <c:v>494</c:v>
                </c:pt>
                <c:pt idx="6">
                  <c:v>664</c:v>
                </c:pt>
                <c:pt idx="7">
                  <c:v>570</c:v>
                </c:pt>
                <c:pt idx="8">
                  <c:v>776</c:v>
                </c:pt>
                <c:pt idx="9">
                  <c:v>776</c:v>
                </c:pt>
                <c:pt idx="10">
                  <c:v>821</c:v>
                </c:pt>
                <c:pt idx="11">
                  <c:v>575</c:v>
                </c:pt>
                <c:pt idx="12">
                  <c:v>600</c:v>
                </c:pt>
                <c:pt idx="13">
                  <c:v>752</c:v>
                </c:pt>
                <c:pt idx="14">
                  <c:v>647</c:v>
                </c:pt>
                <c:pt idx="15">
                  <c:v>858</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45078</c:v>
                </c:pt>
                <c:pt idx="1">
                  <c:v>45108</c:v>
                </c:pt>
                <c:pt idx="2">
                  <c:v>45139</c:v>
                </c:pt>
                <c:pt idx="3">
                  <c:v>45170</c:v>
                </c:pt>
                <c:pt idx="4">
                  <c:v>45200</c:v>
                </c:pt>
                <c:pt idx="5">
                  <c:v>45231</c:v>
                </c:pt>
                <c:pt idx="6">
                  <c:v>45261</c:v>
                </c:pt>
                <c:pt idx="7">
                  <c:v>45292</c:v>
                </c:pt>
                <c:pt idx="8">
                  <c:v>45323</c:v>
                </c:pt>
                <c:pt idx="9">
                  <c:v>45352</c:v>
                </c:pt>
                <c:pt idx="10">
                  <c:v>45383</c:v>
                </c:pt>
                <c:pt idx="11">
                  <c:v>45413</c:v>
                </c:pt>
                <c:pt idx="12">
                  <c:v>45444</c:v>
                </c:pt>
                <c:pt idx="13">
                  <c:v>45474</c:v>
                </c:pt>
                <c:pt idx="14">
                  <c:v>45505</c:v>
                </c:pt>
                <c:pt idx="15">
                  <c:v>45536</c:v>
                </c:pt>
              </c:numCache>
            </c:numRef>
          </c:cat>
          <c:val>
            <c:numRef>
              <c:f>'월간 HL'!$J$31:$J$46</c:f>
              <c:numCache>
                <c:formatCode>General</c:formatCode>
                <c:ptCount val="16"/>
                <c:pt idx="0">
                  <c:v>#N/A</c:v>
                </c:pt>
                <c:pt idx="1">
                  <c:v>374</c:v>
                </c:pt>
                <c:pt idx="2">
                  <c:v>379</c:v>
                </c:pt>
                <c:pt idx="3">
                  <c:v>352</c:v>
                </c:pt>
                <c:pt idx="4">
                  <c:v>580</c:v>
                </c:pt>
                <c:pt idx="5">
                  <c:v>489</c:v>
                </c:pt>
                <c:pt idx="6">
                  <c:v>294</c:v>
                </c:pt>
                <c:pt idx="7">
                  <c:v>593</c:v>
                </c:pt>
                <c:pt idx="8">
                  <c:v>949</c:v>
                </c:pt>
                <c:pt idx="9">
                  <c:v>1144</c:v>
                </c:pt>
                <c:pt idx="10">
                  <c:v>1919</c:v>
                </c:pt>
                <c:pt idx="11">
                  <c:v>1365</c:v>
                </c:pt>
                <c:pt idx="12">
                  <c:v>259</c:v>
                </c:pt>
                <c:pt idx="13">
                  <c:v>314</c:v>
                </c:pt>
                <c:pt idx="14">
                  <c:v>629</c:v>
                </c:pt>
                <c:pt idx="15">
                  <c:v>2090</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m"월"</c:formatCode>
                <c:ptCount val="6"/>
                <c:pt idx="0">
                  <c:v>45383</c:v>
                </c:pt>
                <c:pt idx="1">
                  <c:v>45413</c:v>
                </c:pt>
                <c:pt idx="2">
                  <c:v>45444</c:v>
                </c:pt>
                <c:pt idx="3">
                  <c:v>45474</c:v>
                </c:pt>
                <c:pt idx="4">
                  <c:v>45505</c:v>
                </c:pt>
                <c:pt idx="5">
                  <c:v>45536</c:v>
                </c:pt>
              </c:numCache>
            </c:numRef>
          </c:cat>
          <c:val>
            <c:numRef>
              <c:f>'월간 HL'!$W$27:$W$32</c:f>
              <c:numCache>
                <c:formatCode>General</c:formatCode>
                <c:ptCount val="6"/>
                <c:pt idx="0">
                  <c:v>17840</c:v>
                </c:pt>
                <c:pt idx="1">
                  <c:v>19610</c:v>
                </c:pt>
                <c:pt idx="2">
                  <c:v>20421</c:v>
                </c:pt>
                <c:pt idx="3">
                  <c:v>21457</c:v>
                </c:pt>
                <c:pt idx="4">
                  <c:v>22659</c:v>
                </c:pt>
                <c:pt idx="5">
                  <c:v>25571</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9월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multiLvlStrRef>
              <c:f>'일간 팔로워'!$G$4:$H$34</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'일간 팔로워'!$C$4:$C$34</c:f>
              <c:numCache>
                <c:formatCode>General</c:formatCode>
                <c:ptCount val="31"/>
                <c:pt idx="0">
                  <c:v>18</c:v>
                </c:pt>
                <c:pt idx="1">
                  <c:v>21</c:v>
                </c:pt>
                <c:pt idx="2">
                  <c:v>21</c:v>
                </c:pt>
                <c:pt idx="3">
                  <c:v>26</c:v>
                </c:pt>
                <c:pt idx="4">
                  <c:v>21</c:v>
                </c:pt>
                <c:pt idx="5">
                  <c:v>20</c:v>
                </c:pt>
                <c:pt idx="6">
                  <c:v>6</c:v>
                </c:pt>
                <c:pt idx="7">
                  <c:v>13</c:v>
                </c:pt>
                <c:pt idx="8">
                  <c:v>16</c:v>
                </c:pt>
                <c:pt idx="9">
                  <c:v>20</c:v>
                </c:pt>
                <c:pt idx="10">
                  <c:v>15</c:v>
                </c:pt>
                <c:pt idx="11">
                  <c:v>16</c:v>
                </c:pt>
                <c:pt idx="12">
                  <c:v>7</c:v>
                </c:pt>
                <c:pt idx="13">
                  <c:v>8</c:v>
                </c:pt>
                <c:pt idx="14">
                  <c:v>9</c:v>
                </c:pt>
                <c:pt idx="15">
                  <c:v>8</c:v>
                </c:pt>
                <c:pt idx="16">
                  <c:v>10</c:v>
                </c:pt>
                <c:pt idx="17">
                  <c:v>15</c:v>
                </c:pt>
                <c:pt idx="18">
                  <c:v>17</c:v>
                </c:pt>
                <c:pt idx="19">
                  <c:v>45</c:v>
                </c:pt>
                <c:pt idx="20">
                  <c:v>48</c:v>
                </c:pt>
                <c:pt idx="21">
                  <c:v>26</c:v>
                </c:pt>
                <c:pt idx="22">
                  <c:v>128</c:v>
                </c:pt>
                <c:pt idx="23">
                  <c:v>16</c:v>
                </c:pt>
                <c:pt idx="24">
                  <c:v>170</c:v>
                </c:pt>
                <c:pt idx="25">
                  <c:v>44</c:v>
                </c:pt>
                <c:pt idx="26">
                  <c:v>26</c:v>
                </c:pt>
                <c:pt idx="27">
                  <c:v>12</c:v>
                </c:pt>
                <c:pt idx="28">
                  <c:v>15</c:v>
                </c:pt>
                <c:pt idx="29">
                  <c:v>41</c:v>
                </c:pt>
              </c:numCache>
            </c:numRef>
          </c:val>
          <c:extLst>
            <c:ext xmlns:c16="http://schemas.microsoft.com/office/drawing/2014/chart" uri="{C3380CC4-5D6E-409C-BE32-E72D297353CC}">
              <c16:uniqueId val="{00000000-F0C1-4387-8D6C-B5596AFE6CD9}"/>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multiLvlStrRef>
              <c:f>'일간 팔로워'!$G$4:$H$34</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'일간 팔로워'!$B$4:$B$34</c:f>
              <c:numCache>
                <c:formatCode>General</c:formatCode>
                <c:ptCount val="31"/>
                <c:pt idx="0">
                  <c:v>8</c:v>
                </c:pt>
                <c:pt idx="1">
                  <c:v>3</c:v>
                </c:pt>
                <c:pt idx="2">
                  <c:v>5</c:v>
                </c:pt>
                <c:pt idx="3">
                  <c:v>0</c:v>
                </c:pt>
                <c:pt idx="4">
                  <c:v>0</c:v>
                </c:pt>
                <c:pt idx="5">
                  <c:v>0</c:v>
                </c:pt>
                <c:pt idx="6">
                  <c:v>0</c:v>
                </c:pt>
                <c:pt idx="7">
                  <c:v>0</c:v>
                </c:pt>
                <c:pt idx="8">
                  <c:v>0</c:v>
                </c:pt>
                <c:pt idx="9">
                  <c:v>0</c:v>
                </c:pt>
                <c:pt idx="10">
                  <c:v>0</c:v>
                </c:pt>
                <c:pt idx="11">
                  <c:v>20</c:v>
                </c:pt>
                <c:pt idx="12">
                  <c:v>6</c:v>
                </c:pt>
                <c:pt idx="13">
                  <c:v>8</c:v>
                </c:pt>
                <c:pt idx="14">
                  <c:v>10</c:v>
                </c:pt>
                <c:pt idx="15">
                  <c:v>13</c:v>
                </c:pt>
                <c:pt idx="16">
                  <c:v>20</c:v>
                </c:pt>
                <c:pt idx="17">
                  <c:v>22</c:v>
                </c:pt>
                <c:pt idx="18">
                  <c:v>1</c:v>
                </c:pt>
                <c:pt idx="19">
                  <c:v>434</c:v>
                </c:pt>
                <c:pt idx="20">
                  <c:v>357</c:v>
                </c:pt>
                <c:pt idx="21">
                  <c:v>67</c:v>
                </c:pt>
                <c:pt idx="22">
                  <c:v>459</c:v>
                </c:pt>
                <c:pt idx="23">
                  <c:v>11</c:v>
                </c:pt>
                <c:pt idx="24">
                  <c:v>462</c:v>
                </c:pt>
                <c:pt idx="25">
                  <c:v>58</c:v>
                </c:pt>
                <c:pt idx="26">
                  <c:v>4</c:v>
                </c:pt>
                <c:pt idx="27">
                  <c:v>0</c:v>
                </c:pt>
                <c:pt idx="28">
                  <c:v>0</c:v>
                </c:pt>
                <c:pt idx="29">
                  <c:v>122</c:v>
                </c:pt>
              </c:numCache>
            </c:numRef>
          </c:val>
          <c:extLst>
            <c:ext xmlns:c16="http://schemas.microsoft.com/office/drawing/2014/chart" uri="{C3380CC4-5D6E-409C-BE32-E72D297353CC}">
              <c16:uniqueId val="{00000001-F0C1-4387-8D6C-B5596AFE6CD9}"/>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multiLvlStrRef>
                    <c:extLst>
                      <c:ext uri="{02D57815-91ED-43cb-92C2-25804820EDAC}">
                        <c15:formulaRef>
                          <c15:sqref>'일간 팔로워'!$G$4:$H$34</c15:sqref>
                        </c15:formulaRef>
                      </c:ext>
                    </c:extLst>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2-F0C1-4387-8D6C-B5596AFE6CD9}"/>
                  </c:ext>
                </c:extLst>
              </c15:ser>
            </c15:filteredBarSeries>
          </c:ext>
        </c:extLst>
      </c:barChart>
      <c:catAx>
        <c:axId val="51159107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Algn val="ctr"/>
        <c:lblOffset val="0"/>
        <c:tickMarkSkip val="1"/>
        <c:noMultiLvlLbl val="0"/>
      </c:cat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9월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0"/>
          <c:order val="0"/>
          <c:tx>
            <c:strRef>
              <c:f>'일간 팔로워'!$C$3</c:f>
              <c:strCache>
                <c:ptCount val="1"/>
                <c:pt idx="0">
                  <c:v>Organic followers</c:v>
                </c:pt>
              </c:strCache>
            </c:strRef>
          </c:tx>
          <c:spPr>
            <a:solidFill>
              <a:srgbClr val="E93712"/>
            </a:solidFill>
            <a:ln>
              <a:noFill/>
            </a:ln>
            <a:effectLst/>
          </c:spPr>
          <c:invertIfNegative val="0"/>
          <c:cat>
            <c:multiLvlStrRef>
              <c:f>'일간 팔로워'!$G$4:$H$34</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'일간 팔로워'!$C$4:$C$34</c:f>
              <c:numCache>
                <c:formatCode>General</c:formatCode>
                <c:ptCount val="31"/>
                <c:pt idx="0">
                  <c:v>18</c:v>
                </c:pt>
                <c:pt idx="1">
                  <c:v>21</c:v>
                </c:pt>
                <c:pt idx="2">
                  <c:v>21</c:v>
                </c:pt>
                <c:pt idx="3">
                  <c:v>26</c:v>
                </c:pt>
                <c:pt idx="4">
                  <c:v>21</c:v>
                </c:pt>
                <c:pt idx="5">
                  <c:v>20</c:v>
                </c:pt>
                <c:pt idx="6">
                  <c:v>6</c:v>
                </c:pt>
                <c:pt idx="7">
                  <c:v>13</c:v>
                </c:pt>
                <c:pt idx="8">
                  <c:v>16</c:v>
                </c:pt>
                <c:pt idx="9">
                  <c:v>20</c:v>
                </c:pt>
                <c:pt idx="10">
                  <c:v>15</c:v>
                </c:pt>
                <c:pt idx="11">
                  <c:v>16</c:v>
                </c:pt>
                <c:pt idx="12">
                  <c:v>7</c:v>
                </c:pt>
                <c:pt idx="13">
                  <c:v>8</c:v>
                </c:pt>
                <c:pt idx="14">
                  <c:v>9</c:v>
                </c:pt>
                <c:pt idx="15">
                  <c:v>8</c:v>
                </c:pt>
                <c:pt idx="16">
                  <c:v>10</c:v>
                </c:pt>
                <c:pt idx="17">
                  <c:v>15</c:v>
                </c:pt>
                <c:pt idx="18">
                  <c:v>17</c:v>
                </c:pt>
                <c:pt idx="19">
                  <c:v>45</c:v>
                </c:pt>
                <c:pt idx="20">
                  <c:v>48</c:v>
                </c:pt>
                <c:pt idx="21">
                  <c:v>26</c:v>
                </c:pt>
                <c:pt idx="22">
                  <c:v>128</c:v>
                </c:pt>
                <c:pt idx="23">
                  <c:v>16</c:v>
                </c:pt>
                <c:pt idx="24">
                  <c:v>170</c:v>
                </c:pt>
                <c:pt idx="25">
                  <c:v>44</c:v>
                </c:pt>
                <c:pt idx="26">
                  <c:v>26</c:v>
                </c:pt>
                <c:pt idx="27">
                  <c:v>12</c:v>
                </c:pt>
                <c:pt idx="28">
                  <c:v>15</c:v>
                </c:pt>
                <c:pt idx="29">
                  <c:v>41</c:v>
                </c:pt>
              </c:numCache>
            </c:numRef>
          </c:val>
          <c:extLst>
            <c:ext xmlns:c16="http://schemas.microsoft.com/office/drawing/2014/chart" uri="{C3380CC4-5D6E-409C-BE32-E72D297353CC}">
              <c16:uniqueId val="{00000003-A25D-4516-B538-67867E59469A}"/>
            </c:ext>
          </c:extLst>
        </c:ser>
        <c:ser>
          <c:idx val="1"/>
          <c:order val="1"/>
          <c:tx>
            <c:strRef>
              <c:f>'일간 팔로워'!$B$3</c:f>
              <c:strCache>
                <c:ptCount val="1"/>
                <c:pt idx="0">
                  <c:v>Sponsored followers</c:v>
                </c:pt>
              </c:strCache>
            </c:strRef>
          </c:tx>
          <c:spPr>
            <a:solidFill>
              <a:srgbClr val="254E79"/>
            </a:solidFill>
            <a:ln>
              <a:noFill/>
            </a:ln>
            <a:effectLst/>
          </c:spPr>
          <c:invertIfNegative val="0"/>
          <c:cat>
            <c:multiLvlStrRef>
              <c:f>'일간 팔로워'!$G$4:$H$34</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'일간 팔로워'!$B$4:$B$34</c:f>
              <c:numCache>
                <c:formatCode>General</c:formatCode>
                <c:ptCount val="31"/>
                <c:pt idx="0">
                  <c:v>8</c:v>
                </c:pt>
                <c:pt idx="1">
                  <c:v>3</c:v>
                </c:pt>
                <c:pt idx="2">
                  <c:v>5</c:v>
                </c:pt>
                <c:pt idx="3">
                  <c:v>0</c:v>
                </c:pt>
                <c:pt idx="4">
                  <c:v>0</c:v>
                </c:pt>
                <c:pt idx="5">
                  <c:v>0</c:v>
                </c:pt>
                <c:pt idx="6">
                  <c:v>0</c:v>
                </c:pt>
                <c:pt idx="7">
                  <c:v>0</c:v>
                </c:pt>
                <c:pt idx="8">
                  <c:v>0</c:v>
                </c:pt>
                <c:pt idx="9">
                  <c:v>0</c:v>
                </c:pt>
                <c:pt idx="10">
                  <c:v>0</c:v>
                </c:pt>
                <c:pt idx="11">
                  <c:v>20</c:v>
                </c:pt>
                <c:pt idx="12">
                  <c:v>6</c:v>
                </c:pt>
                <c:pt idx="13">
                  <c:v>8</c:v>
                </c:pt>
                <c:pt idx="14">
                  <c:v>10</c:v>
                </c:pt>
                <c:pt idx="15">
                  <c:v>13</c:v>
                </c:pt>
                <c:pt idx="16">
                  <c:v>20</c:v>
                </c:pt>
                <c:pt idx="17">
                  <c:v>22</c:v>
                </c:pt>
                <c:pt idx="18">
                  <c:v>1</c:v>
                </c:pt>
                <c:pt idx="19">
                  <c:v>434</c:v>
                </c:pt>
                <c:pt idx="20">
                  <c:v>357</c:v>
                </c:pt>
                <c:pt idx="21">
                  <c:v>67</c:v>
                </c:pt>
                <c:pt idx="22">
                  <c:v>459</c:v>
                </c:pt>
                <c:pt idx="23">
                  <c:v>11</c:v>
                </c:pt>
                <c:pt idx="24">
                  <c:v>462</c:v>
                </c:pt>
                <c:pt idx="25">
                  <c:v>58</c:v>
                </c:pt>
                <c:pt idx="26">
                  <c:v>4</c:v>
                </c:pt>
                <c:pt idx="27">
                  <c:v>0</c:v>
                </c:pt>
                <c:pt idx="28">
                  <c:v>0</c:v>
                </c:pt>
                <c:pt idx="29">
                  <c:v>122</c:v>
                </c:pt>
              </c:numCache>
            </c:numRef>
          </c:val>
          <c:extLst>
            <c:ext xmlns:c16="http://schemas.microsoft.com/office/drawing/2014/chart" uri="{C3380CC4-5D6E-409C-BE32-E72D297353CC}">
              <c16:uniqueId val="{00000004-A25D-4516-B538-67867E59469A}"/>
            </c:ext>
          </c:extLst>
        </c:ser>
        <c:dLbls>
          <c:showLegendKey val="0"/>
          <c:showVal val="0"/>
          <c:showCatName val="0"/>
          <c:showSerName val="0"/>
          <c:showPercent val="0"/>
          <c:showBubbleSize val="0"/>
        </c:dLbls>
        <c:gapWidth val="124"/>
        <c:overlap val="100"/>
        <c:axId val="511591072"/>
        <c:axId val="511592160"/>
        <c:extLst/>
      </c:barChart>
      <c:catAx>
        <c:axId val="5115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Algn val="ctr"/>
        <c:lblOffset val="100"/>
        <c:noMultiLvlLbl val="0"/>
      </c:cat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PV'!$C$3</c:f>
              <c:strCache>
                <c:ptCount val="1"/>
                <c:pt idx="0">
                  <c:v>Desktop page views</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'일간 PV'!$A$4:$B$34</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'일간 PV'!$C$4:$C$34</c:f>
              <c:numCache>
                <c:formatCode>General</c:formatCode>
                <c:ptCount val="31"/>
                <c:pt idx="0">
                  <c:v>7</c:v>
                </c:pt>
                <c:pt idx="1">
                  <c:v>33</c:v>
                </c:pt>
                <c:pt idx="2">
                  <c:v>63</c:v>
                </c:pt>
                <c:pt idx="3">
                  <c:v>68</c:v>
                </c:pt>
                <c:pt idx="4">
                  <c:v>47</c:v>
                </c:pt>
                <c:pt idx="5">
                  <c:v>27</c:v>
                </c:pt>
                <c:pt idx="6">
                  <c:v>2</c:v>
                </c:pt>
                <c:pt idx="7">
                  <c:v>1</c:v>
                </c:pt>
                <c:pt idx="8">
                  <c:v>61</c:v>
                </c:pt>
                <c:pt idx="9">
                  <c:v>30</c:v>
                </c:pt>
                <c:pt idx="10">
                  <c:v>35</c:v>
                </c:pt>
                <c:pt idx="11">
                  <c:v>58</c:v>
                </c:pt>
                <c:pt idx="12">
                  <c:v>26</c:v>
                </c:pt>
                <c:pt idx="13">
                  <c:v>6</c:v>
                </c:pt>
                <c:pt idx="14">
                  <c:v>9</c:v>
                </c:pt>
                <c:pt idx="15">
                  <c:v>10</c:v>
                </c:pt>
                <c:pt idx="16">
                  <c:v>27</c:v>
                </c:pt>
                <c:pt idx="17">
                  <c:v>26</c:v>
                </c:pt>
                <c:pt idx="18">
                  <c:v>18</c:v>
                </c:pt>
                <c:pt idx="19">
                  <c:v>83</c:v>
                </c:pt>
                <c:pt idx="20">
                  <c:v>3</c:v>
                </c:pt>
                <c:pt idx="21">
                  <c:v>15</c:v>
                </c:pt>
                <c:pt idx="22">
                  <c:v>116</c:v>
                </c:pt>
                <c:pt idx="23">
                  <c:v>43</c:v>
                </c:pt>
                <c:pt idx="24">
                  <c:v>141</c:v>
                </c:pt>
                <c:pt idx="25">
                  <c:v>47</c:v>
                </c:pt>
                <c:pt idx="26">
                  <c:v>37</c:v>
                </c:pt>
                <c:pt idx="27">
                  <c:v>1</c:v>
                </c:pt>
                <c:pt idx="28">
                  <c:v>8</c:v>
                </c:pt>
                <c:pt idx="29">
                  <c:v>63</c:v>
                </c:pt>
                <c:pt idx="30">
                  <c:v>#N/A</c:v>
                </c:pt>
              </c:numCache>
            </c:numRef>
          </c:val>
          <c:smooth val="0"/>
          <c:extLst>
            <c:ext xmlns:c16="http://schemas.microsoft.com/office/drawing/2014/chart" uri="{C3380CC4-5D6E-409C-BE32-E72D297353CC}">
              <c16:uniqueId val="{00000000-9CEB-4828-9C2F-B27051F649F5}"/>
            </c:ext>
          </c:extLst>
        </c:ser>
        <c:ser>
          <c:idx val="2"/>
          <c:order val="2"/>
          <c:tx>
            <c:strRef>
              <c:f>'일간 PV'!$D$3</c:f>
              <c:strCache>
                <c:ptCount val="1"/>
                <c:pt idx="0">
                  <c:v>Mobile page views</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multiLvlStrRef>
              <c:f>'일간 PV'!$A$4:$B$34</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'일간 PV'!$D$4:$D$34</c:f>
              <c:numCache>
                <c:formatCode>General</c:formatCode>
                <c:ptCount val="31"/>
                <c:pt idx="0">
                  <c:v>35</c:v>
                </c:pt>
                <c:pt idx="1">
                  <c:v>32</c:v>
                </c:pt>
                <c:pt idx="2">
                  <c:v>53</c:v>
                </c:pt>
                <c:pt idx="3">
                  <c:v>48</c:v>
                </c:pt>
                <c:pt idx="4">
                  <c:v>59</c:v>
                </c:pt>
                <c:pt idx="5">
                  <c:v>45</c:v>
                </c:pt>
                <c:pt idx="6">
                  <c:v>30</c:v>
                </c:pt>
                <c:pt idx="7">
                  <c:v>22</c:v>
                </c:pt>
                <c:pt idx="8">
                  <c:v>23</c:v>
                </c:pt>
                <c:pt idx="9">
                  <c:v>30</c:v>
                </c:pt>
                <c:pt idx="10">
                  <c:v>39</c:v>
                </c:pt>
                <c:pt idx="11">
                  <c:v>33</c:v>
                </c:pt>
                <c:pt idx="12">
                  <c:v>13</c:v>
                </c:pt>
                <c:pt idx="13">
                  <c:v>17</c:v>
                </c:pt>
                <c:pt idx="14">
                  <c:v>18</c:v>
                </c:pt>
                <c:pt idx="15">
                  <c:v>23</c:v>
                </c:pt>
                <c:pt idx="16">
                  <c:v>23</c:v>
                </c:pt>
                <c:pt idx="17">
                  <c:v>32</c:v>
                </c:pt>
                <c:pt idx="18">
                  <c:v>7</c:v>
                </c:pt>
                <c:pt idx="19">
                  <c:v>263</c:v>
                </c:pt>
                <c:pt idx="20">
                  <c:v>125</c:v>
                </c:pt>
                <c:pt idx="21">
                  <c:v>30</c:v>
                </c:pt>
                <c:pt idx="22">
                  <c:v>227</c:v>
                </c:pt>
                <c:pt idx="23">
                  <c:v>51</c:v>
                </c:pt>
                <c:pt idx="24">
                  <c:v>243</c:v>
                </c:pt>
                <c:pt idx="25">
                  <c:v>54</c:v>
                </c:pt>
                <c:pt idx="26">
                  <c:v>22</c:v>
                </c:pt>
                <c:pt idx="27">
                  <c:v>8</c:v>
                </c:pt>
                <c:pt idx="28">
                  <c:v>27</c:v>
                </c:pt>
                <c:pt idx="29">
                  <c:v>39</c:v>
                </c:pt>
                <c:pt idx="30">
                  <c:v>#N/A</c:v>
                </c:pt>
              </c:numCache>
            </c:numRef>
          </c:val>
          <c:smooth val="0"/>
          <c:extLst>
            <c:ext xmlns:c16="http://schemas.microsoft.com/office/drawing/2014/chart" uri="{C3380CC4-5D6E-409C-BE32-E72D297353CC}">
              <c16:uniqueId val="{00000001-9CEB-4828-9C2F-B27051F649F5}"/>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PV'!$B$3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extLst>
                      <c:ext uri="{02D57815-91ED-43cb-92C2-25804820EDAC}">
                        <c15:formulaRef>
                          <c15:sqref>'일간 PV'!$A$4:$B$34</c15:sqref>
                        </c15:formulaRef>
                      </c:ext>
                    </c:extLst>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extLst>
                      <c:ext uri="{02D57815-91ED-43cb-92C2-25804820EDAC}">
                        <c15:formulaRef>
                          <c15:sqref>'일간 PV'!$B$4:$B$34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CEB-4828-9C2F-B27051F649F5}"/>
                  </c:ext>
                </c:extLst>
              </c15:ser>
            </c15:filteredLineSeries>
          </c:ext>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5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7〮8〮9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7월</c:v>
                </c:pt>
              </c:strCache>
            </c:strRef>
          </c:tx>
          <c:spPr>
            <a:solidFill>
              <a:schemeClr val="accent3">
                <a:lumMod val="40000"/>
                <a:lumOff val="6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1528</c:v>
                </c:pt>
                <c:pt idx="1">
                  <c:v>1672</c:v>
                </c:pt>
                <c:pt idx="2">
                  <c:v>3200</c:v>
                </c:pt>
                <c:pt idx="3">
                  <c:v>1456</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8월</c:v>
                </c:pt>
              </c:strCache>
            </c:strRef>
          </c:tx>
          <c:spPr>
            <a:solidFill>
              <a:schemeClr val="accent2">
                <a:lumMod val="60000"/>
                <a:lumOff val="4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1004</c:v>
                </c:pt>
                <c:pt idx="1">
                  <c:v>1186</c:v>
                </c:pt>
                <c:pt idx="2">
                  <c:v>2190</c:v>
                </c:pt>
                <c:pt idx="3">
                  <c:v>959</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9월</c:v>
                </c:pt>
              </c:strCache>
            </c:strRef>
          </c:tx>
          <c:spPr>
            <a:solidFill>
              <a:srgbClr val="FF0000"/>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1111</c:v>
                </c:pt>
                <c:pt idx="1">
                  <c:v>1671</c:v>
                </c:pt>
                <c:pt idx="2">
                  <c:v>2782</c:v>
                </c:pt>
                <c:pt idx="3">
                  <c:v>1247</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scatterChart>
        <c:scatterStyle val="lineMarker"/>
        <c:varyColors val="0"/>
        <c:ser>
          <c:idx val="3"/>
          <c:order val="3"/>
          <c:tx>
            <c:strRef>
              <c:f>'월간 지표비교'!$I$34</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dLbl>
              <c:idx val="0"/>
              <c:layout>
                <c:manualLayout>
                  <c:x val="-0.10240141924174932"/>
                  <c:y val="-6.900975161226254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0263-418D-BB8A-F2D1FF49AC40}"/>
                </c:ext>
              </c:extLst>
            </c:dLbl>
            <c:dLbl>
              <c:idx val="1"/>
              <c:layout>
                <c:manualLayout>
                  <c:x val="-0.10217295992817996"/>
                  <c:y val="-5.4408345565843286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0263-418D-BB8A-F2D1FF49AC40}"/>
                </c:ext>
              </c:extLst>
            </c:dLbl>
            <c:dLbl>
              <c:idx val="2"/>
              <c:layout>
                <c:manualLayout>
                  <c:x val="-0.10354837248491908"/>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263-418D-BB8A-F2D1FF49AC40}"/>
                </c:ext>
              </c:extLst>
            </c:dLbl>
            <c:dLbl>
              <c:idx val="3"/>
              <c:layout>
                <c:manualLayout>
                  <c:x val="-0.10225367563377703"/>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0263-418D-BB8A-F2D1FF49AC40}"/>
                </c:ext>
              </c:extLst>
            </c:dLbl>
            <c:numFmt formatCode="#,###" sourceLinked="0"/>
            <c:spPr>
              <a:noFill/>
              <a:ln>
                <a:noFill/>
              </a:ln>
              <a:effectLst/>
            </c:spPr>
            <c:txPr>
              <a:bodyPr rot="0" spcFirstLastPara="1" vertOverflow="overflow" horzOverflow="overflow" vert="horz" wrap="square" lIns="38100" tIns="19050" rIns="38100" bIns="19050" anchor="ctr" anchorCtr="1">
                <a:spAutoFit/>
              </a:bodyPr>
              <a:lstStyle/>
              <a:p>
                <a:pPr>
                  <a:defRPr sz="800" b="0" i="0" u="none" strike="noStrike" kern="1200" baseline="0">
                    <a:ln>
                      <a:noFill/>
                    </a:ln>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0"/>
              </c:ext>
            </c:extLst>
          </c:dLbls>
          <c:xVal>
            <c:strRef>
              <c:f>'월간 지표비교'!$J$30:$M$30</c:f>
              <c:strCache>
                <c:ptCount val="4"/>
                <c:pt idx="0">
                  <c:v>PC Page Views</c:v>
                </c:pt>
                <c:pt idx="1">
                  <c:v>Mobile Page Views</c:v>
                </c:pt>
                <c:pt idx="2">
                  <c:v>Total Page Views</c:v>
                </c:pt>
                <c:pt idx="3">
                  <c:v>Total Page Visitors</c:v>
                </c:pt>
              </c:strCache>
            </c:strRef>
          </c:xVal>
          <c:yVal>
            <c:numRef>
              <c:f>'월간 지표비교'!$J$34:$M$34</c:f>
              <c:numCache>
                <c:formatCode>General</c:formatCode>
                <c:ptCount val="4"/>
                <c:pt idx="0">
                  <c:v>1453</c:v>
                </c:pt>
                <c:pt idx="1">
                  <c:v>1928</c:v>
                </c:pt>
                <c:pt idx="2">
                  <c:v>3380</c:v>
                </c:pt>
                <c:pt idx="3">
                  <c:v>1392</c:v>
                </c:pt>
              </c:numCache>
            </c:numRef>
          </c:yVal>
          <c:smooth val="0"/>
          <c:extLst>
            <c:ext xmlns:c16="http://schemas.microsoft.com/office/drawing/2014/chart" uri="{C3380CC4-5D6E-409C-BE32-E72D297353CC}">
              <c16:uniqueId val="{00000000-0263-418D-BB8A-F2D1FF49AC40}"/>
            </c:ext>
          </c:extLst>
        </c:ser>
        <c:dLbls>
          <c:showLegendKey val="0"/>
          <c:showVal val="0"/>
          <c:showCatName val="0"/>
          <c:showSerName val="0"/>
          <c:showPercent val="0"/>
          <c:showBubbleSize val="0"/>
        </c:dLbls>
        <c:axId val="2099454352"/>
        <c:axId val="2099452720"/>
      </c:scatte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6739405816695483"/>
          <c:h val="7.3508019419870035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7월</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18</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8월</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11</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9월</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11</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7월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비교'!$E$5:$E$42</c:f>
              <c:numCache>
                <c:formatCode>General</c:formatCode>
                <c:ptCount val="38"/>
                <c:pt idx="0">
                  <c:v>#N/A</c:v>
                </c:pt>
                <c:pt idx="1">
                  <c:v>#N/A</c:v>
                </c:pt>
                <c:pt idx="2">
                  <c:v>#N/A</c:v>
                </c:pt>
                <c:pt idx="3">
                  <c:v>109</c:v>
                </c:pt>
                <c:pt idx="4">
                  <c:v>82</c:v>
                </c:pt>
                <c:pt idx="5">
                  <c:v>51</c:v>
                </c:pt>
                <c:pt idx="6">
                  <c:v>50</c:v>
                </c:pt>
                <c:pt idx="7">
                  <c:v>43</c:v>
                </c:pt>
                <c:pt idx="8">
                  <c:v>4</c:v>
                </c:pt>
                <c:pt idx="9">
                  <c:v>14</c:v>
                </c:pt>
                <c:pt idx="10">
                  <c:v>54</c:v>
                </c:pt>
                <c:pt idx="11">
                  <c:v>80</c:v>
                </c:pt>
                <c:pt idx="12">
                  <c:v>79</c:v>
                </c:pt>
                <c:pt idx="13">
                  <c:v>59</c:v>
                </c:pt>
                <c:pt idx="14">
                  <c:v>28</c:v>
                </c:pt>
                <c:pt idx="15">
                  <c:v>4</c:v>
                </c:pt>
                <c:pt idx="16">
                  <c:v>30</c:v>
                </c:pt>
                <c:pt idx="17">
                  <c:v>75</c:v>
                </c:pt>
                <c:pt idx="18">
                  <c:v>59</c:v>
                </c:pt>
                <c:pt idx="19">
                  <c:v>82</c:v>
                </c:pt>
                <c:pt idx="20">
                  <c:v>37</c:v>
                </c:pt>
                <c:pt idx="21">
                  <c:v>40</c:v>
                </c:pt>
                <c:pt idx="22">
                  <c:v>8</c:v>
                </c:pt>
                <c:pt idx="23">
                  <c:v>16</c:v>
                </c:pt>
                <c:pt idx="24">
                  <c:v>73</c:v>
                </c:pt>
                <c:pt idx="25">
                  <c:v>74</c:v>
                </c:pt>
                <c:pt idx="26">
                  <c:v>79</c:v>
                </c:pt>
                <c:pt idx="27">
                  <c:v>77</c:v>
                </c:pt>
                <c:pt idx="28">
                  <c:v>49</c:v>
                </c:pt>
                <c:pt idx="29">
                  <c:v>10</c:v>
                </c:pt>
                <c:pt idx="30">
                  <c:v>9</c:v>
                </c:pt>
                <c:pt idx="31">
                  <c:v>35</c:v>
                </c:pt>
                <c:pt idx="32">
                  <c:v>75</c:v>
                </c:pt>
                <c:pt idx="33">
                  <c:v>43</c:v>
                </c:pt>
                <c:pt idx="34">
                  <c:v>#N/A</c:v>
                </c:pt>
                <c:pt idx="35">
                  <c:v>#N/A</c:v>
                </c:pt>
                <c:pt idx="36">
                  <c:v>#N/A</c:v>
                </c:pt>
                <c:pt idx="37">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8월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비교'!$H$5:$H$42</c:f>
              <c:numCache>
                <c:formatCode>General</c:formatCode>
                <c:ptCount val="38"/>
                <c:pt idx="0">
                  <c:v>#N/A</c:v>
                </c:pt>
                <c:pt idx="1">
                  <c:v>#N/A</c:v>
                </c:pt>
                <c:pt idx="2">
                  <c:v>#N/A</c:v>
                </c:pt>
                <c:pt idx="3">
                  <c:v>#N/A</c:v>
                </c:pt>
                <c:pt idx="4">
                  <c:v>#N/A</c:v>
                </c:pt>
                <c:pt idx="5">
                  <c:v>#N/A</c:v>
                </c:pt>
                <c:pt idx="6">
                  <c:v>64</c:v>
                </c:pt>
                <c:pt idx="7">
                  <c:v>22</c:v>
                </c:pt>
                <c:pt idx="8">
                  <c:v>7</c:v>
                </c:pt>
                <c:pt idx="9">
                  <c:v>4</c:v>
                </c:pt>
                <c:pt idx="10">
                  <c:v>37</c:v>
                </c:pt>
                <c:pt idx="11">
                  <c:v>33</c:v>
                </c:pt>
                <c:pt idx="12">
                  <c:v>53</c:v>
                </c:pt>
                <c:pt idx="13">
                  <c:v>56</c:v>
                </c:pt>
                <c:pt idx="14">
                  <c:v>47</c:v>
                </c:pt>
                <c:pt idx="15">
                  <c:v>7</c:v>
                </c:pt>
                <c:pt idx="16">
                  <c:v>11</c:v>
                </c:pt>
                <c:pt idx="17">
                  <c:v>74</c:v>
                </c:pt>
                <c:pt idx="18">
                  <c:v>27</c:v>
                </c:pt>
                <c:pt idx="19">
                  <c:v>49</c:v>
                </c:pt>
                <c:pt idx="20">
                  <c:v>37</c:v>
                </c:pt>
                <c:pt idx="21">
                  <c:v>20</c:v>
                </c:pt>
                <c:pt idx="22">
                  <c:v>6</c:v>
                </c:pt>
                <c:pt idx="23">
                  <c:v>13</c:v>
                </c:pt>
                <c:pt idx="24">
                  <c:v>30</c:v>
                </c:pt>
                <c:pt idx="25">
                  <c:v>53</c:v>
                </c:pt>
                <c:pt idx="26">
                  <c:v>52</c:v>
                </c:pt>
                <c:pt idx="27">
                  <c:v>23</c:v>
                </c:pt>
                <c:pt idx="28">
                  <c:v>11</c:v>
                </c:pt>
                <c:pt idx="29">
                  <c:v>3</c:v>
                </c:pt>
                <c:pt idx="30">
                  <c:v>3</c:v>
                </c:pt>
                <c:pt idx="31">
                  <c:v>74</c:v>
                </c:pt>
                <c:pt idx="32">
                  <c:v>30</c:v>
                </c:pt>
                <c:pt idx="33">
                  <c:v>60</c:v>
                </c:pt>
                <c:pt idx="34">
                  <c:v>62</c:v>
                </c:pt>
                <c:pt idx="35">
                  <c:v>30</c:v>
                </c:pt>
                <c:pt idx="36">
                  <c:v>6</c:v>
                </c:pt>
                <c:pt idx="37">
                  <c:v>#N/A</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9월</c:v>
                </c:pt>
              </c:strCache>
            </c:strRef>
          </c:tx>
          <c:spPr>
            <a:ln w="28575" cap="rnd">
              <a:solidFill>
                <a:srgbClr val="FF0000"/>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비교'!$K$5:$K$42</c:f>
              <c:numCache>
                <c:formatCode>General</c:formatCode>
                <c:ptCount val="38"/>
                <c:pt idx="0">
                  <c:v>#N/A</c:v>
                </c:pt>
                <c:pt idx="1">
                  <c:v>#N/A</c:v>
                </c:pt>
                <c:pt idx="2">
                  <c:v>7</c:v>
                </c:pt>
                <c:pt idx="3">
                  <c:v>33</c:v>
                </c:pt>
                <c:pt idx="4">
                  <c:v>63</c:v>
                </c:pt>
                <c:pt idx="5">
                  <c:v>68</c:v>
                </c:pt>
                <c:pt idx="6">
                  <c:v>47</c:v>
                </c:pt>
                <c:pt idx="7">
                  <c:v>27</c:v>
                </c:pt>
                <c:pt idx="8">
                  <c:v>2</c:v>
                </c:pt>
                <c:pt idx="9">
                  <c:v>1</c:v>
                </c:pt>
                <c:pt idx="10">
                  <c:v>61</c:v>
                </c:pt>
                <c:pt idx="11">
                  <c:v>30</c:v>
                </c:pt>
                <c:pt idx="12">
                  <c:v>35</c:v>
                </c:pt>
                <c:pt idx="13">
                  <c:v>58</c:v>
                </c:pt>
                <c:pt idx="14">
                  <c:v>26</c:v>
                </c:pt>
                <c:pt idx="15">
                  <c:v>6</c:v>
                </c:pt>
                <c:pt idx="16">
                  <c:v>9</c:v>
                </c:pt>
                <c:pt idx="17">
                  <c:v>10</c:v>
                </c:pt>
                <c:pt idx="18">
                  <c:v>27</c:v>
                </c:pt>
                <c:pt idx="19">
                  <c:v>26</c:v>
                </c:pt>
                <c:pt idx="20">
                  <c:v>18</c:v>
                </c:pt>
                <c:pt idx="21">
                  <c:v>83</c:v>
                </c:pt>
                <c:pt idx="22">
                  <c:v>3</c:v>
                </c:pt>
                <c:pt idx="23">
                  <c:v>15</c:v>
                </c:pt>
                <c:pt idx="24">
                  <c:v>116</c:v>
                </c:pt>
                <c:pt idx="25">
                  <c:v>43</c:v>
                </c:pt>
                <c:pt idx="26">
                  <c:v>141</c:v>
                </c:pt>
                <c:pt idx="27">
                  <c:v>47</c:v>
                </c:pt>
                <c:pt idx="28">
                  <c:v>37</c:v>
                </c:pt>
                <c:pt idx="29">
                  <c:v>1</c:v>
                </c:pt>
                <c:pt idx="30">
                  <c:v>8</c:v>
                </c:pt>
                <c:pt idx="31">
                  <c:v>63</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7월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c:ext uri="{02D57815-91ED-43cb-92C2-25804820EDAC}">
                        <c15:formulaRef>
                          <c15:sqref>'PC PV 월별 비교'!$C$4:$C$42</c15:sqref>
                        </c15:formulaRef>
                      </c:ext>
                    </c:extLst>
                    <c:numCache>
                      <c:formatCode>m/d/yyyy</c:formatCode>
                      <c:ptCount val="39"/>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pt idx="37">
                        <c:v>0</c:v>
                      </c:pt>
                      <c:pt idx="38">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비교'!$D$4:$D$40</c15:sqref>
                        </c15:formulaRef>
                      </c:ext>
                    </c:extLst>
                    <c:numCache>
                      <c:formatCode>aaa</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8월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비교'!$F$4:$F$40</c15:sqref>
                        </c15:formulaRef>
                      </c:ext>
                    </c:extLst>
                    <c:numCache>
                      <c:formatCode>m/d/yyyy</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비교'!$G$4:$G$40</c15:sqref>
                        </c15:formulaRef>
                      </c:ext>
                    </c:extLst>
                    <c:numCache>
                      <c:formatCode>aaa</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9월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비교'!$I$4:$I$40</c15:sqref>
                        </c15:formulaRef>
                      </c:ext>
                    </c:extLst>
                    <c:numCache>
                      <c:formatCode>m/d/yyyy</c:formatCode>
                      <c:ptCount val="37"/>
                      <c:pt idx="0" formatCode="General">
                        <c:v>0</c:v>
                      </c:pt>
                      <c:pt idx="1">
                        <c:v>0</c:v>
                      </c:pt>
                      <c:pt idx="2">
                        <c:v>0</c:v>
                      </c:pt>
                      <c:pt idx="3">
                        <c:v>45536</c:v>
                      </c:pt>
                      <c:pt idx="4">
                        <c:v>45537</c:v>
                      </c:pt>
                      <c:pt idx="5">
                        <c:v>45538</c:v>
                      </c:pt>
                      <c:pt idx="6">
                        <c:v>45539</c:v>
                      </c:pt>
                      <c:pt idx="7">
                        <c:v>45540</c:v>
                      </c:pt>
                      <c:pt idx="8">
                        <c:v>45541</c:v>
                      </c:pt>
                      <c:pt idx="9">
                        <c:v>45542</c:v>
                      </c:pt>
                      <c:pt idx="10">
                        <c:v>45543</c:v>
                      </c:pt>
                      <c:pt idx="11">
                        <c:v>45544</c:v>
                      </c:pt>
                      <c:pt idx="12">
                        <c:v>45545</c:v>
                      </c:pt>
                      <c:pt idx="13">
                        <c:v>45546</c:v>
                      </c:pt>
                      <c:pt idx="14">
                        <c:v>45547</c:v>
                      </c:pt>
                      <c:pt idx="15">
                        <c:v>45548</c:v>
                      </c:pt>
                      <c:pt idx="16">
                        <c:v>45549</c:v>
                      </c:pt>
                      <c:pt idx="17">
                        <c:v>45550</c:v>
                      </c:pt>
                      <c:pt idx="18">
                        <c:v>45551</c:v>
                      </c:pt>
                      <c:pt idx="19">
                        <c:v>45552</c:v>
                      </c:pt>
                      <c:pt idx="20">
                        <c:v>45553</c:v>
                      </c:pt>
                      <c:pt idx="21">
                        <c:v>45554</c:v>
                      </c:pt>
                      <c:pt idx="22">
                        <c:v>45555</c:v>
                      </c:pt>
                      <c:pt idx="23">
                        <c:v>45556</c:v>
                      </c:pt>
                      <c:pt idx="24">
                        <c:v>45557</c:v>
                      </c:pt>
                      <c:pt idx="25">
                        <c:v>45558</c:v>
                      </c:pt>
                      <c:pt idx="26">
                        <c:v>45559</c:v>
                      </c:pt>
                      <c:pt idx="27">
                        <c:v>45560</c:v>
                      </c:pt>
                      <c:pt idx="28">
                        <c:v>45561</c:v>
                      </c:pt>
                      <c:pt idx="29">
                        <c:v>45562</c:v>
                      </c:pt>
                      <c:pt idx="30">
                        <c:v>45563</c:v>
                      </c:pt>
                      <c:pt idx="31">
                        <c:v>45564</c:v>
                      </c:pt>
                      <c:pt idx="32">
                        <c:v>45565</c:v>
                      </c:pt>
                      <c:pt idx="33">
                        <c:v>0</c:v>
                      </c:pt>
                      <c:pt idx="34">
                        <c:v>0</c:v>
                      </c:pt>
                      <c:pt idx="35">
                        <c:v>0</c:v>
                      </c:pt>
                      <c:pt idx="36">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비교'!$J$4:$J$40</c15:sqref>
                        </c15:formulaRef>
                      </c:ext>
                    </c:extLst>
                    <c:numCache>
                      <c:formatCode>aaa</c:formatCode>
                      <c:ptCount val="37"/>
                      <c:pt idx="0" formatCode="General">
                        <c:v>0</c:v>
                      </c:pt>
                      <c:pt idx="1">
                        <c:v>0</c:v>
                      </c:pt>
                      <c:pt idx="2">
                        <c:v>0</c:v>
                      </c:pt>
                      <c:pt idx="3">
                        <c:v>45536</c:v>
                      </c:pt>
                      <c:pt idx="4">
                        <c:v>45537</c:v>
                      </c:pt>
                      <c:pt idx="5">
                        <c:v>45538</c:v>
                      </c:pt>
                      <c:pt idx="6">
                        <c:v>45539</c:v>
                      </c:pt>
                      <c:pt idx="7">
                        <c:v>45540</c:v>
                      </c:pt>
                      <c:pt idx="8">
                        <c:v>45541</c:v>
                      </c:pt>
                      <c:pt idx="9">
                        <c:v>45542</c:v>
                      </c:pt>
                      <c:pt idx="10">
                        <c:v>45543</c:v>
                      </c:pt>
                      <c:pt idx="11">
                        <c:v>45544</c:v>
                      </c:pt>
                      <c:pt idx="12">
                        <c:v>45545</c:v>
                      </c:pt>
                      <c:pt idx="13">
                        <c:v>45546</c:v>
                      </c:pt>
                      <c:pt idx="14">
                        <c:v>45547</c:v>
                      </c:pt>
                      <c:pt idx="15">
                        <c:v>45548</c:v>
                      </c:pt>
                      <c:pt idx="16">
                        <c:v>45549</c:v>
                      </c:pt>
                      <c:pt idx="17">
                        <c:v>45550</c:v>
                      </c:pt>
                      <c:pt idx="18">
                        <c:v>45551</c:v>
                      </c:pt>
                      <c:pt idx="19">
                        <c:v>45552</c:v>
                      </c:pt>
                      <c:pt idx="20">
                        <c:v>45553</c:v>
                      </c:pt>
                      <c:pt idx="21">
                        <c:v>45554</c:v>
                      </c:pt>
                      <c:pt idx="22">
                        <c:v>45555</c:v>
                      </c:pt>
                      <c:pt idx="23">
                        <c:v>45556</c:v>
                      </c:pt>
                      <c:pt idx="24">
                        <c:v>45557</c:v>
                      </c:pt>
                      <c:pt idx="25">
                        <c:v>45558</c:v>
                      </c:pt>
                      <c:pt idx="26">
                        <c:v>45559</c:v>
                      </c:pt>
                      <c:pt idx="27">
                        <c:v>45560</c:v>
                      </c:pt>
                      <c:pt idx="28">
                        <c:v>45561</c:v>
                      </c:pt>
                      <c:pt idx="29">
                        <c:v>45562</c:v>
                      </c:pt>
                      <c:pt idx="30">
                        <c:v>45563</c:v>
                      </c:pt>
                      <c:pt idx="31">
                        <c:v>45564</c:v>
                      </c:pt>
                      <c:pt idx="32">
                        <c:v>45565</c:v>
                      </c:pt>
                      <c:pt idx="33">
                        <c:v>0</c:v>
                      </c:pt>
                      <c:pt idx="34">
                        <c:v>0</c:v>
                      </c:pt>
                      <c:pt idx="35">
                        <c:v>0</c:v>
                      </c:pt>
                      <c:pt idx="36">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7월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비교'!$E$5:$E$42</c:f>
              <c:numCache>
                <c:formatCode>General</c:formatCode>
                <c:ptCount val="38"/>
                <c:pt idx="0">
                  <c:v>#N/A</c:v>
                </c:pt>
                <c:pt idx="1">
                  <c:v>#N/A</c:v>
                </c:pt>
                <c:pt idx="2">
                  <c:v>#N/A</c:v>
                </c:pt>
                <c:pt idx="3">
                  <c:v>51</c:v>
                </c:pt>
                <c:pt idx="4">
                  <c:v>80</c:v>
                </c:pt>
                <c:pt idx="5">
                  <c:v>110</c:v>
                </c:pt>
                <c:pt idx="6">
                  <c:v>59</c:v>
                </c:pt>
                <c:pt idx="7">
                  <c:v>73</c:v>
                </c:pt>
                <c:pt idx="8">
                  <c:v>28</c:v>
                </c:pt>
                <c:pt idx="9">
                  <c:v>50</c:v>
                </c:pt>
                <c:pt idx="10">
                  <c:v>69</c:v>
                </c:pt>
                <c:pt idx="11">
                  <c:v>43</c:v>
                </c:pt>
                <c:pt idx="12">
                  <c:v>75</c:v>
                </c:pt>
                <c:pt idx="13">
                  <c:v>42</c:v>
                </c:pt>
                <c:pt idx="14">
                  <c:v>27</c:v>
                </c:pt>
                <c:pt idx="15">
                  <c:v>37</c:v>
                </c:pt>
                <c:pt idx="16">
                  <c:v>22</c:v>
                </c:pt>
                <c:pt idx="17">
                  <c:v>39</c:v>
                </c:pt>
                <c:pt idx="18">
                  <c:v>37</c:v>
                </c:pt>
                <c:pt idx="19">
                  <c:v>116</c:v>
                </c:pt>
                <c:pt idx="20">
                  <c:v>23</c:v>
                </c:pt>
                <c:pt idx="21">
                  <c:v>47</c:v>
                </c:pt>
                <c:pt idx="22">
                  <c:v>26</c:v>
                </c:pt>
                <c:pt idx="23">
                  <c:v>48</c:v>
                </c:pt>
                <c:pt idx="24">
                  <c:v>64</c:v>
                </c:pt>
                <c:pt idx="25">
                  <c:v>70</c:v>
                </c:pt>
                <c:pt idx="26">
                  <c:v>55</c:v>
                </c:pt>
                <c:pt idx="27">
                  <c:v>80</c:v>
                </c:pt>
                <c:pt idx="28">
                  <c:v>40</c:v>
                </c:pt>
                <c:pt idx="29">
                  <c:v>35</c:v>
                </c:pt>
                <c:pt idx="30">
                  <c:v>52</c:v>
                </c:pt>
                <c:pt idx="31">
                  <c:v>82</c:v>
                </c:pt>
                <c:pt idx="32">
                  <c:v>50</c:v>
                </c:pt>
                <c:pt idx="33">
                  <c:v>42</c:v>
                </c:pt>
                <c:pt idx="34">
                  <c:v>#N/A</c:v>
                </c:pt>
                <c:pt idx="35">
                  <c:v>#N/A</c:v>
                </c:pt>
                <c:pt idx="36">
                  <c:v>#N/A</c:v>
                </c:pt>
                <c:pt idx="37">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8월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비교'!$H$5:$H$42</c:f>
              <c:numCache>
                <c:formatCode>General</c:formatCode>
                <c:ptCount val="38"/>
                <c:pt idx="0">
                  <c:v>#N/A</c:v>
                </c:pt>
                <c:pt idx="1">
                  <c:v>#N/A</c:v>
                </c:pt>
                <c:pt idx="2">
                  <c:v>#N/A</c:v>
                </c:pt>
                <c:pt idx="3">
                  <c:v>#N/A</c:v>
                </c:pt>
                <c:pt idx="4">
                  <c:v>#N/A</c:v>
                </c:pt>
                <c:pt idx="5">
                  <c:v>#N/A</c:v>
                </c:pt>
                <c:pt idx="6">
                  <c:v>65</c:v>
                </c:pt>
                <c:pt idx="7">
                  <c:v>58</c:v>
                </c:pt>
                <c:pt idx="8">
                  <c:v>24</c:v>
                </c:pt>
                <c:pt idx="9">
                  <c:v>50</c:v>
                </c:pt>
                <c:pt idx="10">
                  <c:v>37</c:v>
                </c:pt>
                <c:pt idx="11">
                  <c:v>35</c:v>
                </c:pt>
                <c:pt idx="12">
                  <c:v>34</c:v>
                </c:pt>
                <c:pt idx="13">
                  <c:v>33</c:v>
                </c:pt>
                <c:pt idx="14">
                  <c:v>40</c:v>
                </c:pt>
                <c:pt idx="15">
                  <c:v>10</c:v>
                </c:pt>
                <c:pt idx="16">
                  <c:v>65</c:v>
                </c:pt>
                <c:pt idx="17">
                  <c:v>86</c:v>
                </c:pt>
                <c:pt idx="18">
                  <c:v>32</c:v>
                </c:pt>
                <c:pt idx="19">
                  <c:v>115</c:v>
                </c:pt>
                <c:pt idx="20">
                  <c:v>33</c:v>
                </c:pt>
                <c:pt idx="21">
                  <c:v>8</c:v>
                </c:pt>
                <c:pt idx="22">
                  <c:v>10</c:v>
                </c:pt>
                <c:pt idx="23">
                  <c:v>29</c:v>
                </c:pt>
                <c:pt idx="24">
                  <c:v>32</c:v>
                </c:pt>
                <c:pt idx="25">
                  <c:v>16</c:v>
                </c:pt>
                <c:pt idx="26">
                  <c:v>22</c:v>
                </c:pt>
                <c:pt idx="27">
                  <c:v>17</c:v>
                </c:pt>
                <c:pt idx="28">
                  <c:v>20</c:v>
                </c:pt>
                <c:pt idx="29">
                  <c:v>21</c:v>
                </c:pt>
                <c:pt idx="30">
                  <c:v>19</c:v>
                </c:pt>
                <c:pt idx="31">
                  <c:v>44</c:v>
                </c:pt>
                <c:pt idx="32">
                  <c:v>75</c:v>
                </c:pt>
                <c:pt idx="33">
                  <c:v>70</c:v>
                </c:pt>
                <c:pt idx="34">
                  <c:v>54</c:v>
                </c:pt>
                <c:pt idx="35">
                  <c:v>17</c:v>
                </c:pt>
                <c:pt idx="36">
                  <c:v>15</c:v>
                </c:pt>
                <c:pt idx="37">
                  <c:v>#N/A</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9월</c:v>
                </c:pt>
              </c:strCache>
            </c:strRef>
          </c:tx>
          <c:spPr>
            <a:ln w="28575" cap="rnd">
              <a:solidFill>
                <a:srgbClr val="FF0000"/>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비교'!$K$5:$K$42</c:f>
              <c:numCache>
                <c:formatCode>General</c:formatCode>
                <c:ptCount val="38"/>
                <c:pt idx="0">
                  <c:v>#N/A</c:v>
                </c:pt>
                <c:pt idx="1">
                  <c:v>#N/A</c:v>
                </c:pt>
                <c:pt idx="2">
                  <c:v>35</c:v>
                </c:pt>
                <c:pt idx="3">
                  <c:v>32</c:v>
                </c:pt>
                <c:pt idx="4">
                  <c:v>53</c:v>
                </c:pt>
                <c:pt idx="5">
                  <c:v>48</c:v>
                </c:pt>
                <c:pt idx="6">
                  <c:v>59</c:v>
                </c:pt>
                <c:pt idx="7">
                  <c:v>45</c:v>
                </c:pt>
                <c:pt idx="8">
                  <c:v>30</c:v>
                </c:pt>
                <c:pt idx="9">
                  <c:v>22</c:v>
                </c:pt>
                <c:pt idx="10">
                  <c:v>23</c:v>
                </c:pt>
                <c:pt idx="11">
                  <c:v>30</c:v>
                </c:pt>
                <c:pt idx="12">
                  <c:v>39</c:v>
                </c:pt>
                <c:pt idx="13">
                  <c:v>33</c:v>
                </c:pt>
                <c:pt idx="14">
                  <c:v>13</c:v>
                </c:pt>
                <c:pt idx="15">
                  <c:v>17</c:v>
                </c:pt>
                <c:pt idx="16">
                  <c:v>18</c:v>
                </c:pt>
                <c:pt idx="17">
                  <c:v>23</c:v>
                </c:pt>
                <c:pt idx="18">
                  <c:v>23</c:v>
                </c:pt>
                <c:pt idx="19">
                  <c:v>32</c:v>
                </c:pt>
                <c:pt idx="20">
                  <c:v>7</c:v>
                </c:pt>
                <c:pt idx="21">
                  <c:v>263</c:v>
                </c:pt>
                <c:pt idx="22">
                  <c:v>125</c:v>
                </c:pt>
                <c:pt idx="23">
                  <c:v>30</c:v>
                </c:pt>
                <c:pt idx="24">
                  <c:v>227</c:v>
                </c:pt>
                <c:pt idx="25">
                  <c:v>51</c:v>
                </c:pt>
                <c:pt idx="26">
                  <c:v>243</c:v>
                </c:pt>
                <c:pt idx="27">
                  <c:v>54</c:v>
                </c:pt>
                <c:pt idx="28">
                  <c:v>22</c:v>
                </c:pt>
                <c:pt idx="29">
                  <c:v>8</c:v>
                </c:pt>
                <c:pt idx="30">
                  <c:v>27</c:v>
                </c:pt>
                <c:pt idx="31">
                  <c:v>39</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7월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c:ext uri="{02D57815-91ED-43cb-92C2-25804820EDAC}">
                        <c15:formulaRef>
                          <c15:sqref>'모바일 PV 월별 비교'!$C$4:$C$40</c15:sqref>
                        </c15:formulaRef>
                      </c:ext>
                    </c:extLst>
                    <c:numCache>
                      <c:formatCode>m/d/yyyy</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비교'!$D$4:$D$40</c15:sqref>
                        </c15:formulaRef>
                      </c:ext>
                    </c:extLst>
                    <c:numCache>
                      <c:formatCode>aaa</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8월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비교'!$F$4:$F$40</c15:sqref>
                        </c15:formulaRef>
                      </c:ext>
                    </c:extLst>
                    <c:numCache>
                      <c:formatCode>m/d/yyyy</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비교'!$G$4:$G$40</c15:sqref>
                        </c15:formulaRef>
                      </c:ext>
                    </c:extLst>
                    <c:numCache>
                      <c:formatCode>aaa</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9월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비교'!$I$4:$I$40</c15:sqref>
                        </c15:formulaRef>
                      </c:ext>
                    </c:extLst>
                    <c:numCache>
                      <c:formatCode>m/d/yyyy</c:formatCode>
                      <c:ptCount val="37"/>
                      <c:pt idx="0" formatCode="General">
                        <c:v>0</c:v>
                      </c:pt>
                      <c:pt idx="1">
                        <c:v>0</c:v>
                      </c:pt>
                      <c:pt idx="2">
                        <c:v>0</c:v>
                      </c:pt>
                      <c:pt idx="3">
                        <c:v>45536</c:v>
                      </c:pt>
                      <c:pt idx="4">
                        <c:v>45537</c:v>
                      </c:pt>
                      <c:pt idx="5">
                        <c:v>45538</c:v>
                      </c:pt>
                      <c:pt idx="6">
                        <c:v>45539</c:v>
                      </c:pt>
                      <c:pt idx="7">
                        <c:v>45540</c:v>
                      </c:pt>
                      <c:pt idx="8">
                        <c:v>45541</c:v>
                      </c:pt>
                      <c:pt idx="9">
                        <c:v>45542</c:v>
                      </c:pt>
                      <c:pt idx="10">
                        <c:v>45543</c:v>
                      </c:pt>
                      <c:pt idx="11">
                        <c:v>45544</c:v>
                      </c:pt>
                      <c:pt idx="12">
                        <c:v>45545</c:v>
                      </c:pt>
                      <c:pt idx="13">
                        <c:v>45546</c:v>
                      </c:pt>
                      <c:pt idx="14">
                        <c:v>45547</c:v>
                      </c:pt>
                      <c:pt idx="15">
                        <c:v>45548</c:v>
                      </c:pt>
                      <c:pt idx="16">
                        <c:v>45549</c:v>
                      </c:pt>
                      <c:pt idx="17">
                        <c:v>45550</c:v>
                      </c:pt>
                      <c:pt idx="18">
                        <c:v>45551</c:v>
                      </c:pt>
                      <c:pt idx="19">
                        <c:v>45552</c:v>
                      </c:pt>
                      <c:pt idx="20">
                        <c:v>45553</c:v>
                      </c:pt>
                      <c:pt idx="21">
                        <c:v>45554</c:v>
                      </c:pt>
                      <c:pt idx="22">
                        <c:v>45555</c:v>
                      </c:pt>
                      <c:pt idx="23">
                        <c:v>45556</c:v>
                      </c:pt>
                      <c:pt idx="24">
                        <c:v>45557</c:v>
                      </c:pt>
                      <c:pt idx="25">
                        <c:v>45558</c:v>
                      </c:pt>
                      <c:pt idx="26">
                        <c:v>45559</c:v>
                      </c:pt>
                      <c:pt idx="27">
                        <c:v>45560</c:v>
                      </c:pt>
                      <c:pt idx="28">
                        <c:v>45561</c:v>
                      </c:pt>
                      <c:pt idx="29">
                        <c:v>45562</c:v>
                      </c:pt>
                      <c:pt idx="30">
                        <c:v>45563</c:v>
                      </c:pt>
                      <c:pt idx="31">
                        <c:v>45564</c:v>
                      </c:pt>
                      <c:pt idx="32">
                        <c:v>45565</c:v>
                      </c:pt>
                      <c:pt idx="33">
                        <c:v>0</c:v>
                      </c:pt>
                      <c:pt idx="34">
                        <c:v>0</c:v>
                      </c:pt>
                      <c:pt idx="35">
                        <c:v>0</c:v>
                      </c:pt>
                      <c:pt idx="36">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비교'!$J$4:$J$40</c15:sqref>
                        </c15:formulaRef>
                      </c:ext>
                    </c:extLst>
                    <c:numCache>
                      <c:formatCode>aaa</c:formatCode>
                      <c:ptCount val="37"/>
                      <c:pt idx="0" formatCode="General">
                        <c:v>0</c:v>
                      </c:pt>
                      <c:pt idx="1">
                        <c:v>0</c:v>
                      </c:pt>
                      <c:pt idx="2">
                        <c:v>0</c:v>
                      </c:pt>
                      <c:pt idx="3">
                        <c:v>45536</c:v>
                      </c:pt>
                      <c:pt idx="4">
                        <c:v>45537</c:v>
                      </c:pt>
                      <c:pt idx="5">
                        <c:v>45538</c:v>
                      </c:pt>
                      <c:pt idx="6">
                        <c:v>45539</c:v>
                      </c:pt>
                      <c:pt idx="7">
                        <c:v>45540</c:v>
                      </c:pt>
                      <c:pt idx="8">
                        <c:v>45541</c:v>
                      </c:pt>
                      <c:pt idx="9">
                        <c:v>45542</c:v>
                      </c:pt>
                      <c:pt idx="10">
                        <c:v>45543</c:v>
                      </c:pt>
                      <c:pt idx="11">
                        <c:v>45544</c:v>
                      </c:pt>
                      <c:pt idx="12">
                        <c:v>45545</c:v>
                      </c:pt>
                      <c:pt idx="13">
                        <c:v>45546</c:v>
                      </c:pt>
                      <c:pt idx="14">
                        <c:v>45547</c:v>
                      </c:pt>
                      <c:pt idx="15">
                        <c:v>45548</c:v>
                      </c:pt>
                      <c:pt idx="16">
                        <c:v>45549</c:v>
                      </c:pt>
                      <c:pt idx="17">
                        <c:v>45550</c:v>
                      </c:pt>
                      <c:pt idx="18">
                        <c:v>45551</c:v>
                      </c:pt>
                      <c:pt idx="19">
                        <c:v>45552</c:v>
                      </c:pt>
                      <c:pt idx="20">
                        <c:v>45553</c:v>
                      </c:pt>
                      <c:pt idx="21">
                        <c:v>45554</c:v>
                      </c:pt>
                      <c:pt idx="22">
                        <c:v>45555</c:v>
                      </c:pt>
                      <c:pt idx="23">
                        <c:v>45556</c:v>
                      </c:pt>
                      <c:pt idx="24">
                        <c:v>45557</c:v>
                      </c:pt>
                      <c:pt idx="25">
                        <c:v>45558</c:v>
                      </c:pt>
                      <c:pt idx="26">
                        <c:v>45559</c:v>
                      </c:pt>
                      <c:pt idx="27">
                        <c:v>45560</c:v>
                      </c:pt>
                      <c:pt idx="28">
                        <c:v>45561</c:v>
                      </c:pt>
                      <c:pt idx="29">
                        <c:v>45562</c:v>
                      </c:pt>
                      <c:pt idx="30">
                        <c:v>45563</c:v>
                      </c:pt>
                      <c:pt idx="31">
                        <c:v>45564</c:v>
                      </c:pt>
                      <c:pt idx="32">
                        <c:v>45565</c:v>
                      </c:pt>
                      <c:pt idx="33">
                        <c:v>0</c:v>
                      </c:pt>
                      <c:pt idx="34">
                        <c:v>0</c:v>
                      </c:pt>
                      <c:pt idx="35">
                        <c:v>0</c:v>
                      </c:pt>
                      <c:pt idx="36">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노출,참여'!$B$1</c:f>
          <c:strCache>
            <c:ptCount val="1"/>
            <c:pt idx="0">
              <c:v>9월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노출,참여'!$C$4</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cat>
            <c:multiLvlStrRef>
              <c:f>'일일 노출,참여'!$A$5:$B$35</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'일일 노출,참여'!$C$5:$C$35</c:f>
              <c:numCache>
                <c:formatCode>General</c:formatCode>
                <c:ptCount val="31"/>
                <c:pt idx="0">
                  <c:v>6277</c:v>
                </c:pt>
                <c:pt idx="1">
                  <c:v>8516</c:v>
                </c:pt>
                <c:pt idx="2">
                  <c:v>10700</c:v>
                </c:pt>
                <c:pt idx="3">
                  <c:v>3385</c:v>
                </c:pt>
                <c:pt idx="4">
                  <c:v>2095</c:v>
                </c:pt>
                <c:pt idx="5">
                  <c:v>2809</c:v>
                </c:pt>
                <c:pt idx="6">
                  <c:v>1103</c:v>
                </c:pt>
                <c:pt idx="7">
                  <c:v>906</c:v>
                </c:pt>
                <c:pt idx="8">
                  <c:v>1523</c:v>
                </c:pt>
                <c:pt idx="9">
                  <c:v>1253</c:v>
                </c:pt>
                <c:pt idx="10">
                  <c:v>1786</c:v>
                </c:pt>
                <c:pt idx="11">
                  <c:v>15451</c:v>
                </c:pt>
                <c:pt idx="12">
                  <c:v>39968</c:v>
                </c:pt>
                <c:pt idx="13">
                  <c:v>28326</c:v>
                </c:pt>
                <c:pt idx="14">
                  <c:v>18244</c:v>
                </c:pt>
                <c:pt idx="15">
                  <c:v>32286</c:v>
                </c:pt>
                <c:pt idx="16">
                  <c:v>39835</c:v>
                </c:pt>
                <c:pt idx="17">
                  <c:v>35259</c:v>
                </c:pt>
                <c:pt idx="18">
                  <c:v>17843</c:v>
                </c:pt>
                <c:pt idx="19">
                  <c:v>606747</c:v>
                </c:pt>
                <c:pt idx="20">
                  <c:v>81604</c:v>
                </c:pt>
                <c:pt idx="21">
                  <c:v>23967</c:v>
                </c:pt>
                <c:pt idx="22">
                  <c:v>416225</c:v>
                </c:pt>
                <c:pt idx="23">
                  <c:v>10731</c:v>
                </c:pt>
                <c:pt idx="24">
                  <c:v>369386</c:v>
                </c:pt>
                <c:pt idx="25">
                  <c:v>28252</c:v>
                </c:pt>
                <c:pt idx="26">
                  <c:v>6546</c:v>
                </c:pt>
                <c:pt idx="27">
                  <c:v>731</c:v>
                </c:pt>
                <c:pt idx="28">
                  <c:v>589</c:v>
                </c:pt>
                <c:pt idx="29">
                  <c:v>28172</c:v>
                </c:pt>
                <c:pt idx="30">
                  <c:v>#N/A</c:v>
                </c:pt>
              </c:numCache>
            </c:numRef>
          </c:val>
          <c:smooth val="0"/>
          <c:extLst>
            <c:ext xmlns:c16="http://schemas.microsoft.com/office/drawing/2014/chart" uri="{C3380CC4-5D6E-409C-BE32-E72D297353CC}">
              <c16:uniqueId val="{00000000-C8B9-4196-980E-4409D286EE12}"/>
            </c:ext>
          </c:extLst>
        </c:ser>
        <c:dLbls>
          <c:showLegendKey val="0"/>
          <c:showVal val="0"/>
          <c:showCatName val="0"/>
          <c:showSerName val="0"/>
          <c:showPercent val="0"/>
          <c:showBubbleSize val="0"/>
        </c:dLbls>
        <c:marker val="1"/>
        <c:smooth val="0"/>
        <c:axId val="195736880"/>
        <c:axId val="195737424"/>
      </c:lineChart>
      <c:lineChart>
        <c:grouping val="standard"/>
        <c:varyColors val="0"/>
        <c:ser>
          <c:idx val="1"/>
          <c:order val="1"/>
          <c:tx>
            <c:strRef>
              <c:f>'일일 노출,참여'!$D$4</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cat>
            <c:strRef>
              <c:f>'일일 노출,참여'!$B$5:$B$35</c:f>
              <c:strCache>
                <c:ptCount val="31"/>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strCache>
            </c:strRef>
          </c:cat>
          <c:val>
            <c:numRef>
              <c:f>'일일 노출,참여'!$D$5:$D$35</c:f>
              <c:numCache>
                <c:formatCode>General</c:formatCode>
                <c:ptCount val="31"/>
                <c:pt idx="0">
                  <c:v>561</c:v>
                </c:pt>
                <c:pt idx="1">
                  <c:v>778</c:v>
                </c:pt>
                <c:pt idx="2">
                  <c:v>1797</c:v>
                </c:pt>
                <c:pt idx="3">
                  <c:v>553</c:v>
                </c:pt>
                <c:pt idx="4">
                  <c:v>335</c:v>
                </c:pt>
                <c:pt idx="5">
                  <c:v>282</c:v>
                </c:pt>
                <c:pt idx="6">
                  <c:v>145</c:v>
                </c:pt>
                <c:pt idx="7">
                  <c:v>137</c:v>
                </c:pt>
                <c:pt idx="8">
                  <c:v>205</c:v>
                </c:pt>
                <c:pt idx="9">
                  <c:v>209</c:v>
                </c:pt>
                <c:pt idx="10">
                  <c:v>195</c:v>
                </c:pt>
                <c:pt idx="11">
                  <c:v>513</c:v>
                </c:pt>
                <c:pt idx="12">
                  <c:v>749</c:v>
                </c:pt>
                <c:pt idx="13">
                  <c:v>290</c:v>
                </c:pt>
                <c:pt idx="14">
                  <c:v>324</c:v>
                </c:pt>
                <c:pt idx="15">
                  <c:v>408</c:v>
                </c:pt>
                <c:pt idx="16">
                  <c:v>548</c:v>
                </c:pt>
                <c:pt idx="17">
                  <c:v>534</c:v>
                </c:pt>
                <c:pt idx="18">
                  <c:v>300</c:v>
                </c:pt>
                <c:pt idx="19">
                  <c:v>8491</c:v>
                </c:pt>
                <c:pt idx="20">
                  <c:v>3828</c:v>
                </c:pt>
                <c:pt idx="21">
                  <c:v>992</c:v>
                </c:pt>
                <c:pt idx="22">
                  <c:v>24567</c:v>
                </c:pt>
                <c:pt idx="23">
                  <c:v>939</c:v>
                </c:pt>
                <c:pt idx="24">
                  <c:v>31388</c:v>
                </c:pt>
                <c:pt idx="25">
                  <c:v>4121</c:v>
                </c:pt>
                <c:pt idx="26">
                  <c:v>739</c:v>
                </c:pt>
                <c:pt idx="27">
                  <c:v>87</c:v>
                </c:pt>
                <c:pt idx="28">
                  <c:v>75</c:v>
                </c:pt>
                <c:pt idx="29">
                  <c:v>3209</c:v>
                </c:pt>
                <c:pt idx="30">
                  <c:v>#N/A</c:v>
                </c:pt>
              </c:numCache>
            </c:numRef>
          </c:val>
          <c:smooth val="0"/>
          <c:extLst>
            <c:ext xmlns:c16="http://schemas.microsoft.com/office/drawing/2014/chart" uri="{C3380CC4-5D6E-409C-BE32-E72D297353CC}">
              <c16:uniqueId val="{00000001-C8B9-4196-980E-4409D286EE12}"/>
            </c:ext>
          </c:extLst>
        </c:ser>
        <c:dLbls>
          <c:showLegendKey val="0"/>
          <c:showVal val="0"/>
          <c:showCatName val="0"/>
          <c:showSerName val="0"/>
          <c:showPercent val="0"/>
          <c:showBubbleSize val="0"/>
        </c:dLbls>
        <c:marker val="1"/>
        <c:smooth val="0"/>
        <c:axId val="2064812863"/>
        <c:axId val="2064805183"/>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valAx>
        <c:axId val="2064805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2064812863"/>
        <c:crosses val="max"/>
        <c:crossBetween val="between"/>
      </c:valAx>
      <c:catAx>
        <c:axId val="2064812863"/>
        <c:scaling>
          <c:orientation val="minMax"/>
        </c:scaling>
        <c:delete val="1"/>
        <c:axPos val="b"/>
        <c:numFmt formatCode="General" sourceLinked="1"/>
        <c:majorTickMark val="out"/>
        <c:minorTickMark val="none"/>
        <c:tickLblPos val="nextTo"/>
        <c:crossAx val="2064805183"/>
        <c:crosses val="autoZero"/>
        <c:auto val="1"/>
        <c:lblAlgn val="ctr"/>
        <c:lblOffset val="100"/>
        <c:noMultiLvlLbl val="0"/>
      </c:catAx>
      <c:spPr>
        <a:noFill/>
        <a:ln w="25400">
          <a:noFill/>
        </a:ln>
        <a:effectLst/>
      </c:spPr>
    </c:plotArea>
    <c:legend>
      <c:legendPos val="r"/>
      <c:layout>
        <c:manualLayout>
          <c:xMode val="edge"/>
          <c:yMode val="edge"/>
          <c:x val="0.38126592321076075"/>
          <c:y val="9.2446571696023702E-2"/>
          <c:w val="0.23308937509854941"/>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노출,참여(오가닉)'!$A$1</c:f>
          <c:strCache>
            <c:ptCount val="1"/>
            <c:pt idx="0">
              <c:v>9월 일자별 컨텐츠 오가닉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노출,참여(오가닉)'!$C$4</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5-47B0-B8B1-FE47C44E1F24}"/>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4.1221840739314959E-2"/>
                      <c:h val="8.2262885412785119E-2"/>
                    </c:manualLayout>
                  </c15:layout>
                </c:ext>
                <c:ext xmlns:c16="http://schemas.microsoft.com/office/drawing/2014/chart" uri="{C3380CC4-5D6E-409C-BE32-E72D297353CC}">
                  <c16:uniqueId val="{00000002-B475-47B0-B8B1-FE47C44E1F24}"/>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5-47B0-B8B1-FE47C44E1F24}"/>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75-47B0-B8B1-FE47C44E1F24}"/>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75-47B0-B8B1-FE47C44E1F24}"/>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75-47B0-B8B1-FE47C44E1F24}"/>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B475-47B0-B8B1-FE47C44E1F24}"/>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75-47B0-B8B1-FE47C44E1F24}"/>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75-47B0-B8B1-FE47C44E1F24}"/>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75-47B0-B8B1-FE47C44E1F24}"/>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75-47B0-B8B1-FE47C44E1F24}"/>
                </c:ext>
              </c:extLst>
            </c:dLbl>
            <c:dLbl>
              <c:idx val="22"/>
              <c:layout>
                <c:manualLayout>
                  <c:x val="-2.6007210726541566E-2"/>
                  <c:y val="-5.9743280917970536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2817615984194E-2"/>
                      <c:h val="4.487816323846619E-2"/>
                    </c:manualLayout>
                  </c15:layout>
                </c:ext>
                <c:ext xmlns:c16="http://schemas.microsoft.com/office/drawing/2014/chart" uri="{C3380CC4-5D6E-409C-BE32-E72D297353CC}">
                  <c16:uniqueId val="{0000000D-B475-47B0-B8B1-FE47C44E1F24}"/>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75-47B0-B8B1-FE47C44E1F24}"/>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'일일 노출,참여(오가닉)'!$C$5:$C$35</c:f>
              <c:numCache>
                <c:formatCode>General</c:formatCode>
                <c:ptCount val="31"/>
                <c:pt idx="0">
                  <c:v>1281</c:v>
                </c:pt>
                <c:pt idx="1">
                  <c:v>1713</c:v>
                </c:pt>
                <c:pt idx="2">
                  <c:v>6050</c:v>
                </c:pt>
                <c:pt idx="3">
                  <c:v>3385</c:v>
                </c:pt>
                <c:pt idx="4">
                  <c:v>2095</c:v>
                </c:pt>
                <c:pt idx="5">
                  <c:v>2809</c:v>
                </c:pt>
                <c:pt idx="6">
                  <c:v>1103</c:v>
                </c:pt>
                <c:pt idx="7">
                  <c:v>906</c:v>
                </c:pt>
                <c:pt idx="8">
                  <c:v>1523</c:v>
                </c:pt>
                <c:pt idx="9">
                  <c:v>1253</c:v>
                </c:pt>
                <c:pt idx="10">
                  <c:v>1786</c:v>
                </c:pt>
                <c:pt idx="11">
                  <c:v>1017</c:v>
                </c:pt>
                <c:pt idx="12">
                  <c:v>2298</c:v>
                </c:pt>
                <c:pt idx="13">
                  <c:v>711</c:v>
                </c:pt>
                <c:pt idx="14">
                  <c:v>648</c:v>
                </c:pt>
                <c:pt idx="15">
                  <c:v>1436</c:v>
                </c:pt>
                <c:pt idx="16">
                  <c:v>648</c:v>
                </c:pt>
                <c:pt idx="17">
                  <c:v>663</c:v>
                </c:pt>
                <c:pt idx="18">
                  <c:v>1261</c:v>
                </c:pt>
                <c:pt idx="19">
                  <c:v>2819</c:v>
                </c:pt>
                <c:pt idx="20">
                  <c:v>1513</c:v>
                </c:pt>
                <c:pt idx="21">
                  <c:v>1228</c:v>
                </c:pt>
                <c:pt idx="22">
                  <c:v>4554</c:v>
                </c:pt>
                <c:pt idx="23">
                  <c:v>2112</c:v>
                </c:pt>
                <c:pt idx="24">
                  <c:v>4710</c:v>
                </c:pt>
                <c:pt idx="25">
                  <c:v>1843</c:v>
                </c:pt>
                <c:pt idx="26">
                  <c:v>2343</c:v>
                </c:pt>
                <c:pt idx="27">
                  <c:v>731</c:v>
                </c:pt>
                <c:pt idx="28">
                  <c:v>589</c:v>
                </c:pt>
                <c:pt idx="29">
                  <c:v>3081</c:v>
                </c:pt>
                <c:pt idx="30">
                  <c:v>#N/A</c:v>
                </c:pt>
              </c:numCache>
            </c:numRef>
          </c:val>
          <c:smooth val="0"/>
          <c:extLst>
            <c:ext xmlns:c16="http://schemas.microsoft.com/office/drawing/2014/chart" uri="{C3380CC4-5D6E-409C-BE32-E72D297353CC}">
              <c16:uniqueId val="{00000012-B475-47B0-B8B1-FE47C44E1F24}"/>
            </c:ext>
          </c:extLst>
        </c:ser>
        <c:ser>
          <c:idx val="1"/>
          <c:order val="1"/>
          <c:spPr>
            <a:ln w="12700" cap="rnd">
              <a:solidFill>
                <a:schemeClr val="tx1"/>
              </a:solidFill>
              <a:round/>
            </a:ln>
            <a:effectLst/>
          </c:spPr>
          <c:marker>
            <c:symbol val="none"/>
          </c:marker>
          <c:cat>
            <c:multiLvlStrRef>
              <c:f>'일일 노출,참여(오가닉)'!$A$5:$B$35</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'일일 노출,참여(오가닉)'!$D$5:$D$35</c:f>
              <c:numCache>
                <c:formatCode>General</c:formatCode>
                <c:ptCount val="31"/>
                <c:pt idx="0">
                  <c:v>1936.9666666666667</c:v>
                </c:pt>
                <c:pt idx="1">
                  <c:v>1936.9666666666667</c:v>
                </c:pt>
                <c:pt idx="2">
                  <c:v>1936.9666666666667</c:v>
                </c:pt>
                <c:pt idx="3">
                  <c:v>1936.9666666666667</c:v>
                </c:pt>
                <c:pt idx="4">
                  <c:v>1936.9666666666667</c:v>
                </c:pt>
                <c:pt idx="5">
                  <c:v>1936.9666666666667</c:v>
                </c:pt>
                <c:pt idx="6">
                  <c:v>1936.9666666666667</c:v>
                </c:pt>
                <c:pt idx="7">
                  <c:v>1936.9666666666667</c:v>
                </c:pt>
                <c:pt idx="8">
                  <c:v>1936.9666666666667</c:v>
                </c:pt>
                <c:pt idx="9">
                  <c:v>1936.9666666666667</c:v>
                </c:pt>
                <c:pt idx="10">
                  <c:v>1936.9666666666667</c:v>
                </c:pt>
                <c:pt idx="11">
                  <c:v>1936.9666666666667</c:v>
                </c:pt>
                <c:pt idx="12">
                  <c:v>1936.9666666666667</c:v>
                </c:pt>
                <c:pt idx="13">
                  <c:v>1936.9666666666667</c:v>
                </c:pt>
                <c:pt idx="14">
                  <c:v>1936.9666666666667</c:v>
                </c:pt>
                <c:pt idx="15">
                  <c:v>1936.9666666666667</c:v>
                </c:pt>
                <c:pt idx="16">
                  <c:v>1936.9666666666667</c:v>
                </c:pt>
                <c:pt idx="17">
                  <c:v>1936.9666666666667</c:v>
                </c:pt>
                <c:pt idx="18">
                  <c:v>1936.9666666666667</c:v>
                </c:pt>
                <c:pt idx="19">
                  <c:v>1936.9666666666667</c:v>
                </c:pt>
                <c:pt idx="20">
                  <c:v>1936.9666666666667</c:v>
                </c:pt>
                <c:pt idx="21">
                  <c:v>1936.9666666666667</c:v>
                </c:pt>
                <c:pt idx="22">
                  <c:v>1936.9666666666667</c:v>
                </c:pt>
                <c:pt idx="23">
                  <c:v>1936.9666666666667</c:v>
                </c:pt>
                <c:pt idx="24">
                  <c:v>1936.9666666666667</c:v>
                </c:pt>
                <c:pt idx="25">
                  <c:v>1936.9666666666667</c:v>
                </c:pt>
                <c:pt idx="26">
                  <c:v>1936.9666666666667</c:v>
                </c:pt>
                <c:pt idx="27">
                  <c:v>1936.9666666666667</c:v>
                </c:pt>
                <c:pt idx="28">
                  <c:v>1936.9666666666667</c:v>
                </c:pt>
                <c:pt idx="29">
                  <c:v>1936.9666666666667</c:v>
                </c:pt>
                <c:pt idx="30">
                  <c:v>1936.9666666666667</c:v>
                </c:pt>
              </c:numCache>
            </c:numRef>
          </c:val>
          <c:smooth val="0"/>
          <c:extLst>
            <c:ext xmlns:c16="http://schemas.microsoft.com/office/drawing/2014/chart" uri="{C3380CC4-5D6E-409C-BE32-E72D297353CC}">
              <c16:uniqueId val="{0000001D-B475-47B0-B8B1-FE47C44E1F24}"/>
            </c:ext>
          </c:extLst>
        </c:ser>
        <c:ser>
          <c:idx val="2"/>
          <c:order val="2"/>
          <c:tx>
            <c:strRef>
              <c:f>'일일 노출,참여(오가닉)'!$E$4</c:f>
              <c:strCache>
                <c:ptCount val="1"/>
                <c:pt idx="0">
                  <c:v>오가닉 engagement</c:v>
                </c:pt>
              </c:strCache>
            </c:strRef>
          </c:tx>
          <c:spPr>
            <a:ln w="28575" cap="rnd">
              <a:solidFill>
                <a:srgbClr val="203864"/>
              </a:solidFill>
              <a:round/>
            </a:ln>
            <a:effectLst/>
          </c:spPr>
          <c:marker>
            <c:symbol val="circle"/>
            <c:size val="5"/>
            <c:spPr>
              <a:solidFill>
                <a:srgbClr val="002060"/>
              </a:solidFill>
              <a:ln w="9525">
                <a:solidFill>
                  <a:srgbClr val="002060"/>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6DA-44DA-AA16-CF04C7841E12}"/>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C6DA-44DA-AA16-CF04C7841E12}"/>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C6DA-44DA-AA16-CF04C7841E12}"/>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C6DA-44DA-AA16-CF04C7841E12}"/>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C6DA-44DA-AA16-CF04C7841E12}"/>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6DA-44DA-AA16-CF04C7841E12}"/>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6DA-44DA-AA16-CF04C7841E12}"/>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C6DA-44DA-AA16-CF04C7841E1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'일일 노출,참여(오가닉)'!$E$5:$E$35</c:f>
              <c:numCache>
                <c:formatCode>General</c:formatCode>
                <c:ptCount val="31"/>
                <c:pt idx="0">
                  <c:v>306</c:v>
                </c:pt>
                <c:pt idx="1">
                  <c:v>448</c:v>
                </c:pt>
                <c:pt idx="2">
                  <c:v>1486</c:v>
                </c:pt>
                <c:pt idx="3">
                  <c:v>553</c:v>
                </c:pt>
                <c:pt idx="4">
                  <c:v>335</c:v>
                </c:pt>
                <c:pt idx="5">
                  <c:v>282</c:v>
                </c:pt>
                <c:pt idx="6">
                  <c:v>145</c:v>
                </c:pt>
                <c:pt idx="7">
                  <c:v>137</c:v>
                </c:pt>
                <c:pt idx="8">
                  <c:v>205</c:v>
                </c:pt>
                <c:pt idx="9">
                  <c:v>209</c:v>
                </c:pt>
                <c:pt idx="10">
                  <c:v>195</c:v>
                </c:pt>
                <c:pt idx="11">
                  <c:v>160</c:v>
                </c:pt>
                <c:pt idx="12">
                  <c:v>440</c:v>
                </c:pt>
                <c:pt idx="13">
                  <c:v>80</c:v>
                </c:pt>
                <c:pt idx="14">
                  <c:v>119</c:v>
                </c:pt>
                <c:pt idx="15">
                  <c:v>126</c:v>
                </c:pt>
                <c:pt idx="16">
                  <c:v>78</c:v>
                </c:pt>
                <c:pt idx="17">
                  <c:v>87</c:v>
                </c:pt>
                <c:pt idx="18">
                  <c:v>215</c:v>
                </c:pt>
                <c:pt idx="19">
                  <c:v>679</c:v>
                </c:pt>
                <c:pt idx="20">
                  <c:v>572</c:v>
                </c:pt>
                <c:pt idx="21">
                  <c:v>280</c:v>
                </c:pt>
                <c:pt idx="22">
                  <c:v>999</c:v>
                </c:pt>
                <c:pt idx="23">
                  <c:v>361</c:v>
                </c:pt>
                <c:pt idx="24">
                  <c:v>812</c:v>
                </c:pt>
                <c:pt idx="25">
                  <c:v>267</c:v>
                </c:pt>
                <c:pt idx="26">
                  <c:v>387</c:v>
                </c:pt>
                <c:pt idx="27">
                  <c:v>87</c:v>
                </c:pt>
                <c:pt idx="28">
                  <c:v>75</c:v>
                </c:pt>
                <c:pt idx="29">
                  <c:v>525</c:v>
                </c:pt>
                <c:pt idx="30">
                  <c:v>#N/A</c:v>
                </c:pt>
              </c:numCache>
            </c:numRef>
          </c:val>
          <c:smooth val="0"/>
          <c:extLst>
            <c:ext xmlns:c16="http://schemas.microsoft.com/office/drawing/2014/chart" uri="{C3380CC4-5D6E-409C-BE32-E72D297353CC}">
              <c16:uniqueId val="{00000001-F813-41FD-93B7-0D749DAEC9D9}"/>
            </c:ext>
          </c:extLst>
        </c:ser>
        <c:ser>
          <c:idx val="3"/>
          <c:order val="3"/>
          <c:spPr>
            <a:ln w="12700" cap="rnd">
              <a:solidFill>
                <a:schemeClr val="tx1"/>
              </a:solidFill>
              <a:round/>
            </a:ln>
            <a:effectLst/>
          </c:spPr>
          <c:marker>
            <c:symbol val="none"/>
          </c:marker>
          <c:cat>
            <c:multiLvlStrRef>
              <c:f>'일일 노출,참여(오가닉)'!$A$5:$B$35</c:f>
              <c:multiLvlStrCache>
                <c:ptCount val="31"/>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pt idx="30">
                    <c:v>
</c:v>
                  </c:pt>
                </c:lvl>
                <c:lvl>
                  <c:pt idx="1">
                    <c:v>1주차</c:v>
                  </c:pt>
                  <c:pt idx="8">
                    <c:v>2주차</c:v>
                  </c:pt>
                  <c:pt idx="15">
                    <c:v>3주차</c:v>
                  </c:pt>
                  <c:pt idx="22">
                    <c:v>4주차</c:v>
                  </c:pt>
                  <c:pt idx="29">
                    <c:v>5주차</c:v>
                  </c:pt>
                </c:lvl>
              </c:multiLvlStrCache>
            </c:multiLvlStrRef>
          </c:cat>
          <c:val>
            <c:numRef>
              <c:f>'일일 노출,참여(오가닉)'!$F$5:$F$35</c:f>
              <c:numCache>
                <c:formatCode>General</c:formatCode>
                <c:ptCount val="31"/>
                <c:pt idx="0">
                  <c:v>355</c:v>
                </c:pt>
                <c:pt idx="1">
                  <c:v>355</c:v>
                </c:pt>
                <c:pt idx="2">
                  <c:v>355</c:v>
                </c:pt>
                <c:pt idx="3">
                  <c:v>355</c:v>
                </c:pt>
                <c:pt idx="4">
                  <c:v>355</c:v>
                </c:pt>
                <c:pt idx="5">
                  <c:v>355</c:v>
                </c:pt>
                <c:pt idx="6">
                  <c:v>355</c:v>
                </c:pt>
                <c:pt idx="7">
                  <c:v>355</c:v>
                </c:pt>
                <c:pt idx="8">
                  <c:v>355</c:v>
                </c:pt>
                <c:pt idx="9">
                  <c:v>355</c:v>
                </c:pt>
                <c:pt idx="10">
                  <c:v>355</c:v>
                </c:pt>
                <c:pt idx="11">
                  <c:v>355</c:v>
                </c:pt>
                <c:pt idx="12">
                  <c:v>355</c:v>
                </c:pt>
                <c:pt idx="13">
                  <c:v>355</c:v>
                </c:pt>
                <c:pt idx="14">
                  <c:v>355</c:v>
                </c:pt>
                <c:pt idx="15">
                  <c:v>355</c:v>
                </c:pt>
                <c:pt idx="16">
                  <c:v>355</c:v>
                </c:pt>
                <c:pt idx="17">
                  <c:v>355</c:v>
                </c:pt>
                <c:pt idx="18">
                  <c:v>355</c:v>
                </c:pt>
                <c:pt idx="19">
                  <c:v>355</c:v>
                </c:pt>
                <c:pt idx="20">
                  <c:v>355</c:v>
                </c:pt>
                <c:pt idx="21">
                  <c:v>355</c:v>
                </c:pt>
                <c:pt idx="22">
                  <c:v>355</c:v>
                </c:pt>
                <c:pt idx="23">
                  <c:v>355</c:v>
                </c:pt>
                <c:pt idx="24">
                  <c:v>355</c:v>
                </c:pt>
                <c:pt idx="25">
                  <c:v>355</c:v>
                </c:pt>
                <c:pt idx="26">
                  <c:v>355</c:v>
                </c:pt>
                <c:pt idx="27">
                  <c:v>355</c:v>
                </c:pt>
                <c:pt idx="28">
                  <c:v>355</c:v>
                </c:pt>
                <c:pt idx="29">
                  <c:v>355</c:v>
                </c:pt>
                <c:pt idx="30">
                  <c:v>355</c:v>
                </c:pt>
              </c:numCache>
            </c:numRef>
          </c:val>
          <c:smooth val="0"/>
          <c:extLst>
            <c:ext xmlns:c16="http://schemas.microsoft.com/office/drawing/2014/chart" uri="{C3380CC4-5D6E-409C-BE32-E72D297353CC}">
              <c16:uniqueId val="{00000002-F813-41FD-93B7-0D749DAEC9D9}"/>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egendEntry>
        <c:idx val="1"/>
        <c:delete val="1"/>
      </c:legendEntry>
      <c:legendEntry>
        <c:idx val="3"/>
        <c:delete val="1"/>
      </c:legendEntry>
      <c:layout>
        <c:manualLayout>
          <c:xMode val="edge"/>
          <c:yMode val="edge"/>
          <c:x val="0.34913371166491813"/>
          <c:y val="8.5687935166991178E-2"/>
          <c:w val="0.11217032392309771"/>
          <c:h val="0.1051096360767419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noFill/>
    <a:ln w="9525" cap="flat" cmpd="sng" algn="ctr">
      <a:no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Operations</c:v>
                </c:pt>
                <c:pt idx="3">
                  <c:v>Sales</c:v>
                </c:pt>
                <c:pt idx="4">
                  <c:v>Media and Communication</c:v>
                </c:pt>
                <c:pt idx="5">
                  <c:v>Engineering</c:v>
                </c:pt>
                <c:pt idx="6">
                  <c:v>Education</c:v>
                </c:pt>
                <c:pt idx="7">
                  <c:v>Human Resources</c:v>
                </c:pt>
                <c:pt idx="8">
                  <c:v>Quality Assurance</c:v>
                </c:pt>
                <c:pt idx="9">
                  <c:v>Information Technology</c:v>
                </c:pt>
              </c:strCache>
            </c:strRef>
          </c:cat>
          <c:val>
            <c:numRef>
              <c:f>'visitor demographic'!$L$5:$L$14</c:f>
              <c:numCache>
                <c:formatCode>General</c:formatCode>
                <c:ptCount val="10"/>
                <c:pt idx="0">
                  <c:v>289</c:v>
                </c:pt>
                <c:pt idx="1">
                  <c:v>220</c:v>
                </c:pt>
                <c:pt idx="2">
                  <c:v>145</c:v>
                </c:pt>
                <c:pt idx="3">
                  <c:v>117</c:v>
                </c:pt>
                <c:pt idx="4">
                  <c:v>89</c:v>
                </c:pt>
                <c:pt idx="5">
                  <c:v>81</c:v>
                </c:pt>
                <c:pt idx="6">
                  <c:v>75</c:v>
                </c:pt>
                <c:pt idx="7">
                  <c:v>70</c:v>
                </c:pt>
                <c:pt idx="8">
                  <c:v>67</c:v>
                </c:pt>
                <c:pt idx="9">
                  <c:v>62</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Operations</c:v>
                </c:pt>
                <c:pt idx="3">
                  <c:v>Sales</c:v>
                </c:pt>
                <c:pt idx="4">
                  <c:v>Media and Communication</c:v>
                </c:pt>
                <c:pt idx="5">
                  <c:v>Engineering</c:v>
                </c:pt>
                <c:pt idx="6">
                  <c:v>Education</c:v>
                </c:pt>
                <c:pt idx="7">
                  <c:v>Human Resources</c:v>
                </c:pt>
                <c:pt idx="8">
                  <c:v>Quality Assurance</c:v>
                </c:pt>
                <c:pt idx="9">
                  <c:v>Information Technology</c:v>
                </c:pt>
              </c:strCache>
            </c:strRef>
          </c:cat>
          <c:val>
            <c:numRef>
              <c:f>'visitor demographic'!$M$5:$M$14</c:f>
              <c:numCache>
                <c:formatCode>0.0%</c:formatCode>
                <c:ptCount val="10"/>
                <c:pt idx="0">
                  <c:v>0.17784615384615385</c:v>
                </c:pt>
                <c:pt idx="1">
                  <c:v>0.13538461538461538</c:v>
                </c:pt>
                <c:pt idx="2">
                  <c:v>8.9230769230769225E-2</c:v>
                </c:pt>
                <c:pt idx="3">
                  <c:v>7.1999999999999995E-2</c:v>
                </c:pt>
                <c:pt idx="4">
                  <c:v>5.4769230769230771E-2</c:v>
                </c:pt>
                <c:pt idx="5">
                  <c:v>4.9846153846153846E-2</c:v>
                </c:pt>
                <c:pt idx="6">
                  <c:v>4.6153846153846156E-2</c:v>
                </c:pt>
                <c:pt idx="7">
                  <c:v>4.3076923076923075E-2</c:v>
                </c:pt>
                <c:pt idx="8">
                  <c:v>4.1230769230769231E-2</c:v>
                </c:pt>
                <c:pt idx="9">
                  <c:v>3.8153846153846156E-2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Hospitals and Health Care</c:v>
                </c:pt>
                <c:pt idx="4">
                  <c:v>Advertising Services</c:v>
                </c:pt>
                <c:pt idx="5">
                  <c:v>Software Development</c:v>
                </c:pt>
                <c:pt idx="6">
                  <c:v>Business Consulting and Services</c:v>
                </c:pt>
                <c:pt idx="7">
                  <c:v>Financial Services</c:v>
                </c:pt>
                <c:pt idx="8">
                  <c:v>Research Services</c:v>
                </c:pt>
                <c:pt idx="9">
                  <c:v>Higher Education</c:v>
                </c:pt>
              </c:strCache>
            </c:strRef>
          </c:cat>
          <c:val>
            <c:numRef>
              <c:f>'visitor demographic'!$V$5:$V$14</c:f>
              <c:numCache>
                <c:formatCode>General</c:formatCode>
                <c:ptCount val="10"/>
                <c:pt idx="0">
                  <c:v>587</c:v>
                </c:pt>
                <c:pt idx="1">
                  <c:v>407</c:v>
                </c:pt>
                <c:pt idx="2">
                  <c:v>288</c:v>
                </c:pt>
                <c:pt idx="3">
                  <c:v>172</c:v>
                </c:pt>
                <c:pt idx="4">
                  <c:v>126</c:v>
                </c:pt>
                <c:pt idx="5">
                  <c:v>96</c:v>
                </c:pt>
                <c:pt idx="6">
                  <c:v>84</c:v>
                </c:pt>
                <c:pt idx="7">
                  <c:v>80</c:v>
                </c:pt>
                <c:pt idx="8">
                  <c:v>78</c:v>
                </c:pt>
                <c:pt idx="9">
                  <c:v>69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Hospitals and Health Care</c:v>
                </c:pt>
                <c:pt idx="4">
                  <c:v>Advertising Services</c:v>
                </c:pt>
                <c:pt idx="5">
                  <c:v>Software Development</c:v>
                </c:pt>
                <c:pt idx="6">
                  <c:v>Business Consulting and Services</c:v>
                </c:pt>
                <c:pt idx="7">
                  <c:v>Financial Services</c:v>
                </c:pt>
                <c:pt idx="8">
                  <c:v>Research Services</c:v>
                </c:pt>
                <c:pt idx="9">
                  <c:v>Higher Education</c:v>
                </c:pt>
              </c:strCache>
            </c:strRef>
          </c:cat>
          <c:val>
            <c:numRef>
              <c:f>'visitor demographic'!$W$5:$W$14</c:f>
              <c:numCache>
                <c:formatCode>0.0%</c:formatCode>
                <c:ptCount val="10"/>
                <c:pt idx="0">
                  <c:v>0.20445837687216997</c:v>
                </c:pt>
                <c:pt idx="1">
                  <c:v>0.1417624521072797</c:v>
                </c:pt>
                <c:pt idx="2">
                  <c:v>0.10031347962382445</c:v>
                </c:pt>
                <c:pt idx="3">
                  <c:v>5.9909439219784047E-2</c:v>
                </c:pt>
                <c:pt idx="4">
                  <c:v>4.3887147335423198E-2</c:v>
                </c:pt>
                <c:pt idx="5">
                  <c:v>3.343782654127482E-2</c:v>
                </c:pt>
                <c:pt idx="6">
                  <c:v>2.9258098223615466E-2</c:v>
                </c:pt>
                <c:pt idx="7">
                  <c:v>2.7864855451062348E-2</c:v>
                </c:pt>
                <c:pt idx="8">
                  <c:v>2.7168234064785787E-2</c:v>
                </c:pt>
                <c:pt idx="9">
                  <c:v>2.4033437826541274E-2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KPI'!$J$26</c:f>
              <c:strCache>
                <c:ptCount val="1"/>
                <c:pt idx="0">
                  <c:v>PV</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9FCC-4FA6-AB27-1672901A1916}"/>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9FCC-4FA6-AB27-1672901A191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9FCC-4FA6-AB27-1672901A1916}"/>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7월</c:v>
                </c:pt>
                <c:pt idx="1">
                  <c:v>8월</c:v>
                </c:pt>
                <c:pt idx="2">
                  <c:v>9월</c:v>
                </c:pt>
              </c:strCache>
            </c:strRef>
          </c:cat>
          <c:val>
            <c:numRef>
              <c:f>'월간 KPI'!$J$27:$J$29</c:f>
              <c:numCache>
                <c:formatCode>General</c:formatCode>
                <c:ptCount val="3"/>
                <c:pt idx="0">
                  <c:v>3200</c:v>
                </c:pt>
                <c:pt idx="1">
                  <c:v>2190</c:v>
                </c:pt>
                <c:pt idx="2">
                  <c:v>2782</c:v>
                </c:pt>
              </c:numCache>
            </c:numRef>
          </c:val>
          <c:extLst>
            <c:ext xmlns:c16="http://schemas.microsoft.com/office/drawing/2014/chart" uri="{C3380CC4-5D6E-409C-BE32-E72D297353CC}">
              <c16:uniqueId val="{00000006-9FCC-4FA6-AB27-1672901A1916}"/>
            </c:ext>
          </c:extLst>
        </c:ser>
        <c:dLbls>
          <c:dLblPos val="inEnd"/>
          <c:showLegendKey val="0"/>
          <c:showVal val="1"/>
          <c:showCatName val="0"/>
          <c:showSerName val="0"/>
          <c:showPercent val="0"/>
          <c:showBubbleSize val="0"/>
        </c:dLbls>
        <c:gapWidth val="60"/>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KPI'!$K$26</c:f>
              <c:strCache>
                <c:ptCount val="1"/>
                <c:pt idx="0">
                  <c:v>CPF</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8E32-4E60-A18F-7883E583D7C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8E32-4E60-A18F-7883E583D7C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8E32-4E60-A18F-7883E583D7C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7월</c:v>
                </c:pt>
                <c:pt idx="1">
                  <c:v>8월</c:v>
                </c:pt>
                <c:pt idx="2">
                  <c:v>9월</c:v>
                </c:pt>
              </c:strCache>
            </c:strRef>
          </c:cat>
          <c:val>
            <c:numRef>
              <c:f>'월간 KPI'!$K$27:$K$29</c:f>
              <c:numCache>
                <c:formatCode>0.00_ </c:formatCode>
                <c:ptCount val="3"/>
                <c:pt idx="0">
                  <c:v>12.792374393704851</c:v>
                </c:pt>
                <c:pt idx="1">
                  <c:v>8.567621283255086</c:v>
                </c:pt>
                <c:pt idx="2">
                  <c:v>3.0050659133709976</c:v>
                </c:pt>
              </c:numCache>
            </c:numRef>
          </c:val>
          <c:extLst>
            <c:ext xmlns:c16="http://schemas.microsoft.com/office/drawing/2014/chart" uri="{C3380CC4-5D6E-409C-BE32-E72D297353CC}">
              <c16:uniqueId val="{00000006-8E32-4E60-A18F-7883E583D7C3}"/>
            </c:ext>
          </c:extLst>
        </c:ser>
        <c:dLbls>
          <c:dLblPos val="outEnd"/>
          <c:showLegendKey val="0"/>
          <c:showVal val="1"/>
          <c:showCatName val="0"/>
          <c:showSerName val="0"/>
          <c:showPercent val="0"/>
          <c:showBubbleSize val="0"/>
        </c:dLbls>
        <c:gapWidth val="60"/>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KPI'!$L$26</c:f>
              <c:strCache>
                <c:ptCount val="1"/>
                <c:pt idx="0">
                  <c:v>(만원)</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BB6E-4F4B-B4CB-3BED4B7809F4}"/>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BB6E-4F4B-B4CB-3BED4B7809F4}"/>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BB6E-4F4B-B4CB-3BED4B7809F4}"/>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7월</c:v>
                </c:pt>
                <c:pt idx="1">
                  <c:v>8월</c:v>
                </c:pt>
                <c:pt idx="2">
                  <c:v>9월</c:v>
                </c:pt>
              </c:strCache>
            </c:strRef>
          </c:cat>
          <c:val>
            <c:numRef>
              <c:f>'월간 KPI'!$L$27:$L$29</c:f>
              <c:numCache>
                <c:formatCode>0.00_ </c:formatCode>
                <c:ptCount val="3"/>
                <c:pt idx="0">
                  <c:v>0.15045468190535147</c:v>
                </c:pt>
                <c:pt idx="1">
                  <c:v>0.11188632972961926</c:v>
                </c:pt>
                <c:pt idx="2">
                  <c:v>8.6244189817317032E-2</c:v>
                </c:pt>
              </c:numCache>
            </c:numRef>
          </c:val>
          <c:extLst>
            <c:ext xmlns:c16="http://schemas.microsoft.com/office/drawing/2014/chart" uri="{C3380CC4-5D6E-409C-BE32-E72D297353CC}">
              <c16:uniqueId val="{00000006-BB6E-4F4B-B4CB-3BED4B7809F4}"/>
            </c:ext>
          </c:extLst>
        </c:ser>
        <c:dLbls>
          <c:dLblPos val="inEnd"/>
          <c:showLegendKey val="0"/>
          <c:showVal val="1"/>
          <c:showCatName val="0"/>
          <c:showSerName val="0"/>
          <c:showPercent val="0"/>
          <c:showBubbleSize val="0"/>
        </c:dLbls>
        <c:gapWidth val="60"/>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KPI'!$M$26</c:f>
              <c:strCache>
                <c:ptCount val="1"/>
                <c:pt idx="0">
                  <c:v>광고비(만원)</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7A56-4040-AA54-5F2E8DEE451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7A56-4040-AA54-5F2E8DEE451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7A56-4040-AA54-5F2E8DEE451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7월</c:v>
                </c:pt>
                <c:pt idx="1">
                  <c:v>8월</c:v>
                </c:pt>
                <c:pt idx="2">
                  <c:v>9월</c:v>
                </c:pt>
              </c:strCache>
            </c:strRef>
          </c:cat>
          <c:val>
            <c:numRef>
              <c:f>'월간 KPI'!$M$27:$M$29</c:f>
              <c:numCache>
                <c:formatCode>0_ </c:formatCode>
                <c:ptCount val="3"/>
                <c:pt idx="0">
                  <c:v>4131.9369291666671</c:v>
                </c:pt>
                <c:pt idx="1">
                  <c:v>5474.71</c:v>
                </c:pt>
                <c:pt idx="2">
                  <c:v>6382.7599999999993</c:v>
                </c:pt>
              </c:numCache>
            </c:numRef>
          </c:val>
          <c:extLst>
            <c:ext xmlns:c16="http://schemas.microsoft.com/office/drawing/2014/chart" uri="{C3380CC4-5D6E-409C-BE32-E72D297353CC}">
              <c16:uniqueId val="{00000006-7A56-4040-AA54-5F2E8DEE4513}"/>
            </c:ext>
          </c:extLst>
        </c:ser>
        <c:dLbls>
          <c:dLblPos val="inEnd"/>
          <c:showLegendKey val="0"/>
          <c:showVal val="1"/>
          <c:showCatName val="0"/>
          <c:showSerName val="0"/>
          <c:showPercent val="0"/>
          <c:showBubbleSize val="0"/>
        </c:dLbls>
        <c:gapWidth val="60"/>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'월간 KPI'!$N$26</c:f>
              <c:strCache>
                <c:ptCount val="1"/>
                <c:pt idx="0">
                  <c:v>팔로워</c:v>
                </c:pt>
              </c:strCache>
            </c:strRef>
          </c:tx>
          <c:spPr>
            <a:solidFill>
              <a:schemeClr val="accent3">
                <a:lumMod val="20000"/>
                <a:lumOff val="80000"/>
              </a:schemeClr>
            </a:solidFill>
            <a:ln w="19050">
              <a:noFill/>
            </a:ln>
            <a:effectLst/>
          </c:spPr>
          <c:invertIfNegative val="0"/>
          <c:dPt>
            <c:idx val="0"/>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E068-434A-A67D-25D2768636D6}"/>
              </c:ext>
            </c:extLst>
          </c:dPt>
          <c:dPt>
            <c:idx val="1"/>
            <c:invertIfNegative val="0"/>
            <c:bubble3D val="0"/>
            <c:spPr>
              <a:solidFill>
                <a:schemeClr val="accent3">
                  <a:lumMod val="75000"/>
                </a:schemeClr>
              </a:solidFill>
              <a:ln w="19050">
                <a:noFill/>
              </a:ln>
              <a:effectLst/>
            </c:spPr>
            <c:extLst>
              <c:ext xmlns:c16="http://schemas.microsoft.com/office/drawing/2014/chart" uri="{C3380CC4-5D6E-409C-BE32-E72D297353CC}">
                <c16:uniqueId val="{00000003-E068-434A-A67D-25D2768636D6}"/>
              </c:ext>
            </c:extLst>
          </c:dPt>
          <c:dPt>
            <c:idx val="2"/>
            <c:invertIfNegative val="0"/>
            <c:bubble3D val="0"/>
            <c:spPr>
              <a:solidFill>
                <a:schemeClr val="accent2"/>
              </a:solidFill>
              <a:ln w="19050">
                <a:noFill/>
              </a:ln>
              <a:effectLst/>
            </c:spPr>
            <c:extLst>
              <c:ext xmlns:c16="http://schemas.microsoft.com/office/drawing/2014/chart" uri="{C3380CC4-5D6E-409C-BE32-E72D297353CC}">
                <c16:uniqueId val="{00000005-E068-434A-A67D-25D2768636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7월</c:v>
                </c:pt>
                <c:pt idx="1">
                  <c:v>8월</c:v>
                </c:pt>
                <c:pt idx="2">
                  <c:v>9월</c:v>
                </c:pt>
              </c:strCache>
            </c:strRef>
          </c:cat>
          <c:val>
            <c:numRef>
              <c:f>'월간 KPI'!$N$27:$N$29</c:f>
              <c:numCache>
                <c:formatCode>0_ </c:formatCode>
                <c:ptCount val="3"/>
                <c:pt idx="0">
                  <c:v>314</c:v>
                </c:pt>
                <c:pt idx="1">
                  <c:v>629</c:v>
                </c:pt>
                <c:pt idx="2">
                  <c:v>2090</c:v>
                </c:pt>
              </c:numCache>
            </c:numRef>
          </c:val>
          <c:extLst>
            <c:ext xmlns:c16="http://schemas.microsoft.com/office/drawing/2014/chart" uri="{C3380CC4-5D6E-409C-BE32-E72D297353CC}">
              <c16:uniqueId val="{00000006-E068-434A-A67D-25D2768636D6}"/>
            </c:ext>
          </c:extLst>
        </c:ser>
        <c:dLbls>
          <c:showLegendKey val="0"/>
          <c:showVal val="0"/>
          <c:showCatName val="0"/>
          <c:showSerName val="0"/>
          <c:showPercent val="0"/>
          <c:showBubbleSize val="0"/>
        </c:dLbls>
        <c:gapWidth val="40"/>
        <c:overlap val="-27"/>
        <c:axId val="86630512"/>
        <c:axId val="86633872"/>
      </c:barChart>
      <c:catAx>
        <c:axId val="86630512"/>
        <c:scaling>
          <c:orientation val="minMax"/>
        </c:scaling>
        <c:delete val="1"/>
        <c:axPos val="b"/>
        <c:numFmt formatCode="General" sourceLinked="1"/>
        <c:majorTickMark val="out"/>
        <c:minorTickMark val="none"/>
        <c:tickLblPos val="nextTo"/>
        <c:crossAx val="86633872"/>
        <c:crosses val="autoZero"/>
        <c:auto val="1"/>
        <c:lblAlgn val="ctr"/>
        <c:lblOffset val="100"/>
        <c:noMultiLvlLbl val="0"/>
      </c:catAx>
      <c:valAx>
        <c:axId val="866338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6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3</xdr:col>
      <xdr:colOff>238125</xdr:colOff>
      <xdr:row>8</xdr:row>
      <xdr:rowOff>19049</xdr:rowOff>
    </xdr:from>
    <xdr:to>
      <xdr:col>13</xdr:col>
      <xdr:colOff>371475</xdr:colOff>
      <xdr:row>25</xdr:row>
      <xdr:rowOff>124917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590550</xdr:colOff>
      <xdr:row>6</xdr:row>
      <xdr:rowOff>76200</xdr:rowOff>
    </xdr:from>
    <xdr:to>
      <xdr:col>25</xdr:col>
      <xdr:colOff>108557</xdr:colOff>
      <xdr:row>24</xdr:row>
      <xdr:rowOff>107038</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161925</xdr:colOff>
      <xdr:row>3</xdr:row>
      <xdr:rowOff>95250</xdr:rowOff>
    </xdr:from>
    <xdr:to>
      <xdr:col>23</xdr:col>
      <xdr:colOff>344595</xdr:colOff>
      <xdr:row>22</xdr:row>
      <xdr:rowOff>32466</xdr:rowOff>
    </xdr:to>
    <xdr:graphicFrame macro="">
      <xdr:nvGraphicFramePr>
        <xdr:cNvPr id="2" name="차트 1">
          <a:extLst>
            <a:ext uri="{FF2B5EF4-FFF2-40B4-BE49-F238E27FC236}">
              <a16:creationId xmlns:a16="http://schemas.microsoft.com/office/drawing/2014/main" id="{31CB62C7-C037-6665-B464-29C7C61F2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161925</xdr:colOff>
      <xdr:row>3</xdr:row>
      <xdr:rowOff>95250</xdr:rowOff>
    </xdr:from>
    <xdr:to>
      <xdr:col>23</xdr:col>
      <xdr:colOff>344595</xdr:colOff>
      <xdr:row>22</xdr:row>
      <xdr:rowOff>32466</xdr:rowOff>
    </xdr:to>
    <xdr:graphicFrame macro="">
      <xdr:nvGraphicFramePr>
        <xdr:cNvPr id="7" name="차트 1">
          <a:extLst>
            <a:ext uri="{FF2B5EF4-FFF2-40B4-BE49-F238E27FC236}">
              <a16:creationId xmlns:a16="http://schemas.microsoft.com/office/drawing/2014/main" id="{D8E08878-D8CD-4403-AF50-1E057CFD7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228600</xdr:colOff>
      <xdr:row>3</xdr:row>
      <xdr:rowOff>200025</xdr:rowOff>
    </xdr:from>
    <xdr:to>
      <xdr:col>20</xdr:col>
      <xdr:colOff>468354</xdr:colOff>
      <xdr:row>21</xdr:row>
      <xdr:rowOff>50156</xdr:rowOff>
    </xdr:to>
    <xdr:graphicFrame macro="">
      <xdr:nvGraphicFramePr>
        <xdr:cNvPr id="5" name="차트 1">
          <a:extLst>
            <a:ext uri="{FF2B5EF4-FFF2-40B4-BE49-F238E27FC236}">
              <a16:creationId xmlns:a16="http://schemas.microsoft.com/office/drawing/2014/main" id="{127D5D03-077E-D417-41FD-8C111E79D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17</xdr:col>
      <xdr:colOff>515471</xdr:colOff>
      <xdr:row>4</xdr:row>
      <xdr:rowOff>123263</xdr:rowOff>
    </xdr:from>
    <xdr:to>
      <xdr:col>32</xdr:col>
      <xdr:colOff>658168</xdr:colOff>
      <xdr:row>23</xdr:row>
      <xdr:rowOff>63035</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9606</xdr:colOff>
      <xdr:row>10</xdr:row>
      <xdr:rowOff>25615</xdr:rowOff>
    </xdr:from>
    <xdr:to>
      <xdr:col>33</xdr:col>
      <xdr:colOff>135479</xdr:colOff>
      <xdr:row>28</xdr:row>
      <xdr:rowOff>170990</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752475</xdr:colOff>
      <xdr:row>3</xdr:row>
      <xdr:rowOff>171450</xdr:rowOff>
    </xdr:from>
    <xdr:to>
      <xdr:col>21</xdr:col>
      <xdr:colOff>340610</xdr:colOff>
      <xdr:row>21</xdr:row>
      <xdr:rowOff>148239</xdr:rowOff>
    </xdr:to>
    <xdr:graphicFrame macro="">
      <xdr:nvGraphicFramePr>
        <xdr:cNvPr id="2" name="차트 1">
          <a:extLst>
            <a:ext uri="{FF2B5EF4-FFF2-40B4-BE49-F238E27FC236}">
              <a16:creationId xmlns:a16="http://schemas.microsoft.com/office/drawing/2014/main" id="{F568C7CD-A668-ED33-B8D8-E86235AF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47625</xdr:colOff>
      <xdr:row>4</xdr:row>
      <xdr:rowOff>28575</xdr:rowOff>
    </xdr:from>
    <xdr:to>
      <xdr:col>23</xdr:col>
      <xdr:colOff>574271</xdr:colOff>
      <xdr:row>21</xdr:row>
      <xdr:rowOff>199622</xdr:rowOff>
    </xdr:to>
    <xdr:graphicFrame macro="">
      <xdr:nvGraphicFramePr>
        <xdr:cNvPr id="3" name="차트 2">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358062</xdr:colOff>
      <xdr:row>3</xdr:row>
      <xdr:rowOff>196968</xdr:rowOff>
    </xdr:from>
    <xdr:to>
      <xdr:col>13</xdr:col>
      <xdr:colOff>450664</xdr:colOff>
      <xdr:row>11</xdr:row>
      <xdr:rowOff>119820</xdr:rowOff>
    </xdr:to>
    <xdr:graphicFrame macro="">
      <xdr:nvGraphicFramePr>
        <xdr:cNvPr id="6" name="차트 5">
          <a:extLst>
            <a:ext uri="{FF2B5EF4-FFF2-40B4-BE49-F238E27FC236}">
              <a16:creationId xmlns:a16="http://schemas.microsoft.com/office/drawing/2014/main" id="{7DE48592-010A-B88E-37B7-0CEAA3F9B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41020</xdr:colOff>
      <xdr:row>3</xdr:row>
      <xdr:rowOff>203606</xdr:rowOff>
    </xdr:from>
    <xdr:to>
      <xdr:col>16</xdr:col>
      <xdr:colOff>343172</xdr:colOff>
      <xdr:row>11</xdr:row>
      <xdr:rowOff>126458</xdr:rowOff>
    </xdr:to>
    <xdr:graphicFrame macro="">
      <xdr:nvGraphicFramePr>
        <xdr:cNvPr id="7" name="차트 6">
          <a:extLst>
            <a:ext uri="{FF2B5EF4-FFF2-40B4-BE49-F238E27FC236}">
              <a16:creationId xmlns:a16="http://schemas.microsoft.com/office/drawing/2014/main" id="{31856F7A-9C94-D255-26DD-C6A531E15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523716</xdr:colOff>
      <xdr:row>3</xdr:row>
      <xdr:rowOff>173089</xdr:rowOff>
    </xdr:from>
    <xdr:to>
      <xdr:col>19</xdr:col>
      <xdr:colOff>140068</xdr:colOff>
      <xdr:row>11</xdr:row>
      <xdr:rowOff>95941</xdr:rowOff>
    </xdr:to>
    <xdr:graphicFrame macro="">
      <xdr:nvGraphicFramePr>
        <xdr:cNvPr id="9" name="차트 8">
          <a:extLst>
            <a:ext uri="{FF2B5EF4-FFF2-40B4-BE49-F238E27FC236}">
              <a16:creationId xmlns:a16="http://schemas.microsoft.com/office/drawing/2014/main" id="{6B68DEB4-4C6F-5D49-8A9F-E1E8190EF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365787</xdr:colOff>
      <xdr:row>3</xdr:row>
      <xdr:rowOff>173521</xdr:rowOff>
    </xdr:from>
    <xdr:to>
      <xdr:col>21</xdr:col>
      <xdr:colOff>667939</xdr:colOff>
      <xdr:row>11</xdr:row>
      <xdr:rowOff>96373</xdr:rowOff>
    </xdr:to>
    <xdr:graphicFrame macro="">
      <xdr:nvGraphicFramePr>
        <xdr:cNvPr id="10" name="차트 9">
          <a:extLst>
            <a:ext uri="{FF2B5EF4-FFF2-40B4-BE49-F238E27FC236}">
              <a16:creationId xmlns:a16="http://schemas.microsoft.com/office/drawing/2014/main" id="{5C8B72C7-7C6F-AC75-7842-DA2F0180E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276225</xdr:colOff>
      <xdr:row>3</xdr:row>
      <xdr:rowOff>95250</xdr:rowOff>
    </xdr:from>
    <xdr:to>
      <xdr:col>9</xdr:col>
      <xdr:colOff>590549</xdr:colOff>
      <xdr:row>12</xdr:row>
      <xdr:rowOff>46470</xdr:rowOff>
    </xdr:to>
    <xdr:graphicFrame macro="">
      <xdr:nvGraphicFramePr>
        <xdr:cNvPr id="11" name="차트 10">
          <a:extLst>
            <a:ext uri="{FF2B5EF4-FFF2-40B4-BE49-F238E27FC236}">
              <a16:creationId xmlns:a16="http://schemas.microsoft.com/office/drawing/2014/main" id="{A93BDD9F-B15E-B501-0618-BD069165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C78"/>
  <sheetViews>
    <sheetView workbookViewId="0">
      <selection activeCell="C24" sqref="B24:C24"/>
    </sheetView>
  </sheetViews>
  <sheetFormatPr defaultRowHeight="15"/>
  <cols>
    <col min="1" max="1" width="12.125" style="297" bestFit="1" customWidth="1"/>
    <col min="2" max="3" width="9.125" style="297" bestFit="1" customWidth="1"/>
    <col min="4" max="5" width="9" style="297"/>
    <col min="6" max="6" width="10.625" style="297" bestFit="1" customWidth="1"/>
    <col min="7" max="7" width="9.125" style="297" bestFit="1" customWidth="1"/>
    <col min="8" max="8" width="12.125" style="297" bestFit="1" customWidth="1"/>
    <col min="9" max="10" width="7.25" style="297" bestFit="1" customWidth="1"/>
    <col min="11" max="16" width="9" style="297"/>
    <col min="17" max="17" width="12.125" style="297" bestFit="1" customWidth="1"/>
    <col min="18" max="18" width="11.75" style="297" bestFit="1" customWidth="1"/>
    <col min="19" max="20" width="9" style="297"/>
    <col min="21" max="21" width="11.25" style="297" bestFit="1" customWidth="1"/>
    <col min="22" max="22" width="12.125" style="297" bestFit="1" customWidth="1"/>
    <col min="23" max="23" width="11.75" style="297" bestFit="1" customWidth="1"/>
    <col min="24" max="24" width="9" style="297"/>
    <col min="25" max="25" width="9.625" style="297" bestFit="1" customWidth="1"/>
    <col min="26" max="32" width="9" style="297"/>
    <col min="33" max="33" width="9.125" style="297" bestFit="1" customWidth="1"/>
    <col min="34" max="16384" width="9" style="297"/>
  </cols>
  <sheetData>
    <row r="1" spans="1:23">
      <c r="A1" s="297" t="s">
        <v>4</v>
      </c>
    </row>
    <row r="2" spans="1:23" ht="15.75" thickBot="1">
      <c r="W2" s="297" t="s">
        <v>43</v>
      </c>
    </row>
    <row r="3" spans="1:23" ht="15.75" thickBot="1">
      <c r="H3" s="385" t="s">
        <v>0</v>
      </c>
      <c r="I3" s="386" t="s">
        <v>1</v>
      </c>
      <c r="J3" s="387" t="s">
        <v>2</v>
      </c>
      <c r="V3" s="388" t="s">
        <v>7</v>
      </c>
      <c r="W3" s="389" t="s">
        <v>5</v>
      </c>
    </row>
    <row r="4" spans="1:23" ht="15.75" thickBot="1">
      <c r="A4" s="390"/>
      <c r="B4" s="391" t="s">
        <v>1</v>
      </c>
      <c r="C4" s="392" t="s">
        <v>3</v>
      </c>
      <c r="H4" s="393">
        <f>'일간 팔로워'!$M$1</f>
        <v>45536</v>
      </c>
      <c r="I4" s="394">
        <f>SUM('일간 팔로워'!$C$4:$C$34)</f>
        <v>858</v>
      </c>
      <c r="J4" s="395">
        <f>SUM('일간 팔로워'!$B$4:$B$34)</f>
        <v>2090</v>
      </c>
      <c r="Q4" s="390" t="s">
        <v>7</v>
      </c>
      <c r="R4" s="392" t="s">
        <v>5</v>
      </c>
      <c r="V4" s="393">
        <f>경쟁사!M1</f>
        <v>45536</v>
      </c>
      <c r="W4" s="435">
        <f>VLOOKUP(W2,경쟁사!$A$2:$B$11,2,FALSE)</f>
        <v>25571</v>
      </c>
    </row>
    <row r="5" spans="1:23">
      <c r="A5" s="396">
        <v>44958</v>
      </c>
      <c r="B5" s="326">
        <v>239</v>
      </c>
      <c r="C5" s="327">
        <v>0</v>
      </c>
      <c r="Q5" s="396">
        <v>45261</v>
      </c>
      <c r="R5" s="327">
        <v>10292</v>
      </c>
    </row>
    <row r="6" spans="1:23">
      <c r="A6" s="397">
        <v>44986</v>
      </c>
      <c r="B6" s="332">
        <v>404</v>
      </c>
      <c r="C6" s="333">
        <v>0</v>
      </c>
      <c r="Q6" s="397">
        <v>45292</v>
      </c>
      <c r="R6" s="333">
        <v>11455</v>
      </c>
    </row>
    <row r="7" spans="1:23">
      <c r="A7" s="397">
        <v>45017</v>
      </c>
      <c r="B7" s="332">
        <v>390</v>
      </c>
      <c r="C7" s="333">
        <v>0</v>
      </c>
      <c r="Q7" s="397">
        <v>45323</v>
      </c>
      <c r="R7" s="333">
        <v>13180</v>
      </c>
    </row>
    <row r="8" spans="1:23">
      <c r="A8" s="397">
        <v>45047</v>
      </c>
      <c r="B8" s="332">
        <v>303</v>
      </c>
      <c r="C8" s="333">
        <v>0</v>
      </c>
      <c r="Q8" s="397">
        <v>45352</v>
      </c>
      <c r="R8" s="333">
        <v>15100</v>
      </c>
    </row>
    <row r="9" spans="1:23">
      <c r="A9" s="397">
        <v>45078</v>
      </c>
      <c r="B9" s="332">
        <v>300</v>
      </c>
      <c r="C9" s="333">
        <v>0</v>
      </c>
      <c r="Q9" s="397">
        <v>45383</v>
      </c>
      <c r="R9" s="333">
        <v>17840</v>
      </c>
    </row>
    <row r="10" spans="1:23">
      <c r="A10" s="397">
        <v>45108</v>
      </c>
      <c r="B10" s="332">
        <v>401</v>
      </c>
      <c r="C10" s="333">
        <v>374</v>
      </c>
      <c r="Q10" s="397">
        <v>45413</v>
      </c>
      <c r="R10" s="333">
        <v>19610</v>
      </c>
    </row>
    <row r="11" spans="1:23">
      <c r="A11" s="397">
        <v>45139</v>
      </c>
      <c r="B11" s="332">
        <v>454</v>
      </c>
      <c r="C11" s="333">
        <v>379</v>
      </c>
      <c r="Q11" s="397">
        <v>45444</v>
      </c>
      <c r="R11" s="333">
        <v>20421</v>
      </c>
    </row>
    <row r="12" spans="1:23">
      <c r="A12" s="397">
        <v>45170</v>
      </c>
      <c r="B12" s="332">
        <v>413</v>
      </c>
      <c r="C12" s="333">
        <v>352</v>
      </c>
      <c r="Q12" s="397">
        <v>45474</v>
      </c>
      <c r="R12" s="333">
        <v>21457</v>
      </c>
    </row>
    <row r="13" spans="1:23">
      <c r="A13" s="397">
        <v>45200</v>
      </c>
      <c r="B13" s="332">
        <v>435</v>
      </c>
      <c r="C13" s="333">
        <v>580</v>
      </c>
      <c r="Q13" s="397">
        <v>45505</v>
      </c>
      <c r="R13" s="333">
        <v>22659</v>
      </c>
    </row>
    <row r="14" spans="1:23">
      <c r="A14" s="397">
        <v>45231</v>
      </c>
      <c r="B14" s="332">
        <v>494</v>
      </c>
      <c r="C14" s="333">
        <v>489</v>
      </c>
      <c r="Q14" s="397">
        <v>45536</v>
      </c>
      <c r="R14" s="333">
        <v>25571</v>
      </c>
    </row>
    <row r="15" spans="1:23">
      <c r="A15" s="397">
        <v>45261</v>
      </c>
      <c r="B15" s="332">
        <v>664</v>
      </c>
      <c r="C15" s="333">
        <v>294</v>
      </c>
      <c r="Q15" s="397"/>
      <c r="R15" s="333"/>
    </row>
    <row r="16" spans="1:23">
      <c r="A16" s="397">
        <v>45292</v>
      </c>
      <c r="B16" s="332">
        <v>570</v>
      </c>
      <c r="C16" s="333">
        <v>593</v>
      </c>
      <c r="Q16" s="397"/>
      <c r="R16" s="333"/>
    </row>
    <row r="17" spans="1:28">
      <c r="A17" s="397">
        <v>45323</v>
      </c>
      <c r="B17" s="332">
        <v>776</v>
      </c>
      <c r="C17" s="333">
        <v>949</v>
      </c>
      <c r="Q17" s="397"/>
      <c r="R17" s="333"/>
    </row>
    <row r="18" spans="1:28">
      <c r="A18" s="397">
        <v>45352</v>
      </c>
      <c r="B18" s="332">
        <v>776</v>
      </c>
      <c r="C18" s="333">
        <v>1144</v>
      </c>
      <c r="Q18" s="397"/>
      <c r="R18" s="333"/>
    </row>
    <row r="19" spans="1:28">
      <c r="A19" s="397">
        <v>45383</v>
      </c>
      <c r="B19" s="332">
        <v>821</v>
      </c>
      <c r="C19" s="333">
        <v>1919</v>
      </c>
      <c r="Q19" s="397"/>
      <c r="R19" s="333"/>
    </row>
    <row r="20" spans="1:28">
      <c r="A20" s="397">
        <v>45413</v>
      </c>
      <c r="B20" s="332">
        <v>575</v>
      </c>
      <c r="C20" s="333">
        <v>1365</v>
      </c>
      <c r="Q20" s="397"/>
      <c r="R20" s="333"/>
    </row>
    <row r="21" spans="1:28">
      <c r="A21" s="397">
        <v>45444</v>
      </c>
      <c r="B21" s="332">
        <v>600</v>
      </c>
      <c r="C21" s="333">
        <v>259</v>
      </c>
      <c r="Q21" s="397"/>
      <c r="R21" s="333"/>
    </row>
    <row r="22" spans="1:28">
      <c r="A22" s="397">
        <v>45474</v>
      </c>
      <c r="B22" s="332">
        <v>752</v>
      </c>
      <c r="C22" s="333">
        <v>314</v>
      </c>
      <c r="Q22" s="397"/>
      <c r="R22" s="333"/>
    </row>
    <row r="23" spans="1:28">
      <c r="A23" s="397">
        <v>45505</v>
      </c>
      <c r="B23" s="332">
        <v>647</v>
      </c>
      <c r="C23" s="333">
        <v>629</v>
      </c>
      <c r="Q23" s="397"/>
      <c r="R23" s="333"/>
    </row>
    <row r="24" spans="1:28">
      <c r="A24" s="397">
        <v>45536</v>
      </c>
      <c r="B24" s="332">
        <v>858</v>
      </c>
      <c r="C24" s="333">
        <v>2090</v>
      </c>
      <c r="Q24" s="397"/>
      <c r="R24" s="333"/>
    </row>
    <row r="25" spans="1:28" ht="15.75" thickBot="1">
      <c r="A25" s="397"/>
      <c r="B25" s="332"/>
      <c r="C25" s="333"/>
      <c r="Q25" s="397"/>
      <c r="R25" s="333"/>
    </row>
    <row r="26" spans="1:28">
      <c r="A26" s="397"/>
      <c r="B26" s="332"/>
      <c r="C26" s="333"/>
      <c r="Q26" s="397"/>
      <c r="R26" s="333"/>
      <c r="V26" s="428" t="s">
        <v>7</v>
      </c>
      <c r="W26" s="429" t="s">
        <v>5</v>
      </c>
    </row>
    <row r="27" spans="1:28">
      <c r="A27" s="397"/>
      <c r="B27" s="332"/>
      <c r="C27" s="333"/>
      <c r="Q27" s="397"/>
      <c r="R27" s="333"/>
      <c r="U27" s="297">
        <v>5</v>
      </c>
      <c r="V27" s="399">
        <f>INDEX(Q$5:Q$78,COUNTA(Q$5:Q$78)-$U27)</f>
        <v>45383</v>
      </c>
      <c r="W27" s="398">
        <f>INDEX(R$5:R$78,COUNTA(R$5:R$78)-$U27)</f>
        <v>17840</v>
      </c>
      <c r="Y27" s="297" t="s">
        <v>817</v>
      </c>
    </row>
    <row r="28" spans="1:28">
      <c r="A28" s="397"/>
      <c r="B28" s="332"/>
      <c r="C28" s="333"/>
      <c r="Q28" s="397"/>
      <c r="R28" s="333"/>
      <c r="U28" s="297">
        <v>4</v>
      </c>
      <c r="V28" s="399">
        <f t="shared" ref="V28:W32" si="0">INDEX(Q$5:Q$78,COUNTA(Q$5:Q$78)-$U28)</f>
        <v>45413</v>
      </c>
      <c r="W28" s="398">
        <f t="shared" si="0"/>
        <v>19610</v>
      </c>
      <c r="Y28" s="297" t="s">
        <v>819</v>
      </c>
    </row>
    <row r="29" spans="1:28" ht="15.75" thickBot="1">
      <c r="A29" s="397"/>
      <c r="B29" s="332"/>
      <c r="C29" s="333"/>
      <c r="Q29" s="397"/>
      <c r="R29" s="333"/>
      <c r="U29" s="297">
        <v>3</v>
      </c>
      <c r="V29" s="399">
        <f t="shared" si="0"/>
        <v>45444</v>
      </c>
      <c r="W29" s="398">
        <f t="shared" si="0"/>
        <v>20421</v>
      </c>
    </row>
    <row r="30" spans="1:28">
      <c r="A30" s="397"/>
      <c r="B30" s="332"/>
      <c r="C30" s="333"/>
      <c r="H30" s="425" t="s">
        <v>0</v>
      </c>
      <c r="I30" s="426" t="s">
        <v>1</v>
      </c>
      <c r="J30" s="427" t="s">
        <v>3</v>
      </c>
      <c r="Q30" s="397"/>
      <c r="R30" s="333"/>
      <c r="U30" s="297">
        <v>2</v>
      </c>
      <c r="V30" s="399">
        <f t="shared" si="0"/>
        <v>45474</v>
      </c>
      <c r="W30" s="398">
        <f t="shared" si="0"/>
        <v>21457</v>
      </c>
    </row>
    <row r="31" spans="1:28">
      <c r="A31" s="397"/>
      <c r="B31" s="332"/>
      <c r="C31" s="333"/>
      <c r="G31" s="297">
        <v>15</v>
      </c>
      <c r="H31" s="399">
        <f>INDEX(A$5:A$78,COUNTA(A$5:A$78)-$G31)</f>
        <v>45078</v>
      </c>
      <c r="I31" s="400">
        <f>INDEX(B$5:B$78,COUNTA(B$5:B$78)-$G31)</f>
        <v>300</v>
      </c>
      <c r="J31" s="398" t="e">
        <f>IF(INDEX(C$5:C$78,COUNTA(C$5:C$78)-$G31)=0,NA(),INDEX(C$5:C$78,COUNTA(C$5:C$78)-$G31))</f>
        <v>#N/A</v>
      </c>
      <c r="L31" s="297" t="s">
        <v>817</v>
      </c>
      <c r="Q31" s="397"/>
      <c r="R31" s="333"/>
      <c r="U31" s="297">
        <v>1</v>
      </c>
      <c r="V31" s="399">
        <f t="shared" si="0"/>
        <v>45505</v>
      </c>
      <c r="W31" s="398">
        <f t="shared" si="0"/>
        <v>22659</v>
      </c>
    </row>
    <row r="32" spans="1:28" ht="15.75" thickBot="1">
      <c r="A32" s="397"/>
      <c r="B32" s="332"/>
      <c r="C32" s="333"/>
      <c r="G32" s="297">
        <v>14</v>
      </c>
      <c r="H32" s="399">
        <f t="shared" ref="H32:I46" si="1">INDEX(A$5:A$78,COUNTA(A$5:A$78)-$G32)</f>
        <v>45108</v>
      </c>
      <c r="I32" s="400">
        <f t="shared" si="1"/>
        <v>401</v>
      </c>
      <c r="J32" s="398">
        <f t="shared" ref="J32:J46" si="2">IF(INDEX(C$5:C$78,COUNTA(C$5:C$78)-$G32)=0,NA(),INDEX(C$5:C$78,COUNTA(C$5:C$78)-$G32))</f>
        <v>374</v>
      </c>
      <c r="L32" s="297" t="s">
        <v>818</v>
      </c>
      <c r="Q32" s="397"/>
      <c r="R32" s="333"/>
      <c r="U32" s="297">
        <v>0</v>
      </c>
      <c r="V32" s="403">
        <f t="shared" si="0"/>
        <v>45536</v>
      </c>
      <c r="W32" s="401">
        <f t="shared" si="0"/>
        <v>25571</v>
      </c>
      <c r="AB32" s="402"/>
    </row>
    <row r="33" spans="1:18">
      <c r="A33" s="397"/>
      <c r="B33" s="332"/>
      <c r="C33" s="333"/>
      <c r="G33" s="297">
        <v>13</v>
      </c>
      <c r="H33" s="399">
        <f t="shared" si="1"/>
        <v>45139</v>
      </c>
      <c r="I33" s="400">
        <f t="shared" si="1"/>
        <v>454</v>
      </c>
      <c r="J33" s="398">
        <f t="shared" si="2"/>
        <v>379</v>
      </c>
      <c r="L33" s="297" t="s">
        <v>819</v>
      </c>
      <c r="Q33" s="397"/>
      <c r="R33" s="333"/>
    </row>
    <row r="34" spans="1:18">
      <c r="A34" s="397"/>
      <c r="B34" s="332"/>
      <c r="C34" s="333"/>
      <c r="G34" s="297">
        <v>12</v>
      </c>
      <c r="H34" s="399">
        <f t="shared" si="1"/>
        <v>45170</v>
      </c>
      <c r="I34" s="400">
        <f t="shared" si="1"/>
        <v>413</v>
      </c>
      <c r="J34" s="398">
        <f t="shared" si="2"/>
        <v>352</v>
      </c>
      <c r="Q34" s="397"/>
      <c r="R34" s="333"/>
    </row>
    <row r="35" spans="1:18">
      <c r="A35" s="397"/>
      <c r="B35" s="332"/>
      <c r="C35" s="333"/>
      <c r="G35" s="297">
        <v>11</v>
      </c>
      <c r="H35" s="399">
        <f t="shared" si="1"/>
        <v>45200</v>
      </c>
      <c r="I35" s="400">
        <f t="shared" si="1"/>
        <v>435</v>
      </c>
      <c r="J35" s="398">
        <f t="shared" si="2"/>
        <v>580</v>
      </c>
      <c r="Q35" s="397"/>
      <c r="R35" s="333"/>
    </row>
    <row r="36" spans="1:18">
      <c r="A36" s="397"/>
      <c r="B36" s="332"/>
      <c r="C36" s="333"/>
      <c r="G36" s="297">
        <v>10</v>
      </c>
      <c r="H36" s="399">
        <f t="shared" si="1"/>
        <v>45231</v>
      </c>
      <c r="I36" s="400">
        <f t="shared" si="1"/>
        <v>494</v>
      </c>
      <c r="J36" s="398">
        <f t="shared" si="2"/>
        <v>489</v>
      </c>
      <c r="Q36" s="397"/>
      <c r="R36" s="333"/>
    </row>
    <row r="37" spans="1:18">
      <c r="A37" s="397"/>
      <c r="B37" s="332"/>
      <c r="C37" s="333"/>
      <c r="G37" s="297">
        <v>9</v>
      </c>
      <c r="H37" s="399">
        <f t="shared" si="1"/>
        <v>45261</v>
      </c>
      <c r="I37" s="400">
        <f t="shared" si="1"/>
        <v>664</v>
      </c>
      <c r="J37" s="398">
        <f t="shared" si="2"/>
        <v>294</v>
      </c>
      <c r="Q37" s="397"/>
      <c r="R37" s="333"/>
    </row>
    <row r="38" spans="1:18">
      <c r="A38" s="397"/>
      <c r="B38" s="332"/>
      <c r="C38" s="333"/>
      <c r="G38" s="297">
        <v>8</v>
      </c>
      <c r="H38" s="399">
        <f t="shared" si="1"/>
        <v>45292</v>
      </c>
      <c r="I38" s="400">
        <f t="shared" si="1"/>
        <v>570</v>
      </c>
      <c r="J38" s="398">
        <f t="shared" si="2"/>
        <v>593</v>
      </c>
      <c r="Q38" s="397"/>
      <c r="R38" s="333"/>
    </row>
    <row r="39" spans="1:18">
      <c r="A39" s="397"/>
      <c r="B39" s="332"/>
      <c r="C39" s="333"/>
      <c r="G39" s="297">
        <v>7</v>
      </c>
      <c r="H39" s="399">
        <f t="shared" si="1"/>
        <v>45323</v>
      </c>
      <c r="I39" s="400">
        <f t="shared" si="1"/>
        <v>776</v>
      </c>
      <c r="J39" s="398">
        <f t="shared" si="2"/>
        <v>949</v>
      </c>
      <c r="Q39" s="397"/>
      <c r="R39" s="333"/>
    </row>
    <row r="40" spans="1:18">
      <c r="A40" s="397"/>
      <c r="B40" s="332"/>
      <c r="C40" s="333"/>
      <c r="G40" s="297">
        <v>6</v>
      </c>
      <c r="H40" s="399">
        <f t="shared" si="1"/>
        <v>45352</v>
      </c>
      <c r="I40" s="400">
        <f t="shared" si="1"/>
        <v>776</v>
      </c>
      <c r="J40" s="398">
        <f t="shared" si="2"/>
        <v>1144</v>
      </c>
      <c r="Q40" s="397"/>
      <c r="R40" s="333"/>
    </row>
    <row r="41" spans="1:18">
      <c r="A41" s="397"/>
      <c r="B41" s="332"/>
      <c r="C41" s="333"/>
      <c r="G41" s="297">
        <v>5</v>
      </c>
      <c r="H41" s="399">
        <f t="shared" si="1"/>
        <v>45383</v>
      </c>
      <c r="I41" s="400">
        <f t="shared" si="1"/>
        <v>821</v>
      </c>
      <c r="J41" s="398">
        <f t="shared" si="2"/>
        <v>1919</v>
      </c>
      <c r="L41" s="402"/>
      <c r="Q41" s="397"/>
      <c r="R41" s="333"/>
    </row>
    <row r="42" spans="1:18">
      <c r="A42" s="397"/>
      <c r="B42" s="332"/>
      <c r="C42" s="333"/>
      <c r="G42" s="297">
        <v>4</v>
      </c>
      <c r="H42" s="399">
        <f t="shared" si="1"/>
        <v>45413</v>
      </c>
      <c r="I42" s="400">
        <f t="shared" si="1"/>
        <v>575</v>
      </c>
      <c r="J42" s="398">
        <f t="shared" si="2"/>
        <v>1365</v>
      </c>
      <c r="L42" s="402"/>
      <c r="Q42" s="397"/>
      <c r="R42" s="333"/>
    </row>
    <row r="43" spans="1:18">
      <c r="A43" s="397"/>
      <c r="B43" s="332"/>
      <c r="C43" s="333"/>
      <c r="G43" s="297">
        <v>3</v>
      </c>
      <c r="H43" s="399">
        <f t="shared" si="1"/>
        <v>45444</v>
      </c>
      <c r="I43" s="400">
        <f t="shared" si="1"/>
        <v>600</v>
      </c>
      <c r="J43" s="398">
        <f t="shared" si="2"/>
        <v>259</v>
      </c>
      <c r="L43" s="402"/>
      <c r="Q43" s="397"/>
      <c r="R43" s="333"/>
    </row>
    <row r="44" spans="1:18">
      <c r="A44" s="397"/>
      <c r="B44" s="332"/>
      <c r="C44" s="333"/>
      <c r="G44" s="297">
        <v>2</v>
      </c>
      <c r="H44" s="399">
        <f t="shared" si="1"/>
        <v>45474</v>
      </c>
      <c r="I44" s="400">
        <f t="shared" si="1"/>
        <v>752</v>
      </c>
      <c r="J44" s="398">
        <f t="shared" si="2"/>
        <v>314</v>
      </c>
      <c r="L44" s="402"/>
      <c r="Q44" s="397"/>
      <c r="R44" s="333"/>
    </row>
    <row r="45" spans="1:18">
      <c r="A45" s="397"/>
      <c r="B45" s="332"/>
      <c r="C45" s="333"/>
      <c r="G45" s="297">
        <v>1</v>
      </c>
      <c r="H45" s="399">
        <f t="shared" si="1"/>
        <v>45505</v>
      </c>
      <c r="I45" s="400">
        <f t="shared" si="1"/>
        <v>647</v>
      </c>
      <c r="J45" s="398">
        <f t="shared" si="2"/>
        <v>629</v>
      </c>
      <c r="L45" s="402"/>
      <c r="Q45" s="397"/>
      <c r="R45" s="333"/>
    </row>
    <row r="46" spans="1:18" ht="15.75" thickBot="1">
      <c r="A46" s="397"/>
      <c r="B46" s="332"/>
      <c r="C46" s="333"/>
      <c r="G46" s="297">
        <v>0</v>
      </c>
      <c r="H46" s="403">
        <f t="shared" si="1"/>
        <v>45536</v>
      </c>
      <c r="I46" s="404">
        <f t="shared" si="1"/>
        <v>858</v>
      </c>
      <c r="J46" s="401">
        <f t="shared" si="2"/>
        <v>2090</v>
      </c>
      <c r="Q46" s="397"/>
      <c r="R46" s="333"/>
    </row>
    <row r="47" spans="1:18">
      <c r="A47" s="397"/>
      <c r="B47" s="332"/>
      <c r="C47" s="333"/>
      <c r="Q47" s="405"/>
      <c r="R47" s="333"/>
    </row>
    <row r="48" spans="1:18">
      <c r="A48" s="397"/>
      <c r="B48" s="332"/>
      <c r="C48" s="333"/>
      <c r="Q48" s="405"/>
      <c r="R48" s="333"/>
    </row>
    <row r="49" spans="1:29">
      <c r="A49" s="397"/>
      <c r="B49" s="332"/>
      <c r="C49" s="333"/>
      <c r="Q49" s="405"/>
      <c r="R49" s="333"/>
    </row>
    <row r="50" spans="1:29">
      <c r="A50" s="397"/>
      <c r="B50" s="332"/>
      <c r="C50" s="333"/>
      <c r="F50" s="306"/>
      <c r="Q50" s="405"/>
      <c r="R50" s="333"/>
    </row>
    <row r="51" spans="1:29">
      <c r="A51" s="397"/>
      <c r="B51" s="332"/>
      <c r="C51" s="333"/>
      <c r="F51" s="406" t="str">
        <f>(MONTH(H46)+1)&amp;"월 1일 기준 팔로워 "&amp;TEXT(W32,"#,###")&amp;"명 달성 (전월 대비 "&amp;TEXT((W32-W31)/W31,"#.00%")&amp;" 증가)"</f>
        <v>10월 1일 기준 팔로워 25,571명 달성 (전월 대비 12.85% 증가)</v>
      </c>
      <c r="G51" s="311"/>
      <c r="J51" s="406" t="s">
        <v>524</v>
      </c>
      <c r="Q51" s="405"/>
      <c r="R51" s="333"/>
      <c r="U51" s="407" t="s">
        <v>8</v>
      </c>
    </row>
    <row r="52" spans="1:29">
      <c r="A52" s="397"/>
      <c r="B52" s="332"/>
      <c r="C52" s="333"/>
      <c r="F52" s="310" t="str">
        <f>"  - 신규 유입 "&amp;TEXT(SUM(I46:J46),"#,###")&amp;"명 (오가닉 "&amp;TEXT(I46,"#,###")&amp;"명 + 광고 "&amp;TEXT(J46,"#,###")&amp;"명)"</f>
        <v xml:space="preserve">  - 신규 유입 2,948명 (오가닉 858명 + 광고 2,090명)</v>
      </c>
      <c r="J52" s="310" t="str">
        <f>"  - 페이지 View "&amp;TEXT(ABS(('월간 지표비교'!L33-'월간 지표비교'!L32)/'월간 지표비교'!L32),"0.0%")&amp;IF('월간 지표비교'!L33&gt;'월간 지표비교'!L32," 증가"," 감소")</f>
        <v xml:space="preserve">  - 페이지 View 27.0% 증가</v>
      </c>
      <c r="Q52" s="405"/>
      <c r="R52" s="333"/>
      <c r="U52" s="310" t="str">
        <f>"  - Impression 약 "&amp;
TEXT(ABS((INDEX('일일 노출,참여'!C:C,COUNTA('일일 노출,참여'!C:C)+7)-INDEX('일일 노출,참여'!C:C,COUNTA('일일 노출,참여'!C:C)+6))/INDEX('일일 노출,참여'!C:C,COUNTA('일일 노출,참여'!C:C)+6)),"0.0%")&amp;
IF(INDEX('일일 노출,참여'!C:C,COUNTA('일일 노출,참여'!C:C)+7)&gt;INDEX('일일 노출,참여'!C:C,COUNTA('일일 노출,참여'!C:C)+6),
" 증가",
" 감소")&amp;
" (org. "&amp;
TEXT(ABS((INDEX('일일 노출,참여(오가닉)'!C:C,COUNTA('일일 노출,참여(오가닉)'!C:C)+7)-INDEX('일일 노출,참여(오가닉)'!C:C,COUNTA('일일 노출,참여(오가닉)'!C:C)+6))/INDEX('일일 노출,참여(오가닉)'!C:C,COUNTA('일일 노출,참여(오가닉)'!C:C)+6)),"0.0%")&amp;
IF(INDEX('일일 노출,참여(오가닉)'!C:C,COUNTA('일일 노출,참여(오가닉)'!C:C)+7)&gt;INDEX('일일 노출,참여(오가닉)'!C:C,COUNTA('일일 노출,참여(오가닉)'!C:C)+6)," 증가)"," 감소)")</f>
        <v xml:space="preserve">  - Impression 약 45.9% 감소 (org. 13.8% 증가)</v>
      </c>
      <c r="Y52" s="297" cm="1">
        <f t="array" ref="Y52">INDEX('일일 노출,참여'!C:C,COUNTA('일일 노출,참여'!C:C)+7)</f>
        <v>1840515</v>
      </c>
      <c r="Z52" s="297" cm="1">
        <f t="array" ref="Z52">INDEX('일일 노출,참여'!D:D,COUNTA('일일 노출,참여'!D:D)+7)</f>
        <v>87299</v>
      </c>
      <c r="AB52" s="297" cm="1">
        <f t="array" ref="AB52">INDEX('일일 노출,참여(오가닉)'!D:D,COUNTA('일일 노출,참여(오가닉)'!D:D)+7)</f>
        <v>10650</v>
      </c>
      <c r="AC52" s="297" cm="1">
        <f t="array" ref="AC52">INDEX('일일 노출,참여(오가닉)'!C:C,COUNTA('일일 노출,참여(오가닉)'!C:C)+7)</f>
        <v>58109</v>
      </c>
    </row>
    <row r="53" spans="1:29">
      <c r="A53" s="397"/>
      <c r="B53" s="332"/>
      <c r="C53" s="333"/>
      <c r="F53" s="406" t="str">
        <f>"총 "&amp;(COUNTA('contents 장표'!C5:C37)-COUNTIF('contents 장표'!C5:C37,""))&amp;"건의 콘텐츠 발행 (프레인 발행 "&amp;(COUNTA('contents 장표'!C5:C37)-COUNTIF('contents 장표'!C5:C37,""))&amp;"건)"</f>
        <v>총 11건의 콘텐츠 발행 (프레인 발행 11건)</v>
      </c>
      <c r="G53" s="311"/>
      <c r="J53" s="310" t="str">
        <f>"  - 페이지 순 방문자 수 "&amp;TEXT(ABS(('월간 지표비교'!M33-'월간 지표비교'!M32)/'월간 지표비교'!M32),"0.0%")&amp;IF('월간 지표비교'!M33&lt;'월간 지표비교'!M32," 감소"," 증가")</f>
        <v xml:space="preserve">  - 페이지 순 방문자 수 30.0% 증가</v>
      </c>
      <c r="Q53" s="405"/>
      <c r="R53" s="333"/>
      <c r="U53" s="310" t="str">
        <f>"  - Engagement 약 "&amp;
TEXT(ABS((INDEX('일일 노출,참여'!D:D,COUNTA('일일 노출,참여'!D:D)+7)-INDEX('일일 노출,참여'!D:D,COUNTA('일일 노출,참여'!D:D)+6))/INDEX('일일 노출,참여'!D:D,COUNTA('일일 노출,참여'!D:D)+6)),"0.0%")&amp;
IF(INDEX('일일 노출,참여'!D:D,COUNTA('일일 노출,참여'!D:D)+7)&gt;INDEX('일일 노출,참여'!D:D,COUNTA('일일 노출,참여'!D:D)+6),
" 증가",
" 감소")&amp;
" (org. "&amp;
TEXT(ABS((INDEX('일일 노출,참여(오가닉)'!D:D,COUNTA('일일 노출,참여(오가닉)'!D:D)+7)-INDEX('일일 노출,참여(오가닉)'!D:D,COUNTA('일일 노출,참여(오가닉)'!D:D)+6))/INDEX('일일 노출,참여(오가닉)'!D:D,COUNTA('일일 노출,참여(오가닉)'!D:D)+6)),"0.0%")&amp;
IF(INDEX('일일 노출,참여(오가닉)'!D:D,COUNTA('일일 노출,참여(오가닉)'!D:D)+7)&gt;INDEX('일일 노출,참여(오가닉)'!D:D,COUNTA('일일 노출,참여(오가닉)'!D:D)+6)," 증가)"," 감소)")</f>
        <v xml:space="preserve">  - Engagement 약 47.8% 증가 (org. 16.6% 증가)</v>
      </c>
      <c r="Y53" s="297" cm="1">
        <f t="array" ref="Y53">INDEX('일일 노출,참여'!C:C,COUNTA('일일 노출,참여'!C:C)+6)</f>
        <v>3401709</v>
      </c>
      <c r="Z53" s="297" cm="1">
        <f t="array" ref="Z53">INDEX('일일 노출,참여'!D:D,COUNTA('일일 노출,참여'!D:D)+6)</f>
        <v>59063</v>
      </c>
      <c r="AB53" s="297" cm="1">
        <f t="array" ref="AB53">INDEX('일일 노출,참여(오가닉)'!D:D,COUNTA('일일 노출,참여(오가닉)'!D:D)+6)</f>
        <v>9132</v>
      </c>
      <c r="AC53" s="297" cm="1">
        <f t="array" ref="AC53">INDEX('일일 노출,참여(오가닉)'!C:C,COUNTA('일일 노출,참여(오가닉)'!C:C)+6)</f>
        <v>51074</v>
      </c>
    </row>
    <row r="54" spans="1:29">
      <c r="A54" s="397"/>
      <c r="B54" s="332"/>
      <c r="C54" s="333"/>
      <c r="F54" s="310" t="str">
        <f>"  - Company 카테고리 "&amp;COUNTIF('contents 장표'!G5:G37,"Company")&amp;"건"</f>
        <v xml:space="preserve">  - Company 카테고리 3건</v>
      </c>
      <c r="Q54" s="405"/>
      <c r="R54" s="333"/>
      <c r="U54" s="310" t="str">
        <f>"  - 총 클릭 수 약 "
&amp;TEXT(ABS(('contents(daily)'!Y1-'contents(daily)'!Y2)/'contents(daily)'!Y1),"0.0%")&amp;
IF('contents(daily)'!Y1&gt;'contents(daily)'!Y2,
" 감소",
" 증가")&amp;
" (org. "&amp;
TEXT(ABS(('contents(daily)'!Y3-'contents(daily)'!Y4)/'contents(daily)'!Y3),"0.0%")&amp;
IF('contents(daily)'!Y3&gt;'contents(daily)'!Y4," 감소)"," 증가)")</f>
        <v xml:space="preserve">  - 총 클릭 수 약 44.4% 증가 (org. 3.7% 증가)</v>
      </c>
    </row>
    <row r="55" spans="1:29">
      <c r="A55" s="397"/>
      <c r="B55" s="332"/>
      <c r="C55" s="333"/>
      <c r="F55" s="408" t="str">
        <f>"  - Science 카테고리 "&amp;COUNTIF('contents 장표'!G5:G37,"Science")&amp;"건"</f>
        <v xml:space="preserve">  - Science 카테고리 5건</v>
      </c>
      <c r="Q55" s="405"/>
      <c r="R55" s="333"/>
    </row>
    <row r="56" spans="1:29">
      <c r="A56" s="397"/>
      <c r="B56" s="332"/>
      <c r="C56" s="333"/>
      <c r="F56" s="408" t="str">
        <f>"  - Seasonal 카테고리 "&amp;COUNTIF('contents 장표'!G5:G37,"Seasonal")&amp;"건"</f>
        <v xml:space="preserve">  - Seasonal 카테고리 2건</v>
      </c>
      <c r="Q56" s="405"/>
      <c r="R56" s="333"/>
    </row>
    <row r="57" spans="1:29">
      <c r="A57" s="397"/>
      <c r="B57" s="332"/>
      <c r="C57" s="333"/>
      <c r="F57" s="310" t="str">
        <f>"  - People &amp; Culture 카테고리 "&amp;COUNTIF('contents 장표'!G5:G37,"People")&amp;"건"</f>
        <v xml:space="preserve">  - People &amp; Culture 카테고리 1건</v>
      </c>
      <c r="Q57" s="405"/>
      <c r="R57" s="333"/>
      <c r="Y57" s="297" t="s">
        <v>814</v>
      </c>
    </row>
    <row r="58" spans="1:29" ht="15.75" thickBot="1">
      <c r="A58" s="397"/>
      <c r="B58" s="332"/>
      <c r="C58" s="333"/>
      <c r="Q58" s="409"/>
      <c r="R58" s="341"/>
    </row>
    <row r="59" spans="1:29">
      <c r="A59" s="397"/>
      <c r="B59" s="332"/>
      <c r="C59" s="333"/>
      <c r="Y59" s="297" t="s">
        <v>815</v>
      </c>
    </row>
    <row r="60" spans="1:29">
      <c r="A60" s="397"/>
      <c r="B60" s="332"/>
      <c r="C60" s="333"/>
      <c r="Y60" s="297" t="s">
        <v>816</v>
      </c>
    </row>
    <row r="61" spans="1:29">
      <c r="A61" s="405"/>
      <c r="B61" s="332"/>
      <c r="C61" s="333"/>
    </row>
    <row r="62" spans="1:29">
      <c r="A62" s="405"/>
      <c r="B62" s="332"/>
      <c r="C62" s="333"/>
    </row>
    <row r="63" spans="1:29">
      <c r="A63" s="405"/>
      <c r="B63" s="332"/>
      <c r="C63" s="333"/>
    </row>
    <row r="64" spans="1:29">
      <c r="A64" s="405"/>
      <c r="B64" s="332"/>
      <c r="C64" s="333"/>
    </row>
    <row r="65" spans="1:3">
      <c r="A65" s="405"/>
      <c r="B65" s="332"/>
      <c r="C65" s="333"/>
    </row>
    <row r="66" spans="1:3">
      <c r="A66" s="405"/>
      <c r="B66" s="332"/>
      <c r="C66" s="333"/>
    </row>
    <row r="67" spans="1:3">
      <c r="A67" s="405"/>
      <c r="B67" s="332"/>
      <c r="C67" s="333"/>
    </row>
    <row r="68" spans="1:3">
      <c r="A68" s="405"/>
      <c r="B68" s="332"/>
      <c r="C68" s="333"/>
    </row>
    <row r="69" spans="1:3">
      <c r="A69" s="405"/>
      <c r="B69" s="332"/>
      <c r="C69" s="333"/>
    </row>
    <row r="70" spans="1:3">
      <c r="A70" s="405"/>
      <c r="B70" s="332"/>
      <c r="C70" s="333"/>
    </row>
    <row r="71" spans="1:3">
      <c r="A71" s="405"/>
      <c r="B71" s="332"/>
      <c r="C71" s="333"/>
    </row>
    <row r="72" spans="1:3">
      <c r="A72" s="405"/>
      <c r="B72" s="332"/>
      <c r="C72" s="333"/>
    </row>
    <row r="73" spans="1:3">
      <c r="A73" s="405"/>
      <c r="B73" s="332"/>
      <c r="C73" s="333"/>
    </row>
    <row r="74" spans="1:3">
      <c r="A74" s="405"/>
      <c r="B74" s="332"/>
      <c r="C74" s="333"/>
    </row>
    <row r="75" spans="1:3">
      <c r="A75" s="405"/>
      <c r="B75" s="332"/>
      <c r="C75" s="333"/>
    </row>
    <row r="76" spans="1:3">
      <c r="A76" s="405"/>
      <c r="B76" s="332"/>
      <c r="C76" s="333"/>
    </row>
    <row r="77" spans="1:3">
      <c r="A77" s="405"/>
      <c r="B77" s="332"/>
      <c r="C77" s="333"/>
    </row>
    <row r="78" spans="1:3" ht="15.75" thickBot="1">
      <c r="A78" s="409"/>
      <c r="B78" s="340"/>
      <c r="C78" s="341"/>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7" tint="0.79998168889431442"/>
  </sheetPr>
  <dimension ref="A1:U34"/>
  <sheetViews>
    <sheetView workbookViewId="0">
      <selection activeCell="K24" sqref="K24"/>
    </sheetView>
  </sheetViews>
  <sheetFormatPr defaultRowHeight="16.5"/>
  <cols>
    <col min="1" max="1" width="11" customWidth="1"/>
    <col min="2" max="7" width="18.25" customWidth="1"/>
    <col min="8" max="8" width="11.125" bestFit="1" customWidth="1"/>
    <col min="13" max="13" width="11.125" bestFit="1" customWidth="1"/>
  </cols>
  <sheetData>
    <row r="1" spans="1:13">
      <c r="A1" t="str">
        <f>MONTH(F4)&amp;"월 신규 팔로워 일자별 유입 지수"</f>
        <v>9월 신규 팔로워 일자별 유입 지수</v>
      </c>
      <c r="L1" s="27" t="s">
        <v>403</v>
      </c>
      <c r="M1" s="252">
        <f>F4</f>
        <v>45536</v>
      </c>
    </row>
    <row r="2" spans="1:13" ht="17.25" thickBot="1">
      <c r="L2" s="28" t="s">
        <v>404</v>
      </c>
      <c r="M2" s="253">
        <f>EOMONTH(F4,0)</f>
        <v>45565</v>
      </c>
    </row>
    <row r="3" spans="1:13">
      <c r="A3" s="159" t="s">
        <v>21</v>
      </c>
      <c r="B3" s="160" t="s">
        <v>405</v>
      </c>
      <c r="C3" s="160" t="s">
        <v>406</v>
      </c>
      <c r="D3" s="430"/>
      <c r="E3" s="161" t="s">
        <v>407</v>
      </c>
      <c r="F3" s="57"/>
      <c r="G3" s="57"/>
    </row>
    <row r="4" spans="1:13">
      <c r="A4" s="162" t="s">
        <v>565</v>
      </c>
      <c r="B4" s="163">
        <v>8</v>
      </c>
      <c r="C4" s="163">
        <v>18</v>
      </c>
      <c r="D4" s="431">
        <v>0</v>
      </c>
      <c r="E4" s="116">
        <v>26</v>
      </c>
      <c r="F4" s="354">
        <f>IFERROR(DATE(RIGHT(A4,4),LEFT(A4,2),MID(A4,4,2)),"")</f>
        <v>45536</v>
      </c>
      <c r="G4" s="354" t="str">
        <f>IF(
OR(MOD(F4,7)&gt;5,MOD(F4,7)&lt;2),"","1주차")</f>
        <v/>
      </c>
      <c r="H4" s="167" t="str">
        <f>IFERROR(TEXT(F4,"d")&amp;CHAR(10)&amp;TEXT(F4,"aaa"),"")</f>
        <v>1
일</v>
      </c>
    </row>
    <row r="5" spans="1:13">
      <c r="A5" s="162" t="s">
        <v>562</v>
      </c>
      <c r="B5" s="163">
        <v>3</v>
      </c>
      <c r="C5" s="163">
        <v>21</v>
      </c>
      <c r="D5" s="431">
        <v>0</v>
      </c>
      <c r="E5" s="116">
        <v>24</v>
      </c>
      <c r="F5" s="354">
        <f t="shared" ref="F5:F34" si="0">IFERROR(DATE(RIGHT(A5,4),LEFT(A5,2),MID(A5,4,2)),"")</f>
        <v>45537</v>
      </c>
      <c r="G5" s="354" t="str">
        <f>IFERROR(IF(MOD(F5,7)&lt;&gt;2,"",(COUNTA($G$4:G4)-COUNTBLANK($G$4:G4)+1)&amp;"주차"), "")</f>
        <v>1주차</v>
      </c>
      <c r="H5" s="167" t="str">
        <f t="shared" ref="H5:H34" si="1">IFERROR(TEXT(F5,"d")&amp;CHAR(10)&amp;TEXT(F5,"aaa"),"")</f>
        <v>2
월</v>
      </c>
    </row>
    <row r="6" spans="1:13">
      <c r="A6" s="162" t="s">
        <v>820</v>
      </c>
      <c r="B6" s="163">
        <v>5</v>
      </c>
      <c r="C6" s="163">
        <v>21</v>
      </c>
      <c r="D6" s="431">
        <v>0</v>
      </c>
      <c r="E6" s="116">
        <v>26</v>
      </c>
      <c r="F6" s="354">
        <f t="shared" si="0"/>
        <v>45538</v>
      </c>
      <c r="G6" s="354" t="str">
        <f>IFERROR(IF(MOD(F6,7)&lt;&gt;2,"",(COUNTA($G$4:G5)-COUNTBLANK($G$4:G5)+1)&amp;"주차"), "")</f>
        <v/>
      </c>
      <c r="H6" s="167" t="str">
        <f t="shared" si="1"/>
        <v>3
화</v>
      </c>
    </row>
    <row r="7" spans="1:13">
      <c r="A7" s="162" t="s">
        <v>821</v>
      </c>
      <c r="B7" s="163">
        <v>0</v>
      </c>
      <c r="C7" s="163">
        <v>26</v>
      </c>
      <c r="D7" s="431">
        <v>0</v>
      </c>
      <c r="E7" s="116">
        <v>26</v>
      </c>
      <c r="F7" s="354">
        <f t="shared" si="0"/>
        <v>45539</v>
      </c>
      <c r="G7" s="354" t="str">
        <f>IFERROR(IF(MOD(F7,7)&lt;&gt;2,"",(COUNTA($G$4:G6)-COUNTBLANK($G$4:G6)+1)&amp;"주차"), "")</f>
        <v/>
      </c>
      <c r="H7" s="167" t="str">
        <f t="shared" si="1"/>
        <v>4
수</v>
      </c>
    </row>
    <row r="8" spans="1:13">
      <c r="A8" s="162" t="s">
        <v>822</v>
      </c>
      <c r="B8" s="163">
        <v>0</v>
      </c>
      <c r="C8" s="163">
        <v>21</v>
      </c>
      <c r="D8" s="431">
        <v>0</v>
      </c>
      <c r="E8" s="116">
        <v>21</v>
      </c>
      <c r="F8" s="354">
        <f t="shared" si="0"/>
        <v>45540</v>
      </c>
      <c r="G8" s="354" t="str">
        <f>IFERROR(IF(MOD(F8,7)&lt;&gt;2,"",(COUNTA($G$4:G7)-COUNTBLANK($G$4:G7)+1)&amp;"주차"), "")</f>
        <v/>
      </c>
      <c r="H8" s="167" t="str">
        <f t="shared" si="1"/>
        <v>5
목</v>
      </c>
    </row>
    <row r="9" spans="1:13">
      <c r="A9" s="162" t="s">
        <v>823</v>
      </c>
      <c r="B9" s="163">
        <v>0</v>
      </c>
      <c r="C9" s="163">
        <v>20</v>
      </c>
      <c r="D9" s="431">
        <v>0</v>
      </c>
      <c r="E9" s="116">
        <v>20</v>
      </c>
      <c r="F9" s="354">
        <f t="shared" si="0"/>
        <v>45541</v>
      </c>
      <c r="G9" s="354" t="str">
        <f>IFERROR(IF(MOD(F9,7)&lt;&gt;2,"",(COUNTA($G$4:G8)-COUNTBLANK($G$4:G8)+1)&amp;"주차"), "")</f>
        <v/>
      </c>
      <c r="H9" s="167" t="str">
        <f t="shared" si="1"/>
        <v>6
금</v>
      </c>
    </row>
    <row r="10" spans="1:13">
      <c r="A10" s="162" t="s">
        <v>824</v>
      </c>
      <c r="B10" s="163">
        <v>0</v>
      </c>
      <c r="C10" s="163">
        <v>6</v>
      </c>
      <c r="D10" s="431">
        <v>0</v>
      </c>
      <c r="E10" s="116">
        <v>6</v>
      </c>
      <c r="F10" s="354">
        <f t="shared" si="0"/>
        <v>45542</v>
      </c>
      <c r="G10" s="354" t="str">
        <f>IFERROR(IF(MOD(F10,7)&lt;&gt;2,"",(COUNTA($G$4:G9)-COUNTBLANK($G$4:G9)+1)&amp;"주차"), "")</f>
        <v/>
      </c>
      <c r="H10" s="167" t="str">
        <f t="shared" si="1"/>
        <v>7
토</v>
      </c>
    </row>
    <row r="11" spans="1:13">
      <c r="A11" s="162" t="s">
        <v>825</v>
      </c>
      <c r="B11" s="163">
        <v>0</v>
      </c>
      <c r="C11" s="163">
        <v>13</v>
      </c>
      <c r="D11" s="431">
        <v>0</v>
      </c>
      <c r="E11" s="116">
        <v>13</v>
      </c>
      <c r="F11" s="354">
        <f t="shared" si="0"/>
        <v>45543</v>
      </c>
      <c r="G11" s="354" t="str">
        <f>IFERROR(IF(MOD(F11,7)&lt;&gt;2,"",(COUNTA($G$4:G10)-COUNTBLANK($G$4:G10)+1)&amp;"주차"), "")</f>
        <v/>
      </c>
      <c r="H11" s="167" t="str">
        <f t="shared" si="1"/>
        <v>8
일</v>
      </c>
    </row>
    <row r="12" spans="1:13">
      <c r="A12" s="162" t="s">
        <v>563</v>
      </c>
      <c r="B12" s="163">
        <v>0</v>
      </c>
      <c r="C12" s="163">
        <v>16</v>
      </c>
      <c r="D12" s="431">
        <v>0</v>
      </c>
      <c r="E12" s="116">
        <v>16</v>
      </c>
      <c r="F12" s="354">
        <f t="shared" si="0"/>
        <v>45544</v>
      </c>
      <c r="G12" s="354" t="str">
        <f>IFERROR(IF(MOD(F12,7)&lt;&gt;2,"",(COUNTA($G$4:G11)-COUNTBLANK($G$4:G11)+1)&amp;"주차"), "")</f>
        <v>2주차</v>
      </c>
      <c r="H12" s="167" t="str">
        <f t="shared" si="1"/>
        <v>9
월</v>
      </c>
    </row>
    <row r="13" spans="1:13">
      <c r="A13" s="162" t="s">
        <v>826</v>
      </c>
      <c r="B13" s="163">
        <v>0</v>
      </c>
      <c r="C13" s="163">
        <v>20</v>
      </c>
      <c r="D13" s="431">
        <v>0</v>
      </c>
      <c r="E13" s="116">
        <v>20</v>
      </c>
      <c r="F13" s="354">
        <f t="shared" si="0"/>
        <v>45545</v>
      </c>
      <c r="G13" s="354" t="str">
        <f>IFERROR(IF(MOD(F13,7)&lt;&gt;2,"",(COUNTA($G$4:G12)-COUNTBLANK($G$4:G12)+1)&amp;"주차"), "")</f>
        <v/>
      </c>
      <c r="H13" s="167" t="str">
        <f t="shared" si="1"/>
        <v>10
화</v>
      </c>
    </row>
    <row r="14" spans="1:13">
      <c r="A14" s="162" t="s">
        <v>827</v>
      </c>
      <c r="B14" s="163">
        <v>0</v>
      </c>
      <c r="C14" s="163">
        <v>15</v>
      </c>
      <c r="D14" s="431">
        <v>0</v>
      </c>
      <c r="E14" s="116">
        <v>15</v>
      </c>
      <c r="F14" s="354">
        <f t="shared" si="0"/>
        <v>45546</v>
      </c>
      <c r="G14" s="354" t="str">
        <f>IFERROR(IF(MOD(F14,7)&lt;&gt;2,"",(COUNTA($G$4:G13)-COUNTBLANK($G$4:G13)+1)&amp;"주차"), "")</f>
        <v/>
      </c>
      <c r="H14" s="167" t="str">
        <f t="shared" si="1"/>
        <v>11
수</v>
      </c>
    </row>
    <row r="15" spans="1:13">
      <c r="A15" s="162" t="s">
        <v>828</v>
      </c>
      <c r="B15" s="163">
        <v>20</v>
      </c>
      <c r="C15" s="163">
        <v>16</v>
      </c>
      <c r="D15" s="431">
        <v>0</v>
      </c>
      <c r="E15" s="116">
        <v>36</v>
      </c>
      <c r="F15" s="354">
        <f t="shared" si="0"/>
        <v>45547</v>
      </c>
      <c r="G15" s="354" t="str">
        <f>IFERROR(IF(MOD(F15,7)&lt;&gt;2,"",(COUNTA($G$4:G14)-COUNTBLANK($G$4:G14)+1)&amp;"주차"), "")</f>
        <v/>
      </c>
      <c r="H15" s="167" t="str">
        <f t="shared" si="1"/>
        <v>12
목</v>
      </c>
    </row>
    <row r="16" spans="1:13">
      <c r="A16" s="162" t="s">
        <v>829</v>
      </c>
      <c r="B16" s="163">
        <v>6</v>
      </c>
      <c r="C16" s="163">
        <v>7</v>
      </c>
      <c r="D16" s="431">
        <v>0</v>
      </c>
      <c r="E16" s="116">
        <v>13</v>
      </c>
      <c r="F16" s="354">
        <f t="shared" si="0"/>
        <v>45548</v>
      </c>
      <c r="G16" s="354" t="str">
        <f>IFERROR(IF(MOD(F16,7)&lt;&gt;2,"",(COUNTA($G$4:G15)-COUNTBLANK($G$4:G15)+1)&amp;"주차"), "")</f>
        <v/>
      </c>
      <c r="H16" s="167" t="str">
        <f t="shared" si="1"/>
        <v>13
금</v>
      </c>
    </row>
    <row r="17" spans="1:21">
      <c r="A17" s="162" t="s">
        <v>830</v>
      </c>
      <c r="B17" s="163">
        <v>8</v>
      </c>
      <c r="C17" s="163">
        <v>8</v>
      </c>
      <c r="D17" s="431">
        <v>0</v>
      </c>
      <c r="E17" s="116">
        <v>16</v>
      </c>
      <c r="F17" s="354">
        <f t="shared" si="0"/>
        <v>45549</v>
      </c>
      <c r="G17" s="354" t="str">
        <f>IFERROR(IF(MOD(F17,7)&lt;&gt;2,"",(COUNTA($G$4:G16)-COUNTBLANK($G$4:G16)+1)&amp;"주차"), "")</f>
        <v/>
      </c>
      <c r="H17" s="167" t="str">
        <f t="shared" si="1"/>
        <v>14
토</v>
      </c>
    </row>
    <row r="18" spans="1:21">
      <c r="A18" s="162" t="s">
        <v>831</v>
      </c>
      <c r="B18" s="163">
        <v>10</v>
      </c>
      <c r="C18" s="163">
        <v>9</v>
      </c>
      <c r="D18" s="431">
        <v>0</v>
      </c>
      <c r="E18" s="116">
        <v>19</v>
      </c>
      <c r="F18" s="354">
        <f t="shared" si="0"/>
        <v>45550</v>
      </c>
      <c r="G18" s="354" t="str">
        <f>IFERROR(IF(MOD(F18,7)&lt;&gt;2,"",(COUNTA($G$4:G17)-COUNTBLANK($G$4:G17)+1)&amp;"주차"), "")</f>
        <v/>
      </c>
      <c r="H18" s="167" t="str">
        <f t="shared" si="1"/>
        <v>15
일</v>
      </c>
    </row>
    <row r="19" spans="1:21">
      <c r="A19" s="162" t="s">
        <v>832</v>
      </c>
      <c r="B19" s="163">
        <v>13</v>
      </c>
      <c r="C19" s="163">
        <v>8</v>
      </c>
      <c r="D19" s="431">
        <v>0</v>
      </c>
      <c r="E19" s="116">
        <v>21</v>
      </c>
      <c r="F19" s="354">
        <f t="shared" si="0"/>
        <v>45551</v>
      </c>
      <c r="G19" s="354" t="str">
        <f>IFERROR(IF(MOD(F19,7)&lt;&gt;2,"",(COUNTA($G$4:G18)-COUNTBLANK($G$4:G18)+1)&amp;"주차"), "")</f>
        <v>3주차</v>
      </c>
      <c r="H19" s="167" t="str">
        <f t="shared" si="1"/>
        <v>16
월</v>
      </c>
    </row>
    <row r="20" spans="1:21">
      <c r="A20" s="162" t="s">
        <v>833</v>
      </c>
      <c r="B20" s="163">
        <v>20</v>
      </c>
      <c r="C20" s="163">
        <v>10</v>
      </c>
      <c r="D20" s="431">
        <v>0</v>
      </c>
      <c r="E20" s="116">
        <v>30</v>
      </c>
      <c r="F20" s="354">
        <f t="shared" si="0"/>
        <v>45552</v>
      </c>
      <c r="G20" s="354" t="str">
        <f>IFERROR(IF(MOD(F20,7)&lt;&gt;2,"",(COUNTA($G$4:G19)-COUNTBLANK($G$4:G19)+1)&amp;"주차"), "")</f>
        <v/>
      </c>
      <c r="H20" s="167" t="str">
        <f t="shared" si="1"/>
        <v>17
화</v>
      </c>
    </row>
    <row r="21" spans="1:21">
      <c r="A21" s="162" t="s">
        <v>834</v>
      </c>
      <c r="B21" s="163">
        <v>22</v>
      </c>
      <c r="C21" s="163">
        <v>15</v>
      </c>
      <c r="D21" s="431">
        <v>0</v>
      </c>
      <c r="E21" s="116">
        <v>37</v>
      </c>
      <c r="F21" s="354">
        <f t="shared" si="0"/>
        <v>45553</v>
      </c>
      <c r="G21" s="354" t="str">
        <f>IFERROR(IF(MOD(F21,7)&lt;&gt;2,"",(COUNTA($G$4:G20)-COUNTBLANK($G$4:G20)+1)&amp;"주차"), "")</f>
        <v/>
      </c>
      <c r="H21" s="167" t="str">
        <f t="shared" si="1"/>
        <v>18
수</v>
      </c>
    </row>
    <row r="22" spans="1:21">
      <c r="A22" s="162" t="s">
        <v>835</v>
      </c>
      <c r="B22" s="163">
        <v>1</v>
      </c>
      <c r="C22" s="163">
        <v>17</v>
      </c>
      <c r="D22" s="431">
        <v>0</v>
      </c>
      <c r="E22" s="116">
        <v>18</v>
      </c>
      <c r="F22" s="354">
        <f t="shared" si="0"/>
        <v>45554</v>
      </c>
      <c r="G22" s="354" t="str">
        <f>IFERROR(IF(MOD(F22,7)&lt;&gt;2,"",(COUNTA($G$4:G21)-COUNTBLANK($G$4:G21)+1)&amp;"주차"), "")</f>
        <v/>
      </c>
      <c r="H22" s="167" t="str">
        <f t="shared" si="1"/>
        <v>19
목</v>
      </c>
    </row>
    <row r="23" spans="1:21">
      <c r="A23" s="162" t="s">
        <v>836</v>
      </c>
      <c r="B23" s="163">
        <v>434</v>
      </c>
      <c r="C23" s="163">
        <v>45</v>
      </c>
      <c r="D23" s="431">
        <v>0</v>
      </c>
      <c r="E23" s="116">
        <v>479</v>
      </c>
      <c r="F23" s="354">
        <f t="shared" si="0"/>
        <v>45555</v>
      </c>
      <c r="G23" s="354" t="str">
        <f>IFERROR(IF(MOD(F23,7)&lt;&gt;2,"",(COUNTA($G$4:G22)-COUNTBLANK($G$4:G22)+1)&amp;"주차"), "")</f>
        <v/>
      </c>
      <c r="H23" s="167" t="str">
        <f t="shared" si="1"/>
        <v>20
금</v>
      </c>
    </row>
    <row r="24" spans="1:21">
      <c r="A24" s="162" t="s">
        <v>837</v>
      </c>
      <c r="B24" s="163">
        <v>357</v>
      </c>
      <c r="C24" s="163">
        <v>48</v>
      </c>
      <c r="D24" s="431">
        <v>0</v>
      </c>
      <c r="E24" s="116">
        <v>405</v>
      </c>
      <c r="F24" s="354">
        <f t="shared" si="0"/>
        <v>45556</v>
      </c>
      <c r="G24" s="354" t="str">
        <f>IFERROR(IF(MOD(F24,7)&lt;&gt;2,"",(COUNTA($G$4:G23)-COUNTBLANK($G$4:G23)+1)&amp;"주차"), "")</f>
        <v/>
      </c>
      <c r="H24" s="167" t="str">
        <f t="shared" si="1"/>
        <v>21
토</v>
      </c>
    </row>
    <row r="25" spans="1:21">
      <c r="A25" s="162" t="s">
        <v>838</v>
      </c>
      <c r="B25" s="163">
        <v>67</v>
      </c>
      <c r="C25" s="163">
        <v>26</v>
      </c>
      <c r="D25" s="431">
        <v>0</v>
      </c>
      <c r="E25" s="116">
        <v>93</v>
      </c>
      <c r="F25" s="354">
        <f t="shared" si="0"/>
        <v>45557</v>
      </c>
      <c r="G25" s="354" t="str">
        <f>IFERROR(IF(MOD(F25,7)&lt;&gt;2,"",(COUNTA($G$4:G24)-COUNTBLANK($G$4:G24)+1)&amp;"주차"), "")</f>
        <v/>
      </c>
      <c r="H25" s="167" t="str">
        <f t="shared" si="1"/>
        <v>22
일</v>
      </c>
    </row>
    <row r="26" spans="1:21">
      <c r="A26" s="162" t="s">
        <v>839</v>
      </c>
      <c r="B26" s="163">
        <v>459</v>
      </c>
      <c r="C26" s="163">
        <v>128</v>
      </c>
      <c r="D26" s="431">
        <v>0</v>
      </c>
      <c r="E26" s="116">
        <v>587</v>
      </c>
      <c r="F26" s="354">
        <f t="shared" si="0"/>
        <v>45558</v>
      </c>
      <c r="G26" s="354" t="str">
        <f>IFERROR(IF(MOD(F26,7)&lt;&gt;2,"",(COUNTA($G$4:G25)-COUNTBLANK($G$4:G25)+1)&amp;"주차"), "")</f>
        <v>4주차</v>
      </c>
      <c r="H26" s="167" t="str">
        <f t="shared" si="1"/>
        <v>23
월</v>
      </c>
      <c r="J26" s="180" t="str">
        <f>"• "&amp;TEXT(M2+1,"yyyy년 m월 d일")&amp;" 기준 총 팔로워 현황 "&amp;TEXT('월간 HL'!W32,"#,###")&amp;"명, 전월 대비 "&amp;TEXT(ABS(('월간 HL'!W32-'월간 HL'!W31)/'월간 HL'!W31),"0.0%")&amp;IF('월간 HL'!W32&lt;'월간 HL'!W31," 감소"," 증가")</f>
        <v>• 2024년 10월 1일 기준 총 팔로워 현황 25,571명, 전월 대비 12.9% 증가</v>
      </c>
    </row>
    <row r="27" spans="1:21">
      <c r="A27" s="162" t="s">
        <v>840</v>
      </c>
      <c r="B27" s="163">
        <v>11</v>
      </c>
      <c r="C27" s="163">
        <v>16</v>
      </c>
      <c r="D27" s="431">
        <v>0</v>
      </c>
      <c r="E27" s="116">
        <v>27</v>
      </c>
      <c r="F27" s="354">
        <f t="shared" si="0"/>
        <v>45559</v>
      </c>
      <c r="G27" s="354" t="str">
        <f>IFERROR(IF(MOD(F27,7)&lt;&gt;2,"",(COUNTA($G$4:G26)-COUNTBLANK($G$4:G26)+1)&amp;"주차"), "")</f>
        <v/>
      </c>
      <c r="H27" s="167" t="str">
        <f t="shared" si="1"/>
        <v>24
화</v>
      </c>
      <c r="J27" s="179" t="str">
        <f>"  - "&amp;MONTH(M1)&amp;"월 총 신규 팔로워 수 "&amp;TEXT(SUM(E4:E34),"#,###")&amp;"명으로, 이 중 광고를 통해 "&amp;TEXT(SUM(B4:B34)/SUM(E4:E34),"0.0%")&amp;", 오가닉으로 "&amp;TEXT(SUM(C4:C34)/SUM(E4:E34),"0.0%")&amp;" 유입"</f>
        <v xml:space="preserve">  - 9월 총 신규 팔로워 수 2,948명으로, 이 중 광고를 통해 70.9%, 오가닉으로 29.1% 유입</v>
      </c>
    </row>
    <row r="28" spans="1:21">
      <c r="A28" s="162" t="s">
        <v>841</v>
      </c>
      <c r="B28" s="163">
        <v>462</v>
      </c>
      <c r="C28" s="163">
        <v>170</v>
      </c>
      <c r="D28" s="431">
        <v>0</v>
      </c>
      <c r="E28" s="116">
        <v>632</v>
      </c>
      <c r="F28" s="354">
        <f t="shared" si="0"/>
        <v>45560</v>
      </c>
      <c r="G28" s="354" t="str">
        <f>IFERROR(IF(MOD(F28,7)&lt;&gt;2,"",(COUNTA($G$4:G27)-COUNTBLANK($G$4:G27)+1)&amp;"주차"), "")</f>
        <v/>
      </c>
      <c r="H28" s="167" t="str">
        <f t="shared" si="1"/>
        <v>25
수</v>
      </c>
      <c r="J28" s="181" t="str">
        <f>"  - "&amp;MONTH(M1)&amp;"월 신규 팔로워 TOP 3"</f>
        <v xml:space="preserve">  - 9월 신규 팔로워 TOP 3</v>
      </c>
    </row>
    <row r="29" spans="1:21">
      <c r="A29" s="162" t="s">
        <v>842</v>
      </c>
      <c r="B29" s="163">
        <v>58</v>
      </c>
      <c r="C29" s="163">
        <v>44</v>
      </c>
      <c r="D29" s="431">
        <v>0</v>
      </c>
      <c r="E29" s="116">
        <v>102</v>
      </c>
      <c r="F29" s="354">
        <f t="shared" si="0"/>
        <v>45561</v>
      </c>
      <c r="G29" s="354" t="str">
        <f>IFERROR(IF(MOD(F29,7)&lt;&gt;2,"",(COUNTA($G$4:G28)-COUNTBLANK($G$4:G28)+1)&amp;"주차"), "")</f>
        <v/>
      </c>
      <c r="H29" s="167" t="str">
        <f t="shared" si="1"/>
        <v>26
목</v>
      </c>
    </row>
    <row r="30" spans="1:21">
      <c r="A30" s="162" t="s">
        <v>843</v>
      </c>
      <c r="B30" s="163">
        <v>4</v>
      </c>
      <c r="C30" s="163">
        <v>26</v>
      </c>
      <c r="D30" s="431">
        <v>0</v>
      </c>
      <c r="E30" s="116">
        <v>30</v>
      </c>
      <c r="F30" s="354">
        <f t="shared" si="0"/>
        <v>45562</v>
      </c>
      <c r="G30" s="354" t="str">
        <f>IFERROR(IF(MOD(F30,7)&lt;&gt;2,"",(COUNTA($G$4:G29)-COUNTBLANK($G$4:G29)+1)&amp;"주차"), "")</f>
        <v/>
      </c>
      <c r="H30" s="167" t="str">
        <f t="shared" si="1"/>
        <v>27
금</v>
      </c>
    </row>
    <row r="31" spans="1:21">
      <c r="A31" s="162" t="s">
        <v>844</v>
      </c>
      <c r="B31" s="163">
        <v>0</v>
      </c>
      <c r="C31" s="163">
        <v>12</v>
      </c>
      <c r="D31" s="431">
        <v>0</v>
      </c>
      <c r="E31" s="116">
        <v>12</v>
      </c>
      <c r="F31" s="354">
        <f t="shared" si="0"/>
        <v>45563</v>
      </c>
      <c r="G31" s="354" t="str">
        <f>IFERROR(IF(MOD(F31,7)&lt;&gt;2,"",(COUNTA($G$4:G30)-COUNTBLANK($G$4:G30)+1)&amp;"주차"), "")</f>
        <v/>
      </c>
      <c r="H31" s="167" t="str">
        <f t="shared" si="1"/>
        <v>28
토</v>
      </c>
      <c r="U31" s="209"/>
    </row>
    <row r="32" spans="1:21">
      <c r="A32" s="162" t="s">
        <v>845</v>
      </c>
      <c r="B32" s="163">
        <v>0</v>
      </c>
      <c r="C32" s="163">
        <v>15</v>
      </c>
      <c r="D32" s="431">
        <v>0</v>
      </c>
      <c r="E32" s="116">
        <v>15</v>
      </c>
      <c r="F32" s="354">
        <f t="shared" si="0"/>
        <v>45564</v>
      </c>
      <c r="G32" s="354" t="str">
        <f>IFERROR(IF(MOD(F32,7)&lt;&gt;2,"",(COUNTA($G$4:G31)-COUNTBLANK($G$4:G31)+1)&amp;"주차"), "")</f>
        <v/>
      </c>
      <c r="H32" s="167" t="str">
        <f t="shared" si="1"/>
        <v>29
일</v>
      </c>
      <c r="U32" s="210"/>
    </row>
    <row r="33" spans="1:21">
      <c r="A33" s="162" t="s">
        <v>846</v>
      </c>
      <c r="B33" s="163">
        <v>122</v>
      </c>
      <c r="C33" s="163">
        <v>41</v>
      </c>
      <c r="D33" s="431">
        <v>0</v>
      </c>
      <c r="E33" s="116">
        <v>163</v>
      </c>
      <c r="F33" s="354">
        <f t="shared" si="0"/>
        <v>45565</v>
      </c>
      <c r="G33" s="354" t="str">
        <f>IFERROR(IF(MOD(F33,7)&lt;&gt;2,"",(COUNTA($G$4:G32)-COUNTBLANK($G$4:G32)+1)&amp;"주차"), "")</f>
        <v>5주차</v>
      </c>
      <c r="H33" s="167" t="str">
        <f t="shared" si="1"/>
        <v>30
월</v>
      </c>
      <c r="U33" s="210"/>
    </row>
    <row r="34" spans="1:21" ht="17.25" thickBot="1">
      <c r="A34" s="164"/>
      <c r="B34" s="165"/>
      <c r="C34" s="165"/>
      <c r="D34" s="432"/>
      <c r="E34" s="166"/>
      <c r="F34" s="354" t="str">
        <f t="shared" si="0"/>
        <v/>
      </c>
      <c r="G34" s="354" t="str">
        <f>IFERROR(IF(MOD(F34,7)&lt;&gt;2,"",(COUNTA($G$4:G33)-COUNTBLANK($G$4:G33)+1)&amp;"주차"), "")</f>
        <v/>
      </c>
      <c r="H34" s="167" t="str">
        <f t="shared" si="1"/>
        <v xml:space="preserve">
</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AA32"/>
  <sheetViews>
    <sheetView workbookViewId="0">
      <selection activeCell="BA9" sqref="BA1:BA1048576"/>
    </sheetView>
  </sheetViews>
  <sheetFormatPr defaultRowHeight="16.5"/>
  <sheetData>
    <row r="1" spans="1:27">
      <c r="A1" s="87" t="s">
        <v>73</v>
      </c>
      <c r="B1" s="87" t="s">
        <v>532</v>
      </c>
      <c r="C1" s="87" t="s">
        <v>373</v>
      </c>
      <c r="D1" s="87" t="s">
        <v>374</v>
      </c>
      <c r="E1" s="87" t="s">
        <v>375</v>
      </c>
      <c r="F1" s="87" t="s">
        <v>376</v>
      </c>
      <c r="G1" s="87" t="s">
        <v>377</v>
      </c>
      <c r="H1" s="87" t="s">
        <v>378</v>
      </c>
      <c r="I1" s="87" t="s">
        <v>379</v>
      </c>
      <c r="J1" s="87" t="s">
        <v>380</v>
      </c>
      <c r="K1" s="87" t="s">
        <v>381</v>
      </c>
      <c r="L1" s="87" t="s">
        <v>382</v>
      </c>
      <c r="M1" s="87" t="s">
        <v>383</v>
      </c>
      <c r="N1" s="87" t="s">
        <v>384</v>
      </c>
      <c r="O1" s="87" t="s">
        <v>385</v>
      </c>
      <c r="P1" s="87" t="s">
        <v>386</v>
      </c>
      <c r="Q1" s="87" t="s">
        <v>387</v>
      </c>
      <c r="R1" s="87" t="s">
        <v>388</v>
      </c>
      <c r="S1" s="87" t="s">
        <v>389</v>
      </c>
      <c r="T1" s="87" t="s">
        <v>533</v>
      </c>
      <c r="U1" s="87" t="s">
        <v>15</v>
      </c>
      <c r="V1" s="87" t="s">
        <v>390</v>
      </c>
      <c r="W1" s="87" t="s">
        <v>391</v>
      </c>
      <c r="X1" s="87" t="s">
        <v>392</v>
      </c>
      <c r="Y1" s="87" t="s">
        <v>393</v>
      </c>
    </row>
    <row r="2" spans="1:27">
      <c r="A2" s="22" t="s">
        <v>565</v>
      </c>
      <c r="B2" s="22">
        <v>5</v>
      </c>
      <c r="C2" s="22">
        <v>21</v>
      </c>
      <c r="D2" s="22">
        <v>26</v>
      </c>
      <c r="E2" s="22">
        <v>4</v>
      </c>
      <c r="F2" s="22">
        <v>16</v>
      </c>
      <c r="G2" s="22">
        <v>20</v>
      </c>
      <c r="H2" s="22">
        <v>0</v>
      </c>
      <c r="I2" s="22">
        <v>0</v>
      </c>
      <c r="J2" s="22">
        <v>0</v>
      </c>
      <c r="K2" s="22">
        <v>0</v>
      </c>
      <c r="L2" s="22">
        <v>0</v>
      </c>
      <c r="M2" s="22">
        <v>0</v>
      </c>
      <c r="N2" s="22">
        <v>2</v>
      </c>
      <c r="O2" s="22">
        <v>8</v>
      </c>
      <c r="P2" s="22">
        <v>10</v>
      </c>
      <c r="Q2" s="22">
        <v>2</v>
      </c>
      <c r="R2" s="22">
        <v>8</v>
      </c>
      <c r="S2" s="22">
        <v>10</v>
      </c>
      <c r="T2" s="22">
        <v>7</v>
      </c>
      <c r="U2" s="22">
        <v>35</v>
      </c>
      <c r="V2" s="22">
        <v>42</v>
      </c>
      <c r="W2" s="22">
        <v>4</v>
      </c>
      <c r="X2" s="22">
        <v>17</v>
      </c>
      <c r="Y2" s="22">
        <v>21</v>
      </c>
      <c r="AA2" s="192">
        <f>IFERROR(DATE(RIGHT(A2,4),LEFT(A2,2),MID(A2,4,2)),"")</f>
        <v>45536</v>
      </c>
    </row>
    <row r="3" spans="1:27">
      <c r="A3" s="22" t="s">
        <v>562</v>
      </c>
      <c r="B3" s="22">
        <v>26</v>
      </c>
      <c r="C3" s="22">
        <v>20</v>
      </c>
      <c r="D3" s="22">
        <v>46</v>
      </c>
      <c r="E3" s="22">
        <v>19</v>
      </c>
      <c r="F3" s="22">
        <v>12</v>
      </c>
      <c r="G3" s="22">
        <v>31</v>
      </c>
      <c r="H3" s="22">
        <v>0</v>
      </c>
      <c r="I3" s="22">
        <v>0</v>
      </c>
      <c r="J3" s="22">
        <v>0</v>
      </c>
      <c r="K3" s="22">
        <v>0</v>
      </c>
      <c r="L3" s="22">
        <v>0</v>
      </c>
      <c r="M3" s="22">
        <v>0</v>
      </c>
      <c r="N3" s="22">
        <v>0</v>
      </c>
      <c r="O3" s="22">
        <v>3</v>
      </c>
      <c r="P3" s="22">
        <v>3</v>
      </c>
      <c r="Q3" s="22">
        <v>0</v>
      </c>
      <c r="R3" s="22">
        <v>3</v>
      </c>
      <c r="S3" s="22">
        <v>3</v>
      </c>
      <c r="T3" s="22">
        <v>33</v>
      </c>
      <c r="U3" s="22">
        <v>32</v>
      </c>
      <c r="V3" s="22">
        <v>65</v>
      </c>
      <c r="W3" s="22">
        <v>19</v>
      </c>
      <c r="X3" s="22">
        <v>14</v>
      </c>
      <c r="Y3" s="22">
        <v>33</v>
      </c>
      <c r="AA3" s="192">
        <f t="shared" ref="AA3:AA32" si="0">IFERROR(DATE(RIGHT(A3,4),LEFT(A3,2),MID(A3,4,2)),"")</f>
        <v>45537</v>
      </c>
    </row>
    <row r="4" spans="1:27">
      <c r="A4" s="22" t="s">
        <v>820</v>
      </c>
      <c r="B4" s="22">
        <v>44</v>
      </c>
      <c r="C4" s="22">
        <v>27</v>
      </c>
      <c r="D4" s="22">
        <v>71</v>
      </c>
      <c r="E4" s="22">
        <v>21</v>
      </c>
      <c r="F4" s="22">
        <v>14</v>
      </c>
      <c r="G4" s="22">
        <v>35</v>
      </c>
      <c r="H4" s="22">
        <v>0</v>
      </c>
      <c r="I4" s="22">
        <v>0</v>
      </c>
      <c r="J4" s="22">
        <v>0</v>
      </c>
      <c r="K4" s="22">
        <v>0</v>
      </c>
      <c r="L4" s="22">
        <v>0</v>
      </c>
      <c r="M4" s="22">
        <v>0</v>
      </c>
      <c r="N4" s="22">
        <v>4</v>
      </c>
      <c r="O4" s="22">
        <v>7</v>
      </c>
      <c r="P4" s="22">
        <v>11</v>
      </c>
      <c r="Q4" s="22">
        <v>4</v>
      </c>
      <c r="R4" s="22">
        <v>7</v>
      </c>
      <c r="S4" s="22">
        <v>11</v>
      </c>
      <c r="T4" s="22">
        <v>63</v>
      </c>
      <c r="U4" s="22">
        <v>53</v>
      </c>
      <c r="V4" s="22">
        <v>116</v>
      </c>
      <c r="W4" s="22">
        <v>21</v>
      </c>
      <c r="X4" s="22">
        <v>24</v>
      </c>
      <c r="Y4" s="22">
        <v>45</v>
      </c>
      <c r="AA4" s="192">
        <f t="shared" si="0"/>
        <v>45538</v>
      </c>
    </row>
    <row r="5" spans="1:27">
      <c r="A5" s="22" t="s">
        <v>821</v>
      </c>
      <c r="B5" s="22">
        <v>35</v>
      </c>
      <c r="C5" s="22">
        <v>23</v>
      </c>
      <c r="D5" s="22">
        <v>58</v>
      </c>
      <c r="E5" s="22">
        <v>24</v>
      </c>
      <c r="F5" s="22">
        <v>15</v>
      </c>
      <c r="G5" s="22">
        <v>39</v>
      </c>
      <c r="H5" s="22">
        <v>0</v>
      </c>
      <c r="I5" s="22">
        <v>0</v>
      </c>
      <c r="J5" s="22">
        <v>0</v>
      </c>
      <c r="K5" s="22">
        <v>0</v>
      </c>
      <c r="L5" s="22">
        <v>0</v>
      </c>
      <c r="M5" s="22">
        <v>0</v>
      </c>
      <c r="N5" s="22">
        <v>5</v>
      </c>
      <c r="O5" s="22">
        <v>11</v>
      </c>
      <c r="P5" s="22">
        <v>16</v>
      </c>
      <c r="Q5" s="22">
        <v>5</v>
      </c>
      <c r="R5" s="22">
        <v>6</v>
      </c>
      <c r="S5" s="22">
        <v>11</v>
      </c>
      <c r="T5" s="22">
        <v>68</v>
      </c>
      <c r="U5" s="22">
        <v>48</v>
      </c>
      <c r="V5" s="22">
        <v>116</v>
      </c>
      <c r="W5" s="22">
        <v>24</v>
      </c>
      <c r="X5" s="22">
        <v>20</v>
      </c>
      <c r="Y5" s="22">
        <v>44</v>
      </c>
      <c r="AA5" s="192">
        <f t="shared" si="0"/>
        <v>45539</v>
      </c>
    </row>
    <row r="6" spans="1:27">
      <c r="A6" s="22" t="s">
        <v>822</v>
      </c>
      <c r="B6" s="22">
        <v>42</v>
      </c>
      <c r="C6" s="22">
        <v>22</v>
      </c>
      <c r="D6" s="22">
        <v>64</v>
      </c>
      <c r="E6" s="22">
        <v>18</v>
      </c>
      <c r="F6" s="22">
        <v>18</v>
      </c>
      <c r="G6" s="22">
        <v>36</v>
      </c>
      <c r="H6" s="22">
        <v>0</v>
      </c>
      <c r="I6" s="22">
        <v>0</v>
      </c>
      <c r="J6" s="22">
        <v>0</v>
      </c>
      <c r="K6" s="22">
        <v>0</v>
      </c>
      <c r="L6" s="22">
        <v>0</v>
      </c>
      <c r="M6" s="22">
        <v>0</v>
      </c>
      <c r="N6" s="22">
        <v>2</v>
      </c>
      <c r="O6" s="22">
        <v>19</v>
      </c>
      <c r="P6" s="22">
        <v>21</v>
      </c>
      <c r="Q6" s="22">
        <v>2</v>
      </c>
      <c r="R6" s="22">
        <v>15</v>
      </c>
      <c r="S6" s="22">
        <v>17</v>
      </c>
      <c r="T6" s="22">
        <v>47</v>
      </c>
      <c r="U6" s="22">
        <v>59</v>
      </c>
      <c r="V6" s="22">
        <v>106</v>
      </c>
      <c r="W6" s="22">
        <v>18</v>
      </c>
      <c r="X6" s="22">
        <v>27</v>
      </c>
      <c r="Y6" s="22">
        <v>44</v>
      </c>
      <c r="AA6" s="192">
        <f t="shared" si="0"/>
        <v>45540</v>
      </c>
    </row>
    <row r="7" spans="1:27">
      <c r="A7" s="22" t="s">
        <v>823</v>
      </c>
      <c r="B7" s="22">
        <v>14</v>
      </c>
      <c r="C7" s="22">
        <v>16</v>
      </c>
      <c r="D7" s="22">
        <v>30</v>
      </c>
      <c r="E7" s="22">
        <v>10</v>
      </c>
      <c r="F7" s="22">
        <v>10</v>
      </c>
      <c r="G7" s="22">
        <v>20</v>
      </c>
      <c r="H7" s="22">
        <v>0</v>
      </c>
      <c r="I7" s="22">
        <v>0</v>
      </c>
      <c r="J7" s="22">
        <v>0</v>
      </c>
      <c r="K7" s="22">
        <v>0</v>
      </c>
      <c r="L7" s="22">
        <v>0</v>
      </c>
      <c r="M7" s="22">
        <v>0</v>
      </c>
      <c r="N7" s="22">
        <v>1</v>
      </c>
      <c r="O7" s="22">
        <v>12</v>
      </c>
      <c r="P7" s="22">
        <v>13</v>
      </c>
      <c r="Q7" s="22">
        <v>1</v>
      </c>
      <c r="R7" s="22">
        <v>7</v>
      </c>
      <c r="S7" s="22">
        <v>8</v>
      </c>
      <c r="T7" s="22">
        <v>27</v>
      </c>
      <c r="U7" s="22">
        <v>45</v>
      </c>
      <c r="V7" s="22">
        <v>72</v>
      </c>
      <c r="W7" s="22">
        <v>11</v>
      </c>
      <c r="X7" s="22">
        <v>19</v>
      </c>
      <c r="Y7" s="22">
        <v>30</v>
      </c>
      <c r="AA7" s="192">
        <f t="shared" si="0"/>
        <v>45541</v>
      </c>
    </row>
    <row r="8" spans="1:27">
      <c r="A8" s="22" t="s">
        <v>824</v>
      </c>
      <c r="B8" s="22">
        <v>1</v>
      </c>
      <c r="C8" s="22">
        <v>11</v>
      </c>
      <c r="D8" s="22">
        <v>12</v>
      </c>
      <c r="E8" s="22">
        <v>1</v>
      </c>
      <c r="F8" s="22">
        <v>8</v>
      </c>
      <c r="G8" s="22">
        <v>9</v>
      </c>
      <c r="H8" s="22">
        <v>0</v>
      </c>
      <c r="I8" s="22">
        <v>0</v>
      </c>
      <c r="J8" s="22">
        <v>0</v>
      </c>
      <c r="K8" s="22">
        <v>0</v>
      </c>
      <c r="L8" s="22">
        <v>0</v>
      </c>
      <c r="M8" s="22">
        <v>0</v>
      </c>
      <c r="N8" s="22">
        <v>0</v>
      </c>
      <c r="O8" s="22">
        <v>7</v>
      </c>
      <c r="P8" s="22">
        <v>7</v>
      </c>
      <c r="Q8" s="22">
        <v>0</v>
      </c>
      <c r="R8" s="22">
        <v>4</v>
      </c>
      <c r="S8" s="22">
        <v>4</v>
      </c>
      <c r="T8" s="22">
        <v>2</v>
      </c>
      <c r="U8" s="22">
        <v>30</v>
      </c>
      <c r="V8" s="22">
        <v>32</v>
      </c>
      <c r="W8" s="22">
        <v>2</v>
      </c>
      <c r="X8" s="22">
        <v>15</v>
      </c>
      <c r="Y8" s="22">
        <v>17</v>
      </c>
      <c r="AA8" s="192">
        <f t="shared" si="0"/>
        <v>45542</v>
      </c>
    </row>
    <row r="9" spans="1:27">
      <c r="A9" s="22" t="s">
        <v>825</v>
      </c>
      <c r="B9" s="22">
        <v>1</v>
      </c>
      <c r="C9" s="22">
        <v>13</v>
      </c>
      <c r="D9" s="22">
        <v>14</v>
      </c>
      <c r="E9" s="22">
        <v>1</v>
      </c>
      <c r="F9" s="22">
        <v>10</v>
      </c>
      <c r="G9" s="22">
        <v>11</v>
      </c>
      <c r="H9" s="22">
        <v>0</v>
      </c>
      <c r="I9" s="22">
        <v>0</v>
      </c>
      <c r="J9" s="22">
        <v>0</v>
      </c>
      <c r="K9" s="22">
        <v>0</v>
      </c>
      <c r="L9" s="22">
        <v>0</v>
      </c>
      <c r="M9" s="22">
        <v>0</v>
      </c>
      <c r="N9" s="22">
        <v>0</v>
      </c>
      <c r="O9" s="22">
        <v>5</v>
      </c>
      <c r="P9" s="22">
        <v>5</v>
      </c>
      <c r="Q9" s="22">
        <v>0</v>
      </c>
      <c r="R9" s="22">
        <v>4</v>
      </c>
      <c r="S9" s="22">
        <v>4</v>
      </c>
      <c r="T9" s="22">
        <v>1</v>
      </c>
      <c r="U9" s="22">
        <v>22</v>
      </c>
      <c r="V9" s="22">
        <v>23</v>
      </c>
      <c r="W9" s="22">
        <v>1</v>
      </c>
      <c r="X9" s="22">
        <v>12</v>
      </c>
      <c r="Y9" s="22">
        <v>13</v>
      </c>
      <c r="AA9" s="192">
        <f t="shared" si="0"/>
        <v>45543</v>
      </c>
    </row>
    <row r="10" spans="1:27">
      <c r="A10" s="22" t="s">
        <v>563</v>
      </c>
      <c r="B10" s="22">
        <v>39</v>
      </c>
      <c r="C10" s="22">
        <v>10</v>
      </c>
      <c r="D10" s="22">
        <v>49</v>
      </c>
      <c r="E10" s="22">
        <v>18</v>
      </c>
      <c r="F10" s="22">
        <v>9</v>
      </c>
      <c r="G10" s="22">
        <v>27</v>
      </c>
      <c r="H10" s="22">
        <v>0</v>
      </c>
      <c r="I10" s="22">
        <v>0</v>
      </c>
      <c r="J10" s="22">
        <v>0</v>
      </c>
      <c r="K10" s="22">
        <v>0</v>
      </c>
      <c r="L10" s="22">
        <v>0</v>
      </c>
      <c r="M10" s="22">
        <v>0</v>
      </c>
      <c r="N10" s="22">
        <v>3</v>
      </c>
      <c r="O10" s="22">
        <v>5</v>
      </c>
      <c r="P10" s="22">
        <v>8</v>
      </c>
      <c r="Q10" s="22">
        <v>3</v>
      </c>
      <c r="R10" s="22">
        <v>5</v>
      </c>
      <c r="S10" s="22">
        <v>8</v>
      </c>
      <c r="T10" s="22">
        <v>61</v>
      </c>
      <c r="U10" s="22">
        <v>23</v>
      </c>
      <c r="V10" s="22">
        <v>84</v>
      </c>
      <c r="W10" s="22">
        <v>18</v>
      </c>
      <c r="X10" s="22">
        <v>13</v>
      </c>
      <c r="Y10" s="22">
        <v>31</v>
      </c>
      <c r="AA10" s="192">
        <f t="shared" si="0"/>
        <v>45544</v>
      </c>
    </row>
    <row r="11" spans="1:27">
      <c r="A11" s="22" t="s">
        <v>826</v>
      </c>
      <c r="B11" s="22">
        <v>16</v>
      </c>
      <c r="C11" s="22">
        <v>17</v>
      </c>
      <c r="D11" s="22">
        <v>33</v>
      </c>
      <c r="E11" s="22">
        <v>13</v>
      </c>
      <c r="F11" s="22">
        <v>11</v>
      </c>
      <c r="G11" s="22">
        <v>24</v>
      </c>
      <c r="H11" s="22">
        <v>0</v>
      </c>
      <c r="I11" s="22">
        <v>0</v>
      </c>
      <c r="J11" s="22">
        <v>0</v>
      </c>
      <c r="K11" s="22">
        <v>0</v>
      </c>
      <c r="L11" s="22">
        <v>0</v>
      </c>
      <c r="M11" s="22">
        <v>0</v>
      </c>
      <c r="N11" s="22">
        <v>2</v>
      </c>
      <c r="O11" s="22">
        <v>4</v>
      </c>
      <c r="P11" s="22">
        <v>6</v>
      </c>
      <c r="Q11" s="22">
        <v>1</v>
      </c>
      <c r="R11" s="22">
        <v>4</v>
      </c>
      <c r="S11" s="22">
        <v>5</v>
      </c>
      <c r="T11" s="22">
        <v>30</v>
      </c>
      <c r="U11" s="22">
        <v>30</v>
      </c>
      <c r="V11" s="22">
        <v>60</v>
      </c>
      <c r="W11" s="22">
        <v>13</v>
      </c>
      <c r="X11" s="22">
        <v>14</v>
      </c>
      <c r="Y11" s="22">
        <v>27</v>
      </c>
      <c r="AA11" s="192">
        <f t="shared" si="0"/>
        <v>45545</v>
      </c>
    </row>
    <row r="12" spans="1:27">
      <c r="A12" s="22" t="s">
        <v>827</v>
      </c>
      <c r="B12" s="22">
        <v>20</v>
      </c>
      <c r="C12" s="22">
        <v>23</v>
      </c>
      <c r="D12" s="22">
        <v>43</v>
      </c>
      <c r="E12" s="22">
        <v>18</v>
      </c>
      <c r="F12" s="22">
        <v>15</v>
      </c>
      <c r="G12" s="22">
        <v>32</v>
      </c>
      <c r="H12" s="22">
        <v>0</v>
      </c>
      <c r="I12" s="22">
        <v>0</v>
      </c>
      <c r="J12" s="22">
        <v>0</v>
      </c>
      <c r="K12" s="22">
        <v>0</v>
      </c>
      <c r="L12" s="22">
        <v>0</v>
      </c>
      <c r="M12" s="22">
        <v>0</v>
      </c>
      <c r="N12" s="22">
        <v>0</v>
      </c>
      <c r="O12" s="22">
        <v>8</v>
      </c>
      <c r="P12" s="22">
        <v>8</v>
      </c>
      <c r="Q12" s="22">
        <v>0</v>
      </c>
      <c r="R12" s="22">
        <v>3</v>
      </c>
      <c r="S12" s="22">
        <v>3</v>
      </c>
      <c r="T12" s="22">
        <v>35</v>
      </c>
      <c r="U12" s="22">
        <v>39</v>
      </c>
      <c r="V12" s="22">
        <v>74</v>
      </c>
      <c r="W12" s="22">
        <v>19</v>
      </c>
      <c r="X12" s="22">
        <v>17</v>
      </c>
      <c r="Y12" s="22">
        <v>35</v>
      </c>
      <c r="AA12" s="192">
        <f t="shared" si="0"/>
        <v>45546</v>
      </c>
    </row>
    <row r="13" spans="1:27">
      <c r="A13" s="22" t="s">
        <v>828</v>
      </c>
      <c r="B13" s="22">
        <v>41</v>
      </c>
      <c r="C13" s="22">
        <v>15</v>
      </c>
      <c r="D13" s="22">
        <v>56</v>
      </c>
      <c r="E13" s="22">
        <v>16</v>
      </c>
      <c r="F13" s="22">
        <v>8</v>
      </c>
      <c r="G13" s="22">
        <v>24</v>
      </c>
      <c r="H13" s="22">
        <v>0</v>
      </c>
      <c r="I13" s="22">
        <v>0</v>
      </c>
      <c r="J13" s="22">
        <v>0</v>
      </c>
      <c r="K13" s="22">
        <v>0</v>
      </c>
      <c r="L13" s="22">
        <v>0</v>
      </c>
      <c r="M13" s="22">
        <v>0</v>
      </c>
      <c r="N13" s="22">
        <v>1</v>
      </c>
      <c r="O13" s="22">
        <v>4</v>
      </c>
      <c r="P13" s="22">
        <v>5</v>
      </c>
      <c r="Q13" s="22">
        <v>1</v>
      </c>
      <c r="R13" s="22">
        <v>2</v>
      </c>
      <c r="S13" s="22">
        <v>2</v>
      </c>
      <c r="T13" s="22">
        <v>58</v>
      </c>
      <c r="U13" s="22">
        <v>33</v>
      </c>
      <c r="V13" s="22">
        <v>91</v>
      </c>
      <c r="W13" s="22">
        <v>17</v>
      </c>
      <c r="X13" s="22">
        <v>10</v>
      </c>
      <c r="Y13" s="22">
        <v>26</v>
      </c>
      <c r="AA13" s="192">
        <f t="shared" si="0"/>
        <v>45547</v>
      </c>
    </row>
    <row r="14" spans="1:27">
      <c r="A14" s="22" t="s">
        <v>829</v>
      </c>
      <c r="B14" s="22">
        <v>23</v>
      </c>
      <c r="C14" s="22">
        <v>9</v>
      </c>
      <c r="D14" s="22">
        <v>32</v>
      </c>
      <c r="E14" s="22">
        <v>6</v>
      </c>
      <c r="F14" s="22">
        <v>7</v>
      </c>
      <c r="G14" s="22">
        <v>13</v>
      </c>
      <c r="H14" s="22">
        <v>0</v>
      </c>
      <c r="I14" s="22">
        <v>0</v>
      </c>
      <c r="J14" s="22">
        <v>0</v>
      </c>
      <c r="K14" s="22">
        <v>0</v>
      </c>
      <c r="L14" s="22">
        <v>0</v>
      </c>
      <c r="M14" s="22">
        <v>0</v>
      </c>
      <c r="N14" s="22">
        <v>1</v>
      </c>
      <c r="O14" s="22">
        <v>1</v>
      </c>
      <c r="P14" s="22">
        <v>2</v>
      </c>
      <c r="Q14" s="22">
        <v>1</v>
      </c>
      <c r="R14" s="22">
        <v>1</v>
      </c>
      <c r="S14" s="22">
        <v>2</v>
      </c>
      <c r="T14" s="22">
        <v>26</v>
      </c>
      <c r="U14" s="22">
        <v>13</v>
      </c>
      <c r="V14" s="22">
        <v>39</v>
      </c>
      <c r="W14" s="22">
        <v>7</v>
      </c>
      <c r="X14" s="22">
        <v>9</v>
      </c>
      <c r="Y14" s="22">
        <v>16</v>
      </c>
      <c r="AA14" s="192">
        <f t="shared" si="0"/>
        <v>45548</v>
      </c>
    </row>
    <row r="15" spans="1:27">
      <c r="A15" s="22" t="s">
        <v>830</v>
      </c>
      <c r="B15" s="22">
        <v>2</v>
      </c>
      <c r="C15" s="22">
        <v>12</v>
      </c>
      <c r="D15" s="22">
        <v>14</v>
      </c>
      <c r="E15" s="22">
        <v>2</v>
      </c>
      <c r="F15" s="22">
        <v>8</v>
      </c>
      <c r="G15" s="22">
        <v>10</v>
      </c>
      <c r="H15" s="22">
        <v>0</v>
      </c>
      <c r="I15" s="22">
        <v>0</v>
      </c>
      <c r="J15" s="22">
        <v>0</v>
      </c>
      <c r="K15" s="22">
        <v>0</v>
      </c>
      <c r="L15" s="22">
        <v>0</v>
      </c>
      <c r="M15" s="22">
        <v>0</v>
      </c>
      <c r="N15" s="22">
        <v>0</v>
      </c>
      <c r="O15" s="22">
        <v>3</v>
      </c>
      <c r="P15" s="22">
        <v>3</v>
      </c>
      <c r="Q15" s="22">
        <v>0</v>
      </c>
      <c r="R15" s="22">
        <v>3</v>
      </c>
      <c r="S15" s="22">
        <v>3</v>
      </c>
      <c r="T15" s="22">
        <v>6</v>
      </c>
      <c r="U15" s="22">
        <v>17</v>
      </c>
      <c r="V15" s="22">
        <v>23</v>
      </c>
      <c r="W15" s="22">
        <v>2</v>
      </c>
      <c r="X15" s="22">
        <v>9</v>
      </c>
      <c r="Y15" s="22">
        <v>11</v>
      </c>
      <c r="AA15" s="192">
        <f t="shared" si="0"/>
        <v>45549</v>
      </c>
    </row>
    <row r="16" spans="1:27">
      <c r="A16" s="22" t="s">
        <v>831</v>
      </c>
      <c r="B16" s="22">
        <v>3</v>
      </c>
      <c r="C16" s="22">
        <v>12</v>
      </c>
      <c r="D16" s="22">
        <v>15</v>
      </c>
      <c r="E16" s="22">
        <v>3</v>
      </c>
      <c r="F16" s="22">
        <v>7</v>
      </c>
      <c r="G16" s="22">
        <v>10</v>
      </c>
      <c r="H16" s="22">
        <v>0</v>
      </c>
      <c r="I16" s="22">
        <v>0</v>
      </c>
      <c r="J16" s="22">
        <v>0</v>
      </c>
      <c r="K16" s="22">
        <v>0</v>
      </c>
      <c r="L16" s="22">
        <v>0</v>
      </c>
      <c r="M16" s="22">
        <v>0</v>
      </c>
      <c r="N16" s="22">
        <v>0</v>
      </c>
      <c r="O16" s="22">
        <v>3</v>
      </c>
      <c r="P16" s="22">
        <v>3</v>
      </c>
      <c r="Q16" s="22">
        <v>0</v>
      </c>
      <c r="R16" s="22">
        <v>3</v>
      </c>
      <c r="S16" s="22">
        <v>3</v>
      </c>
      <c r="T16" s="22">
        <v>9</v>
      </c>
      <c r="U16" s="22">
        <v>18</v>
      </c>
      <c r="V16" s="22">
        <v>27</v>
      </c>
      <c r="W16" s="22">
        <v>3</v>
      </c>
      <c r="X16" s="22">
        <v>8</v>
      </c>
      <c r="Y16" s="22">
        <v>11</v>
      </c>
      <c r="AA16" s="192">
        <f t="shared" si="0"/>
        <v>45550</v>
      </c>
    </row>
    <row r="17" spans="1:27">
      <c r="A17" s="22" t="s">
        <v>832</v>
      </c>
      <c r="B17" s="22">
        <v>7</v>
      </c>
      <c r="C17" s="22">
        <v>11</v>
      </c>
      <c r="D17" s="22">
        <v>18</v>
      </c>
      <c r="E17" s="22">
        <v>6</v>
      </c>
      <c r="F17" s="22">
        <v>10</v>
      </c>
      <c r="G17" s="22">
        <v>16</v>
      </c>
      <c r="H17" s="22">
        <v>0</v>
      </c>
      <c r="I17" s="22">
        <v>0</v>
      </c>
      <c r="J17" s="22">
        <v>0</v>
      </c>
      <c r="K17" s="22">
        <v>0</v>
      </c>
      <c r="L17" s="22">
        <v>0</v>
      </c>
      <c r="M17" s="22">
        <v>0</v>
      </c>
      <c r="N17" s="22">
        <v>2</v>
      </c>
      <c r="O17" s="22">
        <v>8</v>
      </c>
      <c r="P17" s="22">
        <v>10</v>
      </c>
      <c r="Q17" s="22">
        <v>2</v>
      </c>
      <c r="R17" s="22">
        <v>8</v>
      </c>
      <c r="S17" s="22">
        <v>10</v>
      </c>
      <c r="T17" s="22">
        <v>10</v>
      </c>
      <c r="U17" s="22">
        <v>23</v>
      </c>
      <c r="V17" s="22">
        <v>33</v>
      </c>
      <c r="W17" s="22">
        <v>6</v>
      </c>
      <c r="X17" s="22">
        <v>16</v>
      </c>
      <c r="Y17" s="22">
        <v>22</v>
      </c>
      <c r="AA17" s="192">
        <f t="shared" si="0"/>
        <v>45551</v>
      </c>
    </row>
    <row r="18" spans="1:27">
      <c r="A18" s="22" t="s">
        <v>833</v>
      </c>
      <c r="B18" s="22">
        <v>15</v>
      </c>
      <c r="C18" s="22">
        <v>10</v>
      </c>
      <c r="D18" s="22">
        <v>25</v>
      </c>
      <c r="E18" s="22">
        <v>11</v>
      </c>
      <c r="F18" s="22">
        <v>7</v>
      </c>
      <c r="G18" s="22">
        <v>18</v>
      </c>
      <c r="H18" s="22">
        <v>0</v>
      </c>
      <c r="I18" s="22">
        <v>0</v>
      </c>
      <c r="J18" s="22">
        <v>0</v>
      </c>
      <c r="K18" s="22">
        <v>0</v>
      </c>
      <c r="L18" s="22">
        <v>0</v>
      </c>
      <c r="M18" s="22">
        <v>0</v>
      </c>
      <c r="N18" s="22">
        <v>5</v>
      </c>
      <c r="O18" s="22">
        <v>8</v>
      </c>
      <c r="P18" s="22">
        <v>13</v>
      </c>
      <c r="Q18" s="22">
        <v>4</v>
      </c>
      <c r="R18" s="22">
        <v>7</v>
      </c>
      <c r="S18" s="22">
        <v>11</v>
      </c>
      <c r="T18" s="22">
        <v>27</v>
      </c>
      <c r="U18" s="22">
        <v>23</v>
      </c>
      <c r="V18" s="22">
        <v>50</v>
      </c>
      <c r="W18" s="22">
        <v>13</v>
      </c>
      <c r="X18" s="22">
        <v>13</v>
      </c>
      <c r="Y18" s="22">
        <v>26</v>
      </c>
      <c r="AA18" s="192">
        <f t="shared" si="0"/>
        <v>45552</v>
      </c>
    </row>
    <row r="19" spans="1:27">
      <c r="A19" s="22" t="s">
        <v>834</v>
      </c>
      <c r="B19" s="22">
        <v>13</v>
      </c>
      <c r="C19" s="22">
        <v>15</v>
      </c>
      <c r="D19" s="22">
        <v>28</v>
      </c>
      <c r="E19" s="22">
        <v>11</v>
      </c>
      <c r="F19" s="22">
        <v>10</v>
      </c>
      <c r="G19" s="22">
        <v>21</v>
      </c>
      <c r="H19" s="22">
        <v>0</v>
      </c>
      <c r="I19" s="22">
        <v>0</v>
      </c>
      <c r="J19" s="22">
        <v>0</v>
      </c>
      <c r="K19" s="22">
        <v>0</v>
      </c>
      <c r="L19" s="22">
        <v>0</v>
      </c>
      <c r="M19" s="22">
        <v>0</v>
      </c>
      <c r="N19" s="22">
        <v>3</v>
      </c>
      <c r="O19" s="22">
        <v>8</v>
      </c>
      <c r="P19" s="22">
        <v>11</v>
      </c>
      <c r="Q19" s="22">
        <v>3</v>
      </c>
      <c r="R19" s="22">
        <v>8</v>
      </c>
      <c r="S19" s="22">
        <v>11</v>
      </c>
      <c r="T19" s="22">
        <v>26</v>
      </c>
      <c r="U19" s="22">
        <v>32</v>
      </c>
      <c r="V19" s="22">
        <v>58</v>
      </c>
      <c r="W19" s="22">
        <v>11</v>
      </c>
      <c r="X19" s="22">
        <v>17</v>
      </c>
      <c r="Y19" s="22">
        <v>28</v>
      </c>
      <c r="AA19" s="192">
        <f t="shared" si="0"/>
        <v>45553</v>
      </c>
    </row>
    <row r="20" spans="1:27">
      <c r="A20" s="22" t="s">
        <v>835</v>
      </c>
      <c r="B20" s="22">
        <v>15</v>
      </c>
      <c r="C20" s="22">
        <v>3</v>
      </c>
      <c r="D20" s="22">
        <v>18</v>
      </c>
      <c r="E20" s="22">
        <v>9</v>
      </c>
      <c r="F20" s="22">
        <v>3</v>
      </c>
      <c r="G20" s="22">
        <v>12</v>
      </c>
      <c r="H20" s="22">
        <v>0</v>
      </c>
      <c r="I20" s="22">
        <v>0</v>
      </c>
      <c r="J20" s="22">
        <v>0</v>
      </c>
      <c r="K20" s="22">
        <v>0</v>
      </c>
      <c r="L20" s="22">
        <v>0</v>
      </c>
      <c r="M20" s="22">
        <v>0</v>
      </c>
      <c r="N20" s="22">
        <v>1</v>
      </c>
      <c r="O20" s="22">
        <v>1</v>
      </c>
      <c r="P20" s="22">
        <v>2</v>
      </c>
      <c r="Q20" s="22">
        <v>1</v>
      </c>
      <c r="R20" s="22">
        <v>1</v>
      </c>
      <c r="S20" s="22">
        <v>2</v>
      </c>
      <c r="T20" s="22">
        <v>18</v>
      </c>
      <c r="U20" s="22">
        <v>7</v>
      </c>
      <c r="V20" s="22">
        <v>25</v>
      </c>
      <c r="W20" s="22">
        <v>9</v>
      </c>
      <c r="X20" s="22">
        <v>6</v>
      </c>
      <c r="Y20" s="22">
        <v>15</v>
      </c>
      <c r="AA20" s="192">
        <f t="shared" si="0"/>
        <v>45554</v>
      </c>
    </row>
    <row r="21" spans="1:27">
      <c r="A21" s="22" t="s">
        <v>836</v>
      </c>
      <c r="B21" s="22">
        <v>58</v>
      </c>
      <c r="C21" s="22">
        <v>115</v>
      </c>
      <c r="D21" s="22">
        <v>173</v>
      </c>
      <c r="E21" s="22">
        <v>35</v>
      </c>
      <c r="F21" s="22">
        <v>43</v>
      </c>
      <c r="G21" s="22">
        <v>78</v>
      </c>
      <c r="H21" s="22">
        <v>0</v>
      </c>
      <c r="I21" s="22">
        <v>0</v>
      </c>
      <c r="J21" s="22">
        <v>0</v>
      </c>
      <c r="K21" s="22">
        <v>0</v>
      </c>
      <c r="L21" s="22">
        <v>0</v>
      </c>
      <c r="M21" s="22">
        <v>0</v>
      </c>
      <c r="N21" s="22">
        <v>12</v>
      </c>
      <c r="O21" s="22">
        <v>64</v>
      </c>
      <c r="P21" s="22">
        <v>76</v>
      </c>
      <c r="Q21" s="22">
        <v>10</v>
      </c>
      <c r="R21" s="22">
        <v>49</v>
      </c>
      <c r="S21" s="22">
        <v>59</v>
      </c>
      <c r="T21" s="22">
        <v>83</v>
      </c>
      <c r="U21" s="22">
        <v>263</v>
      </c>
      <c r="V21" s="22">
        <v>346</v>
      </c>
      <c r="W21" s="22">
        <v>35</v>
      </c>
      <c r="X21" s="22">
        <v>104</v>
      </c>
      <c r="Y21" s="22">
        <v>139</v>
      </c>
      <c r="AA21" s="192">
        <f t="shared" si="0"/>
        <v>45555</v>
      </c>
    </row>
    <row r="22" spans="1:27">
      <c r="A22" s="22" t="s">
        <v>837</v>
      </c>
      <c r="B22" s="22">
        <v>3</v>
      </c>
      <c r="C22" s="22">
        <v>44</v>
      </c>
      <c r="D22" s="22">
        <v>47</v>
      </c>
      <c r="E22" s="22">
        <v>2</v>
      </c>
      <c r="F22" s="22">
        <v>29</v>
      </c>
      <c r="G22" s="22">
        <v>31</v>
      </c>
      <c r="H22" s="22">
        <v>0</v>
      </c>
      <c r="I22" s="22">
        <v>0</v>
      </c>
      <c r="J22" s="22">
        <v>0</v>
      </c>
      <c r="K22" s="22">
        <v>0</v>
      </c>
      <c r="L22" s="22">
        <v>0</v>
      </c>
      <c r="M22" s="22">
        <v>0</v>
      </c>
      <c r="N22" s="22">
        <v>0</v>
      </c>
      <c r="O22" s="22">
        <v>39</v>
      </c>
      <c r="P22" s="22">
        <v>39</v>
      </c>
      <c r="Q22" s="22">
        <v>0</v>
      </c>
      <c r="R22" s="22">
        <v>24</v>
      </c>
      <c r="S22" s="22">
        <v>24</v>
      </c>
      <c r="T22" s="22">
        <v>3</v>
      </c>
      <c r="U22" s="22">
        <v>125</v>
      </c>
      <c r="V22" s="22">
        <v>128</v>
      </c>
      <c r="W22" s="22">
        <v>2</v>
      </c>
      <c r="X22" s="22">
        <v>56</v>
      </c>
      <c r="Y22" s="22">
        <v>58</v>
      </c>
      <c r="AA22" s="192">
        <f t="shared" si="0"/>
        <v>45556</v>
      </c>
    </row>
    <row r="23" spans="1:27">
      <c r="A23" s="22" t="s">
        <v>838</v>
      </c>
      <c r="B23" s="22">
        <v>8</v>
      </c>
      <c r="C23" s="22">
        <v>11</v>
      </c>
      <c r="D23" s="22">
        <v>19</v>
      </c>
      <c r="E23" s="22">
        <v>5</v>
      </c>
      <c r="F23" s="22">
        <v>10</v>
      </c>
      <c r="G23" s="22">
        <v>15</v>
      </c>
      <c r="H23" s="22">
        <v>0</v>
      </c>
      <c r="I23" s="22">
        <v>0</v>
      </c>
      <c r="J23" s="22">
        <v>0</v>
      </c>
      <c r="K23" s="22">
        <v>0</v>
      </c>
      <c r="L23" s="22">
        <v>0</v>
      </c>
      <c r="M23" s="22">
        <v>0</v>
      </c>
      <c r="N23" s="22">
        <v>1</v>
      </c>
      <c r="O23" s="22">
        <v>9</v>
      </c>
      <c r="P23" s="22">
        <v>10</v>
      </c>
      <c r="Q23" s="22">
        <v>1</v>
      </c>
      <c r="R23" s="22">
        <v>7</v>
      </c>
      <c r="S23" s="22">
        <v>8</v>
      </c>
      <c r="T23" s="22">
        <v>15</v>
      </c>
      <c r="U23" s="22">
        <v>30</v>
      </c>
      <c r="V23" s="22">
        <v>45</v>
      </c>
      <c r="W23" s="22">
        <v>5</v>
      </c>
      <c r="X23" s="22">
        <v>18</v>
      </c>
      <c r="Y23" s="22">
        <v>23</v>
      </c>
      <c r="AA23" s="192">
        <f t="shared" si="0"/>
        <v>45557</v>
      </c>
    </row>
    <row r="24" spans="1:27">
      <c r="A24" s="22" t="s">
        <v>839</v>
      </c>
      <c r="B24" s="22">
        <v>94</v>
      </c>
      <c r="C24" s="22">
        <v>94</v>
      </c>
      <c r="D24" s="22">
        <v>188</v>
      </c>
      <c r="E24" s="22">
        <v>51</v>
      </c>
      <c r="F24" s="22">
        <v>56</v>
      </c>
      <c r="G24" s="22">
        <v>106</v>
      </c>
      <c r="H24" s="22">
        <v>0</v>
      </c>
      <c r="I24" s="22">
        <v>0</v>
      </c>
      <c r="J24" s="22">
        <v>0</v>
      </c>
      <c r="K24" s="22">
        <v>0</v>
      </c>
      <c r="L24" s="22">
        <v>0</v>
      </c>
      <c r="M24" s="22">
        <v>0</v>
      </c>
      <c r="N24" s="22">
        <v>5</v>
      </c>
      <c r="O24" s="22">
        <v>65</v>
      </c>
      <c r="P24" s="22">
        <v>70</v>
      </c>
      <c r="Q24" s="22">
        <v>5</v>
      </c>
      <c r="R24" s="22">
        <v>54</v>
      </c>
      <c r="S24" s="22">
        <v>59</v>
      </c>
      <c r="T24" s="22">
        <v>116</v>
      </c>
      <c r="U24" s="22">
        <v>227</v>
      </c>
      <c r="V24" s="22">
        <v>343</v>
      </c>
      <c r="W24" s="22">
        <v>51</v>
      </c>
      <c r="X24" s="22">
        <v>121</v>
      </c>
      <c r="Y24" s="22">
        <v>171</v>
      </c>
      <c r="AA24" s="192">
        <f t="shared" si="0"/>
        <v>45558</v>
      </c>
    </row>
    <row r="25" spans="1:27">
      <c r="A25" s="22" t="s">
        <v>840</v>
      </c>
      <c r="B25" s="22">
        <v>31</v>
      </c>
      <c r="C25" s="22">
        <v>25</v>
      </c>
      <c r="D25" s="22">
        <v>56</v>
      </c>
      <c r="E25" s="22">
        <v>20</v>
      </c>
      <c r="F25" s="22">
        <v>12</v>
      </c>
      <c r="G25" s="22">
        <v>32</v>
      </c>
      <c r="H25" s="22">
        <v>0</v>
      </c>
      <c r="I25" s="22">
        <v>0</v>
      </c>
      <c r="J25" s="22">
        <v>0</v>
      </c>
      <c r="K25" s="22">
        <v>0</v>
      </c>
      <c r="L25" s="22">
        <v>0</v>
      </c>
      <c r="M25" s="22">
        <v>0</v>
      </c>
      <c r="N25" s="22">
        <v>6</v>
      </c>
      <c r="O25" s="22">
        <v>5</v>
      </c>
      <c r="P25" s="22">
        <v>11</v>
      </c>
      <c r="Q25" s="22">
        <v>5</v>
      </c>
      <c r="R25" s="22">
        <v>5</v>
      </c>
      <c r="S25" s="22">
        <v>10</v>
      </c>
      <c r="T25" s="22">
        <v>43</v>
      </c>
      <c r="U25" s="22">
        <v>51</v>
      </c>
      <c r="V25" s="22">
        <v>94</v>
      </c>
      <c r="W25" s="22">
        <v>20</v>
      </c>
      <c r="X25" s="22">
        <v>17</v>
      </c>
      <c r="Y25" s="22">
        <v>37</v>
      </c>
      <c r="AA25" s="192">
        <f t="shared" si="0"/>
        <v>45559</v>
      </c>
    </row>
    <row r="26" spans="1:27">
      <c r="A26" s="22" t="s">
        <v>841</v>
      </c>
      <c r="B26" s="22">
        <v>89</v>
      </c>
      <c r="C26" s="22">
        <v>72</v>
      </c>
      <c r="D26" s="22">
        <v>161</v>
      </c>
      <c r="E26" s="22">
        <v>57</v>
      </c>
      <c r="F26" s="22">
        <v>46</v>
      </c>
      <c r="G26" s="22">
        <v>103</v>
      </c>
      <c r="H26" s="22">
        <v>0</v>
      </c>
      <c r="I26" s="22">
        <v>0</v>
      </c>
      <c r="J26" s="22">
        <v>0</v>
      </c>
      <c r="K26" s="22">
        <v>0</v>
      </c>
      <c r="L26" s="22">
        <v>0</v>
      </c>
      <c r="M26" s="22">
        <v>0</v>
      </c>
      <c r="N26" s="22">
        <v>8</v>
      </c>
      <c r="O26" s="22">
        <v>83</v>
      </c>
      <c r="P26" s="22">
        <v>91</v>
      </c>
      <c r="Q26" s="22">
        <v>8</v>
      </c>
      <c r="R26" s="22">
        <v>67</v>
      </c>
      <c r="S26" s="22">
        <v>75</v>
      </c>
      <c r="T26" s="22">
        <v>141</v>
      </c>
      <c r="U26" s="22">
        <v>243</v>
      </c>
      <c r="V26" s="22">
        <v>384</v>
      </c>
      <c r="W26" s="22">
        <v>57</v>
      </c>
      <c r="X26" s="22">
        <v>123</v>
      </c>
      <c r="Y26" s="22">
        <v>180</v>
      </c>
      <c r="AA26" s="192">
        <f t="shared" si="0"/>
        <v>45560</v>
      </c>
    </row>
    <row r="27" spans="1:27">
      <c r="A27" s="22" t="s">
        <v>842</v>
      </c>
      <c r="B27" s="22">
        <v>29</v>
      </c>
      <c r="C27" s="22">
        <v>22</v>
      </c>
      <c r="D27" s="22">
        <v>51</v>
      </c>
      <c r="E27" s="22">
        <v>16</v>
      </c>
      <c r="F27" s="22">
        <v>13</v>
      </c>
      <c r="G27" s="22">
        <v>29</v>
      </c>
      <c r="H27" s="22">
        <v>0</v>
      </c>
      <c r="I27" s="22">
        <v>0</v>
      </c>
      <c r="J27" s="22">
        <v>0</v>
      </c>
      <c r="K27" s="22">
        <v>0</v>
      </c>
      <c r="L27" s="22">
        <v>0</v>
      </c>
      <c r="M27" s="22">
        <v>0</v>
      </c>
      <c r="N27" s="22">
        <v>5</v>
      </c>
      <c r="O27" s="22">
        <v>19</v>
      </c>
      <c r="P27" s="22">
        <v>24</v>
      </c>
      <c r="Q27" s="22">
        <v>3</v>
      </c>
      <c r="R27" s="22">
        <v>15</v>
      </c>
      <c r="S27" s="22">
        <v>18</v>
      </c>
      <c r="T27" s="22">
        <v>47</v>
      </c>
      <c r="U27" s="22">
        <v>54</v>
      </c>
      <c r="V27" s="22">
        <v>101</v>
      </c>
      <c r="W27" s="22">
        <v>17</v>
      </c>
      <c r="X27" s="22">
        <v>27</v>
      </c>
      <c r="Y27" s="22">
        <v>44</v>
      </c>
      <c r="AA27" s="192">
        <f t="shared" si="0"/>
        <v>45561</v>
      </c>
    </row>
    <row r="28" spans="1:27">
      <c r="A28" s="22" t="s">
        <v>843</v>
      </c>
      <c r="B28" s="22">
        <v>28</v>
      </c>
      <c r="C28" s="22">
        <v>8</v>
      </c>
      <c r="D28" s="22">
        <v>36</v>
      </c>
      <c r="E28" s="22">
        <v>19</v>
      </c>
      <c r="F28" s="22">
        <v>7</v>
      </c>
      <c r="G28" s="22">
        <v>26</v>
      </c>
      <c r="H28" s="22">
        <v>0</v>
      </c>
      <c r="I28" s="22">
        <v>0</v>
      </c>
      <c r="J28" s="22">
        <v>0</v>
      </c>
      <c r="K28" s="22">
        <v>0</v>
      </c>
      <c r="L28" s="22">
        <v>0</v>
      </c>
      <c r="M28" s="22">
        <v>0</v>
      </c>
      <c r="N28" s="22">
        <v>4</v>
      </c>
      <c r="O28" s="22">
        <v>5</v>
      </c>
      <c r="P28" s="22">
        <v>9</v>
      </c>
      <c r="Q28" s="22">
        <v>3</v>
      </c>
      <c r="R28" s="22">
        <v>2</v>
      </c>
      <c r="S28" s="22">
        <v>5</v>
      </c>
      <c r="T28" s="22">
        <v>37</v>
      </c>
      <c r="U28" s="22">
        <v>22</v>
      </c>
      <c r="V28" s="22">
        <v>59</v>
      </c>
      <c r="W28" s="22">
        <v>19</v>
      </c>
      <c r="X28" s="22">
        <v>10</v>
      </c>
      <c r="Y28" s="22">
        <v>28</v>
      </c>
      <c r="AA28" s="192">
        <f t="shared" si="0"/>
        <v>45562</v>
      </c>
    </row>
    <row r="29" spans="1:27">
      <c r="A29" s="22" t="s">
        <v>844</v>
      </c>
      <c r="B29" s="22">
        <v>1</v>
      </c>
      <c r="C29" s="22">
        <v>7</v>
      </c>
      <c r="D29" s="22">
        <v>8</v>
      </c>
      <c r="E29" s="22">
        <v>1</v>
      </c>
      <c r="F29" s="22">
        <v>6</v>
      </c>
      <c r="G29" s="22">
        <v>7</v>
      </c>
      <c r="H29" s="22">
        <v>0</v>
      </c>
      <c r="I29" s="22">
        <v>0</v>
      </c>
      <c r="J29" s="22">
        <v>0</v>
      </c>
      <c r="K29" s="22">
        <v>0</v>
      </c>
      <c r="L29" s="22">
        <v>0</v>
      </c>
      <c r="M29" s="22">
        <v>0</v>
      </c>
      <c r="N29" s="22">
        <v>0</v>
      </c>
      <c r="O29" s="22">
        <v>1</v>
      </c>
      <c r="P29" s="22">
        <v>1</v>
      </c>
      <c r="Q29" s="22">
        <v>0</v>
      </c>
      <c r="R29" s="22">
        <v>1</v>
      </c>
      <c r="S29" s="22">
        <v>1</v>
      </c>
      <c r="T29" s="22">
        <v>1</v>
      </c>
      <c r="U29" s="22">
        <v>8</v>
      </c>
      <c r="V29" s="22">
        <v>9</v>
      </c>
      <c r="W29" s="22">
        <v>1</v>
      </c>
      <c r="X29" s="22">
        <v>6</v>
      </c>
      <c r="Y29" s="22">
        <v>7</v>
      </c>
      <c r="AA29" s="192">
        <f t="shared" si="0"/>
        <v>45563</v>
      </c>
    </row>
    <row r="30" spans="1:27">
      <c r="A30" s="22" t="s">
        <v>845</v>
      </c>
      <c r="B30" s="22">
        <v>5</v>
      </c>
      <c r="C30" s="22">
        <v>12</v>
      </c>
      <c r="D30" s="22">
        <v>17</v>
      </c>
      <c r="E30" s="22">
        <v>4</v>
      </c>
      <c r="F30" s="22">
        <v>7</v>
      </c>
      <c r="G30" s="22">
        <v>11</v>
      </c>
      <c r="H30" s="22">
        <v>0</v>
      </c>
      <c r="I30" s="22">
        <v>0</v>
      </c>
      <c r="J30" s="22">
        <v>0</v>
      </c>
      <c r="K30" s="22">
        <v>0</v>
      </c>
      <c r="L30" s="22">
        <v>0</v>
      </c>
      <c r="M30" s="22">
        <v>0</v>
      </c>
      <c r="N30" s="22">
        <v>3</v>
      </c>
      <c r="O30" s="22">
        <v>6</v>
      </c>
      <c r="P30" s="22">
        <v>9</v>
      </c>
      <c r="Q30" s="22">
        <v>3</v>
      </c>
      <c r="R30" s="22">
        <v>5</v>
      </c>
      <c r="S30" s="22">
        <v>8</v>
      </c>
      <c r="T30" s="22">
        <v>8</v>
      </c>
      <c r="U30" s="22">
        <v>27</v>
      </c>
      <c r="V30" s="22">
        <v>35</v>
      </c>
      <c r="W30" s="22">
        <v>5</v>
      </c>
      <c r="X30" s="22">
        <v>9</v>
      </c>
      <c r="Y30" s="22">
        <v>14</v>
      </c>
      <c r="AA30" s="192">
        <f t="shared" si="0"/>
        <v>45564</v>
      </c>
    </row>
    <row r="31" spans="1:27">
      <c r="A31" s="22" t="s">
        <v>846</v>
      </c>
      <c r="B31" s="22">
        <v>39</v>
      </c>
      <c r="C31" s="22">
        <v>15</v>
      </c>
      <c r="D31" s="22">
        <v>54</v>
      </c>
      <c r="E31" s="22">
        <v>31</v>
      </c>
      <c r="F31" s="22">
        <v>11</v>
      </c>
      <c r="G31" s="22">
        <v>42</v>
      </c>
      <c r="H31" s="22">
        <v>0</v>
      </c>
      <c r="I31" s="22">
        <v>0</v>
      </c>
      <c r="J31" s="22">
        <v>0</v>
      </c>
      <c r="K31" s="22">
        <v>0</v>
      </c>
      <c r="L31" s="22">
        <v>0</v>
      </c>
      <c r="M31" s="22">
        <v>0</v>
      </c>
      <c r="N31" s="22">
        <v>8</v>
      </c>
      <c r="O31" s="22">
        <v>15</v>
      </c>
      <c r="P31" s="22">
        <v>23</v>
      </c>
      <c r="Q31" s="22">
        <v>6</v>
      </c>
      <c r="R31" s="22">
        <v>14</v>
      </c>
      <c r="S31" s="22">
        <v>20</v>
      </c>
      <c r="T31" s="22">
        <v>63</v>
      </c>
      <c r="U31" s="22">
        <v>39</v>
      </c>
      <c r="V31" s="22">
        <v>102</v>
      </c>
      <c r="W31" s="22">
        <v>31</v>
      </c>
      <c r="X31" s="22">
        <v>20</v>
      </c>
      <c r="Y31" s="22">
        <v>51</v>
      </c>
      <c r="AA31" s="192">
        <f t="shared" si="0"/>
        <v>45565</v>
      </c>
    </row>
    <row r="32" spans="1:27">
      <c r="A32" s="22"/>
      <c r="B32" s="22"/>
      <c r="C32" s="22"/>
      <c r="D32" s="22"/>
      <c r="E32" s="22"/>
      <c r="F32" s="22"/>
      <c r="G32" s="22"/>
      <c r="H32" s="22"/>
      <c r="I32" s="22"/>
      <c r="J32" s="22"/>
      <c r="K32" s="22"/>
      <c r="L32" s="22"/>
      <c r="M32" s="22"/>
      <c r="N32" s="22"/>
      <c r="O32" s="22"/>
      <c r="P32" s="22"/>
      <c r="Q32" s="22"/>
      <c r="R32" s="22"/>
      <c r="S32" s="22"/>
      <c r="T32" s="22"/>
      <c r="U32" s="22"/>
      <c r="V32" s="22"/>
      <c r="W32" s="22"/>
      <c r="X32" s="22"/>
      <c r="Y32" s="22"/>
      <c r="AA32" s="192" t="str">
        <f t="shared" si="0"/>
        <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T34"/>
  <sheetViews>
    <sheetView topLeftCell="A3" workbookViewId="0">
      <selection activeCell="H26" sqref="H26"/>
    </sheetView>
  </sheetViews>
  <sheetFormatPr defaultRowHeight="16.5"/>
  <cols>
    <col min="2" max="2" width="9.5" bestFit="1" customWidth="1"/>
    <col min="3" max="3" width="14.375" bestFit="1" customWidth="1"/>
    <col min="4" max="4" width="17.875" bestFit="1" customWidth="1"/>
    <col min="5" max="5" width="11.125" bestFit="1" customWidth="1"/>
    <col min="6" max="6" width="11.125" customWidth="1"/>
    <col min="23" max="23" width="7.125" bestFit="1" customWidth="1"/>
    <col min="24" max="25" width="10.375" customWidth="1"/>
  </cols>
  <sheetData>
    <row r="2" spans="1:6" ht="17.25" thickBot="1">
      <c r="C2" t="s">
        <v>533</v>
      </c>
      <c r="D2" t="s">
        <v>15</v>
      </c>
    </row>
    <row r="3" spans="1:6" ht="17.25" thickBot="1">
      <c r="A3" s="352" t="s">
        <v>17</v>
      </c>
      <c r="B3" s="296" t="s">
        <v>9</v>
      </c>
      <c r="C3" s="296" t="s">
        <v>805</v>
      </c>
      <c r="D3" s="353" t="s">
        <v>806</v>
      </c>
    </row>
    <row r="4" spans="1:6">
      <c r="A4" s="351" t="str">
        <f>IF(
OR(MOD(E4,7)&gt;5,MOD(E4,7)&lt;2),"","1주차")</f>
        <v/>
      </c>
      <c r="B4" s="355" t="str">
        <f>IFERROR(TEXT(E4,"d")&amp;CHAR(10)&amp;TEXT(E4,"aaa"),"")</f>
        <v>1
일</v>
      </c>
      <c r="C4" s="263">
        <f>IF(INDEX(visitors!$A$1:$Y$32,ROW()-2,MATCH('일간 PV'!C$2,visitors!$A$1:$Y$1,0)) = "", NA(), INDEX(visitors!$A$1:$Y$32,ROW()-2,MATCH('일간 PV'!C$2,visitors!$A$1:$Y$1,0)))</f>
        <v>7</v>
      </c>
      <c r="D4" s="263">
        <f>IF(INDEX(visitors!$A$1:$Y$32,ROW()-2,MATCH('일간 PV'!D$2,visitors!$A$1:$Y$1,0)) = "", NA(), INDEX(visitors!$A$1:$Y$32,ROW()-2,MATCH('일간 PV'!D$2,visitors!$A$1:$Y$1,0)))</f>
        <v>35</v>
      </c>
      <c r="E4" s="350">
        <f>visitors!AA2</f>
        <v>45536</v>
      </c>
      <c r="F4" s="350"/>
    </row>
    <row r="5" spans="1:6">
      <c r="A5" s="343" t="str">
        <f>IFERROR(IF(MOD(E5,7)&lt;&gt;2,"",(COUNTA($A$4:A4)-COUNTBLANK($A$4:A4)+1)&amp;"주차"), "")</f>
        <v>1주차</v>
      </c>
      <c r="B5" s="295" t="str">
        <f t="shared" ref="B5:B34" si="0">IFERROR(TEXT(E5,"d")&amp;CHAR(10)&amp;TEXT(E5,"aaa"),"")</f>
        <v>2
월</v>
      </c>
      <c r="C5" s="263">
        <f>IF(INDEX(visitors!$A$1:$Y$32,ROW()-2,MATCH('일간 PV'!C$2,visitors!$A$1:$Y$1,0)) = "", NA(), INDEX(visitors!$A$1:$Y$32,ROW()-2,MATCH('일간 PV'!C$2,visitors!$A$1:$Y$1,0)))</f>
        <v>33</v>
      </c>
      <c r="D5" s="263">
        <f>IF(INDEX(visitors!$A$1:$Y$32,ROW()-2,MATCH('일간 PV'!D$2,visitors!$A$1:$Y$1,0)) = "", NA(), INDEX(visitors!$A$1:$Y$32,ROW()-2,MATCH('일간 PV'!D$2,visitors!$A$1:$Y$1,0)))</f>
        <v>32</v>
      </c>
      <c r="E5" s="350">
        <f>visitors!AA3</f>
        <v>45537</v>
      </c>
      <c r="F5" s="350"/>
    </row>
    <row r="6" spans="1:6">
      <c r="A6" s="343" t="str">
        <f>IFERROR(IF(MOD(E6,7)&lt;&gt;2,"",(COUNTA($A$4:A5)-COUNTBLANK($A$4:A5)+1)&amp;"주차"), "")</f>
        <v/>
      </c>
      <c r="B6" s="295" t="str">
        <f t="shared" si="0"/>
        <v>3
화</v>
      </c>
      <c r="C6" s="263">
        <f>IF(INDEX(visitors!$A$1:$Y$32,ROW()-2,MATCH('일간 PV'!C$2,visitors!$A$1:$Y$1,0)) = "", NA(), INDEX(visitors!$A$1:$Y$32,ROW()-2,MATCH('일간 PV'!C$2,visitors!$A$1:$Y$1,0)))</f>
        <v>63</v>
      </c>
      <c r="D6" s="263">
        <f>IF(INDEX(visitors!$A$1:$Y$32,ROW()-2,MATCH('일간 PV'!D$2,visitors!$A$1:$Y$1,0)) = "", NA(), INDEX(visitors!$A$1:$Y$32,ROW()-2,MATCH('일간 PV'!D$2,visitors!$A$1:$Y$1,0)))</f>
        <v>53</v>
      </c>
      <c r="E6" s="350">
        <f>visitors!AA4</f>
        <v>45538</v>
      </c>
      <c r="F6" s="350"/>
    </row>
    <row r="7" spans="1:6">
      <c r="A7" s="343" t="str">
        <f>IFERROR(IF(MOD(E7,7)&lt;&gt;2,"",(COUNTA($A$4:A6)-COUNTBLANK($A$4:A6)+1)&amp;"주차"), "")</f>
        <v/>
      </c>
      <c r="B7" s="295" t="str">
        <f t="shared" si="0"/>
        <v>4
수</v>
      </c>
      <c r="C7" s="263">
        <f>IF(INDEX(visitors!$A$1:$Y$32,ROW()-2,MATCH('일간 PV'!C$2,visitors!$A$1:$Y$1,0)) = "", NA(), INDEX(visitors!$A$1:$Y$32,ROW()-2,MATCH('일간 PV'!C$2,visitors!$A$1:$Y$1,0)))</f>
        <v>68</v>
      </c>
      <c r="D7" s="263">
        <f>IF(INDEX(visitors!$A$1:$Y$32,ROW()-2,MATCH('일간 PV'!D$2,visitors!$A$1:$Y$1,0)) = "", NA(), INDEX(visitors!$A$1:$Y$32,ROW()-2,MATCH('일간 PV'!D$2,visitors!$A$1:$Y$1,0)))</f>
        <v>48</v>
      </c>
      <c r="E7" s="350">
        <f>visitors!AA5</f>
        <v>45539</v>
      </c>
      <c r="F7" s="350"/>
    </row>
    <row r="8" spans="1:6">
      <c r="A8" s="343" t="str">
        <f>IFERROR(IF(MOD(E8,7)&lt;&gt;2,"",(COUNTA($A$4:A7)-COUNTBLANK($A$4:A7)+1)&amp;"주차"), "")</f>
        <v/>
      </c>
      <c r="B8" s="295" t="str">
        <f t="shared" si="0"/>
        <v>5
목</v>
      </c>
      <c r="C8" s="263">
        <f>IF(INDEX(visitors!$A$1:$Y$32,ROW()-2,MATCH('일간 PV'!C$2,visitors!$A$1:$Y$1,0)) = "", NA(), INDEX(visitors!$A$1:$Y$32,ROW()-2,MATCH('일간 PV'!C$2,visitors!$A$1:$Y$1,0)))</f>
        <v>47</v>
      </c>
      <c r="D8" s="263">
        <f>IF(INDEX(visitors!$A$1:$Y$32,ROW()-2,MATCH('일간 PV'!D$2,visitors!$A$1:$Y$1,0)) = "", NA(), INDEX(visitors!$A$1:$Y$32,ROW()-2,MATCH('일간 PV'!D$2,visitors!$A$1:$Y$1,0)))</f>
        <v>59</v>
      </c>
      <c r="E8" s="350">
        <f>visitors!AA6</f>
        <v>45540</v>
      </c>
      <c r="F8" s="350"/>
    </row>
    <row r="9" spans="1:6">
      <c r="A9" s="343" t="str">
        <f>IFERROR(IF(MOD(E9,7)&lt;&gt;2,"",(COUNTA($A$4:A8)-COUNTBLANK($A$4:A8)+1)&amp;"주차"), "")</f>
        <v/>
      </c>
      <c r="B9" s="295" t="str">
        <f t="shared" si="0"/>
        <v>6
금</v>
      </c>
      <c r="C9" s="263">
        <f>IF(INDEX(visitors!$A$1:$Y$32,ROW()-2,MATCH('일간 PV'!C$2,visitors!$A$1:$Y$1,0)) = "", NA(), INDEX(visitors!$A$1:$Y$32,ROW()-2,MATCH('일간 PV'!C$2,visitors!$A$1:$Y$1,0)))</f>
        <v>27</v>
      </c>
      <c r="D9" s="263">
        <f>IF(INDEX(visitors!$A$1:$Y$32,ROW()-2,MATCH('일간 PV'!D$2,visitors!$A$1:$Y$1,0)) = "", NA(), INDEX(visitors!$A$1:$Y$32,ROW()-2,MATCH('일간 PV'!D$2,visitors!$A$1:$Y$1,0)))</f>
        <v>45</v>
      </c>
      <c r="E9" s="350">
        <f>visitors!AA7</f>
        <v>45541</v>
      </c>
      <c r="F9" s="350"/>
    </row>
    <row r="10" spans="1:6">
      <c r="A10" s="343" t="str">
        <f>IFERROR(IF(MOD(E10,7)&lt;&gt;2,"",(COUNTA($A$4:A9)-COUNTBLANK($A$4:A9)+1)&amp;"주차"), "")</f>
        <v/>
      </c>
      <c r="B10" s="295" t="str">
        <f t="shared" si="0"/>
        <v>7
토</v>
      </c>
      <c r="C10" s="263">
        <f>IF(INDEX(visitors!$A$1:$Y$32,ROW()-2,MATCH('일간 PV'!C$2,visitors!$A$1:$Y$1,0)) = "", NA(), INDEX(visitors!$A$1:$Y$32,ROW()-2,MATCH('일간 PV'!C$2,visitors!$A$1:$Y$1,0)))</f>
        <v>2</v>
      </c>
      <c r="D10" s="263">
        <f>IF(INDEX(visitors!$A$1:$Y$32,ROW()-2,MATCH('일간 PV'!D$2,visitors!$A$1:$Y$1,0)) = "", NA(), INDEX(visitors!$A$1:$Y$32,ROW()-2,MATCH('일간 PV'!D$2,visitors!$A$1:$Y$1,0)))</f>
        <v>30</v>
      </c>
      <c r="E10" s="350">
        <f>visitors!AA8</f>
        <v>45542</v>
      </c>
      <c r="F10" s="350"/>
    </row>
    <row r="11" spans="1:6">
      <c r="A11" s="343" t="str">
        <f>IFERROR(IF(MOD(E11,7)&lt;&gt;2,"",(COUNTA($A$4:A10)-COUNTBLANK($A$4:A10)+1)&amp;"주차"), "")</f>
        <v/>
      </c>
      <c r="B11" s="295" t="str">
        <f t="shared" si="0"/>
        <v>8
일</v>
      </c>
      <c r="C11" s="263">
        <f>IF(INDEX(visitors!$A$1:$Y$32,ROW()-2,MATCH('일간 PV'!C$2,visitors!$A$1:$Y$1,0)) = "", NA(), INDEX(visitors!$A$1:$Y$32,ROW()-2,MATCH('일간 PV'!C$2,visitors!$A$1:$Y$1,0)))</f>
        <v>1</v>
      </c>
      <c r="D11" s="263">
        <f>IF(INDEX(visitors!$A$1:$Y$32,ROW()-2,MATCH('일간 PV'!D$2,visitors!$A$1:$Y$1,0)) = "", NA(), INDEX(visitors!$A$1:$Y$32,ROW()-2,MATCH('일간 PV'!D$2,visitors!$A$1:$Y$1,0)))</f>
        <v>22</v>
      </c>
      <c r="E11" s="350">
        <f>visitors!AA9</f>
        <v>45543</v>
      </c>
      <c r="F11" s="350"/>
    </row>
    <row r="12" spans="1:6">
      <c r="A12" s="343" t="str">
        <f>IFERROR(IF(MOD(E12,7)&lt;&gt;2,"",(COUNTA($A$4:A11)-COUNTBLANK($A$4:A11)+1)&amp;"주차"), "")</f>
        <v>2주차</v>
      </c>
      <c r="B12" s="295" t="str">
        <f t="shared" si="0"/>
        <v>9
월</v>
      </c>
      <c r="C12" s="263">
        <f>IF(INDEX(visitors!$A$1:$Y$32,ROW()-2,MATCH('일간 PV'!C$2,visitors!$A$1:$Y$1,0)) = "", NA(), INDEX(visitors!$A$1:$Y$32,ROW()-2,MATCH('일간 PV'!C$2,visitors!$A$1:$Y$1,0)))</f>
        <v>61</v>
      </c>
      <c r="D12" s="263">
        <f>IF(INDEX(visitors!$A$1:$Y$32,ROW()-2,MATCH('일간 PV'!D$2,visitors!$A$1:$Y$1,0)) = "", NA(), INDEX(visitors!$A$1:$Y$32,ROW()-2,MATCH('일간 PV'!D$2,visitors!$A$1:$Y$1,0)))</f>
        <v>23</v>
      </c>
      <c r="E12" s="350">
        <f>visitors!AA10</f>
        <v>45544</v>
      </c>
      <c r="F12" s="350"/>
    </row>
    <row r="13" spans="1:6">
      <c r="A13" s="343" t="str">
        <f>IFERROR(IF(MOD(E13,7)&lt;&gt;2,"",(COUNTA($A$4:A12)-COUNTBLANK($A$4:A12)+1)&amp;"주차"), "")</f>
        <v/>
      </c>
      <c r="B13" s="295" t="str">
        <f t="shared" si="0"/>
        <v>10
화</v>
      </c>
      <c r="C13" s="263">
        <f>IF(INDEX(visitors!$A$1:$Y$32,ROW()-2,MATCH('일간 PV'!C$2,visitors!$A$1:$Y$1,0)) = "", NA(), INDEX(visitors!$A$1:$Y$32,ROW()-2,MATCH('일간 PV'!C$2,visitors!$A$1:$Y$1,0)))</f>
        <v>30</v>
      </c>
      <c r="D13" s="263">
        <f>IF(INDEX(visitors!$A$1:$Y$32,ROW()-2,MATCH('일간 PV'!D$2,visitors!$A$1:$Y$1,0)) = "", NA(), INDEX(visitors!$A$1:$Y$32,ROW()-2,MATCH('일간 PV'!D$2,visitors!$A$1:$Y$1,0)))</f>
        <v>30</v>
      </c>
      <c r="E13" s="350">
        <f>visitors!AA11</f>
        <v>45545</v>
      </c>
      <c r="F13" s="350"/>
    </row>
    <row r="14" spans="1:6">
      <c r="A14" s="343" t="str">
        <f>IFERROR(IF(MOD(E14,7)&lt;&gt;2,"",(COUNTA($A$4:A13)-COUNTBLANK($A$4:A13)+1)&amp;"주차"), "")</f>
        <v/>
      </c>
      <c r="B14" s="295" t="str">
        <f t="shared" si="0"/>
        <v>11
수</v>
      </c>
      <c r="C14" s="263">
        <f>IF(INDEX(visitors!$A$1:$Y$32,ROW()-2,MATCH('일간 PV'!C$2,visitors!$A$1:$Y$1,0)) = "", NA(), INDEX(visitors!$A$1:$Y$32,ROW()-2,MATCH('일간 PV'!C$2,visitors!$A$1:$Y$1,0)))</f>
        <v>35</v>
      </c>
      <c r="D14" s="263">
        <f>IF(INDEX(visitors!$A$1:$Y$32,ROW()-2,MATCH('일간 PV'!D$2,visitors!$A$1:$Y$1,0)) = "", NA(), INDEX(visitors!$A$1:$Y$32,ROW()-2,MATCH('일간 PV'!D$2,visitors!$A$1:$Y$1,0)))</f>
        <v>39</v>
      </c>
      <c r="E14" s="350">
        <f>visitors!AA12</f>
        <v>45546</v>
      </c>
      <c r="F14" s="350"/>
    </row>
    <row r="15" spans="1:6">
      <c r="A15" s="343" t="str">
        <f>IFERROR(IF(MOD(E15,7)&lt;&gt;2,"",(COUNTA($A$4:A14)-COUNTBLANK($A$4:A14)+1)&amp;"주차"), "")</f>
        <v/>
      </c>
      <c r="B15" s="295" t="str">
        <f t="shared" si="0"/>
        <v>12
목</v>
      </c>
      <c r="C15" s="263">
        <f>IF(INDEX(visitors!$A$1:$Y$32,ROW()-2,MATCH('일간 PV'!C$2,visitors!$A$1:$Y$1,0)) = "", NA(), INDEX(visitors!$A$1:$Y$32,ROW()-2,MATCH('일간 PV'!C$2,visitors!$A$1:$Y$1,0)))</f>
        <v>58</v>
      </c>
      <c r="D15" s="263">
        <f>IF(INDEX(visitors!$A$1:$Y$32,ROW()-2,MATCH('일간 PV'!D$2,visitors!$A$1:$Y$1,0)) = "", NA(), INDEX(visitors!$A$1:$Y$32,ROW()-2,MATCH('일간 PV'!D$2,visitors!$A$1:$Y$1,0)))</f>
        <v>33</v>
      </c>
      <c r="E15" s="350">
        <f>visitors!AA13</f>
        <v>45547</v>
      </c>
      <c r="F15" s="350"/>
    </row>
    <row r="16" spans="1:6">
      <c r="A16" s="343" t="str">
        <f>IFERROR(IF(MOD(E16,7)&lt;&gt;2,"",(COUNTA($A$4:A15)-COUNTBLANK($A$4:A15)+1)&amp;"주차"), "")</f>
        <v/>
      </c>
      <c r="B16" s="295" t="str">
        <f t="shared" si="0"/>
        <v>13
금</v>
      </c>
      <c r="C16" s="263">
        <f>IF(INDEX(visitors!$A$1:$Y$32,ROW()-2,MATCH('일간 PV'!C$2,visitors!$A$1:$Y$1,0)) = "", NA(), INDEX(visitors!$A$1:$Y$32,ROW()-2,MATCH('일간 PV'!C$2,visitors!$A$1:$Y$1,0)))</f>
        <v>26</v>
      </c>
      <c r="D16" s="263">
        <f>IF(INDEX(visitors!$A$1:$Y$32,ROW()-2,MATCH('일간 PV'!D$2,visitors!$A$1:$Y$1,0)) = "", NA(), INDEX(visitors!$A$1:$Y$32,ROW()-2,MATCH('일간 PV'!D$2,visitors!$A$1:$Y$1,0)))</f>
        <v>13</v>
      </c>
      <c r="E16" s="350">
        <f>visitors!AA14</f>
        <v>45548</v>
      </c>
      <c r="F16" s="350"/>
    </row>
    <row r="17" spans="1:20">
      <c r="A17" s="343" t="str">
        <f>IFERROR(IF(MOD(E17,7)&lt;&gt;2,"",(COUNTA($A$4:A16)-COUNTBLANK($A$4:A16)+1)&amp;"주차"), "")</f>
        <v/>
      </c>
      <c r="B17" s="295" t="str">
        <f t="shared" si="0"/>
        <v>14
토</v>
      </c>
      <c r="C17" s="263">
        <f>IF(INDEX(visitors!$A$1:$Y$32,ROW()-2,MATCH('일간 PV'!C$2,visitors!$A$1:$Y$1,0)) = "", NA(), INDEX(visitors!$A$1:$Y$32,ROW()-2,MATCH('일간 PV'!C$2,visitors!$A$1:$Y$1,0)))</f>
        <v>6</v>
      </c>
      <c r="D17" s="263">
        <f>IF(INDEX(visitors!$A$1:$Y$32,ROW()-2,MATCH('일간 PV'!D$2,visitors!$A$1:$Y$1,0)) = "", NA(), INDEX(visitors!$A$1:$Y$32,ROW()-2,MATCH('일간 PV'!D$2,visitors!$A$1:$Y$1,0)))</f>
        <v>17</v>
      </c>
      <c r="E17" s="350">
        <f>visitors!AA15</f>
        <v>45549</v>
      </c>
      <c r="F17" s="350"/>
    </row>
    <row r="18" spans="1:20">
      <c r="A18" s="343" t="str">
        <f>IFERROR(IF(MOD(E18,7)&lt;&gt;2,"",(COUNTA($A$4:A17)-COUNTBLANK($A$4:A17)+1)&amp;"주차"), "")</f>
        <v/>
      </c>
      <c r="B18" s="295" t="str">
        <f t="shared" si="0"/>
        <v>15
일</v>
      </c>
      <c r="C18" s="263">
        <f>IF(INDEX(visitors!$A$1:$Y$32,ROW()-2,MATCH('일간 PV'!C$2,visitors!$A$1:$Y$1,0)) = "", NA(), INDEX(visitors!$A$1:$Y$32,ROW()-2,MATCH('일간 PV'!C$2,visitors!$A$1:$Y$1,0)))</f>
        <v>9</v>
      </c>
      <c r="D18" s="263">
        <f>IF(INDEX(visitors!$A$1:$Y$32,ROW()-2,MATCH('일간 PV'!D$2,visitors!$A$1:$Y$1,0)) = "", NA(), INDEX(visitors!$A$1:$Y$32,ROW()-2,MATCH('일간 PV'!D$2,visitors!$A$1:$Y$1,0)))</f>
        <v>18</v>
      </c>
      <c r="E18" s="350">
        <f>visitors!AA16</f>
        <v>45550</v>
      </c>
      <c r="F18" s="350"/>
    </row>
    <row r="19" spans="1:20">
      <c r="A19" s="343" t="str">
        <f>IFERROR(IF(MOD(E19,7)&lt;&gt;2,"",(COUNTA($A$4:A18)-COUNTBLANK($A$4:A18)+1)&amp;"주차"), "")</f>
        <v>3주차</v>
      </c>
      <c r="B19" s="295" t="str">
        <f t="shared" si="0"/>
        <v>16
월</v>
      </c>
      <c r="C19" s="263">
        <f>IF(INDEX(visitors!$A$1:$Y$32,ROW()-2,MATCH('일간 PV'!C$2,visitors!$A$1:$Y$1,0)) = "", NA(), INDEX(visitors!$A$1:$Y$32,ROW()-2,MATCH('일간 PV'!C$2,visitors!$A$1:$Y$1,0)))</f>
        <v>10</v>
      </c>
      <c r="D19" s="263">
        <f>IF(INDEX(visitors!$A$1:$Y$32,ROW()-2,MATCH('일간 PV'!D$2,visitors!$A$1:$Y$1,0)) = "", NA(), INDEX(visitors!$A$1:$Y$32,ROW()-2,MATCH('일간 PV'!D$2,visitors!$A$1:$Y$1,0)))</f>
        <v>23</v>
      </c>
      <c r="E19" s="350">
        <f>visitors!AA17</f>
        <v>45551</v>
      </c>
      <c r="F19" s="350"/>
    </row>
    <row r="20" spans="1:20">
      <c r="A20" s="343" t="str">
        <f>IFERROR(IF(MOD(E20,7)&lt;&gt;2,"",(COUNTA($A$4:A19)-COUNTBLANK($A$4:A19)+1)&amp;"주차"), "")</f>
        <v/>
      </c>
      <c r="B20" s="295" t="str">
        <f t="shared" si="0"/>
        <v>17
화</v>
      </c>
      <c r="C20" s="263">
        <f>IF(INDEX(visitors!$A$1:$Y$32,ROW()-2,MATCH('일간 PV'!C$2,visitors!$A$1:$Y$1,0)) = "", NA(), INDEX(visitors!$A$1:$Y$32,ROW()-2,MATCH('일간 PV'!C$2,visitors!$A$1:$Y$1,0)))</f>
        <v>27</v>
      </c>
      <c r="D20" s="263">
        <f>IF(INDEX(visitors!$A$1:$Y$32,ROW()-2,MATCH('일간 PV'!D$2,visitors!$A$1:$Y$1,0)) = "", NA(), INDEX(visitors!$A$1:$Y$32,ROW()-2,MATCH('일간 PV'!D$2,visitors!$A$1:$Y$1,0)))</f>
        <v>23</v>
      </c>
      <c r="E20" s="350">
        <f>visitors!AA18</f>
        <v>45552</v>
      </c>
      <c r="F20" s="350"/>
    </row>
    <row r="21" spans="1:20">
      <c r="A21" s="343" t="str">
        <f>IFERROR(IF(MOD(E21,7)&lt;&gt;2,"",(COUNTA($A$4:A20)-COUNTBLANK($A$4:A20)+1)&amp;"주차"), "")</f>
        <v/>
      </c>
      <c r="B21" s="295" t="str">
        <f t="shared" si="0"/>
        <v>18
수</v>
      </c>
      <c r="C21" s="263">
        <f>IF(INDEX(visitors!$A$1:$Y$32,ROW()-2,MATCH('일간 PV'!C$2,visitors!$A$1:$Y$1,0)) = "", NA(), INDEX(visitors!$A$1:$Y$32,ROW()-2,MATCH('일간 PV'!C$2,visitors!$A$1:$Y$1,0)))</f>
        <v>26</v>
      </c>
      <c r="D21" s="263">
        <f>IF(INDEX(visitors!$A$1:$Y$32,ROW()-2,MATCH('일간 PV'!D$2,visitors!$A$1:$Y$1,0)) = "", NA(), INDEX(visitors!$A$1:$Y$32,ROW()-2,MATCH('일간 PV'!D$2,visitors!$A$1:$Y$1,0)))</f>
        <v>32</v>
      </c>
      <c r="E21" s="350">
        <f>visitors!AA19</f>
        <v>45553</v>
      </c>
      <c r="F21" s="350"/>
    </row>
    <row r="22" spans="1:20">
      <c r="A22" s="343" t="str">
        <f>IFERROR(IF(MOD(E22,7)&lt;&gt;2,"",(COUNTA($A$4:A21)-COUNTBLANK($A$4:A21)+1)&amp;"주차"), "")</f>
        <v/>
      </c>
      <c r="B22" s="295" t="str">
        <f t="shared" si="0"/>
        <v>19
목</v>
      </c>
      <c r="C22" s="263">
        <f>IF(INDEX(visitors!$A$1:$Y$32,ROW()-2,MATCH('일간 PV'!C$2,visitors!$A$1:$Y$1,0)) = "", NA(), INDEX(visitors!$A$1:$Y$32,ROW()-2,MATCH('일간 PV'!C$2,visitors!$A$1:$Y$1,0)))</f>
        <v>18</v>
      </c>
      <c r="D22" s="263">
        <f>IF(INDEX(visitors!$A$1:$Y$32,ROW()-2,MATCH('일간 PV'!D$2,visitors!$A$1:$Y$1,0)) = "", NA(), INDEX(visitors!$A$1:$Y$32,ROW()-2,MATCH('일간 PV'!D$2,visitors!$A$1:$Y$1,0)))</f>
        <v>7</v>
      </c>
      <c r="E22" s="350">
        <f>visitors!AA20</f>
        <v>45554</v>
      </c>
      <c r="F22" s="350"/>
    </row>
    <row r="23" spans="1:20">
      <c r="A23" s="343" t="str">
        <f>IFERROR(IF(MOD(E23,7)&lt;&gt;2,"",(COUNTA($A$4:A22)-COUNTBLANK($A$4:A22)+1)&amp;"주차"), "")</f>
        <v/>
      </c>
      <c r="B23" s="295" t="str">
        <f t="shared" si="0"/>
        <v>20
금</v>
      </c>
      <c r="C23" s="263">
        <f>IF(INDEX(visitors!$A$1:$Y$32,ROW()-2,MATCH('일간 PV'!C$2,visitors!$A$1:$Y$1,0)) = "", NA(), INDEX(visitors!$A$1:$Y$32,ROW()-2,MATCH('일간 PV'!C$2,visitors!$A$1:$Y$1,0)))</f>
        <v>83</v>
      </c>
      <c r="D23" s="263">
        <f>IF(INDEX(visitors!$A$1:$Y$32,ROW()-2,MATCH('일간 PV'!D$2,visitors!$A$1:$Y$1,0)) = "", NA(), INDEX(visitors!$A$1:$Y$32,ROW()-2,MATCH('일간 PV'!D$2,visitors!$A$1:$Y$1,0)))</f>
        <v>263</v>
      </c>
      <c r="E23" s="350">
        <f>visitors!AA21</f>
        <v>45555</v>
      </c>
      <c r="F23" s="350"/>
    </row>
    <row r="24" spans="1:20">
      <c r="A24" s="343" t="str">
        <f>IFERROR(IF(MOD(E24,7)&lt;&gt;2,"",(COUNTA($A$4:A23)-COUNTBLANK($A$4:A23)+1)&amp;"주차"), "")</f>
        <v/>
      </c>
      <c r="B24" s="295" t="str">
        <f t="shared" si="0"/>
        <v>21
토</v>
      </c>
      <c r="C24" s="263">
        <f>IF(INDEX(visitors!$A$1:$Y$32,ROW()-2,MATCH('일간 PV'!C$2,visitors!$A$1:$Y$1,0)) = "", NA(), INDEX(visitors!$A$1:$Y$32,ROW()-2,MATCH('일간 PV'!C$2,visitors!$A$1:$Y$1,0)))</f>
        <v>3</v>
      </c>
      <c r="D24" s="263">
        <f>IF(INDEX(visitors!$A$1:$Y$32,ROW()-2,MATCH('일간 PV'!D$2,visitors!$A$1:$Y$1,0)) = "", NA(), INDEX(visitors!$A$1:$Y$32,ROW()-2,MATCH('일간 PV'!D$2,visitors!$A$1:$Y$1,0)))</f>
        <v>125</v>
      </c>
      <c r="E24" s="350">
        <f>visitors!AA22</f>
        <v>45556</v>
      </c>
      <c r="F24" s="350"/>
    </row>
    <row r="25" spans="1:20">
      <c r="A25" s="343" t="str">
        <f>IFERROR(IF(MOD(E25,7)&lt;&gt;2,"",(COUNTA($A$4:A24)-COUNTBLANK($A$4:A24)+1)&amp;"주차"), "")</f>
        <v/>
      </c>
      <c r="B25" s="295" t="str">
        <f t="shared" si="0"/>
        <v>22
일</v>
      </c>
      <c r="C25" s="263">
        <f>IF(INDEX(visitors!$A$1:$Y$32,ROW()-2,MATCH('일간 PV'!C$2,visitors!$A$1:$Y$1,0)) = "", NA(), INDEX(visitors!$A$1:$Y$32,ROW()-2,MATCH('일간 PV'!C$2,visitors!$A$1:$Y$1,0)))</f>
        <v>15</v>
      </c>
      <c r="D25" s="263">
        <f>IF(INDEX(visitors!$A$1:$Y$32,ROW()-2,MATCH('일간 PV'!D$2,visitors!$A$1:$Y$1,0)) = "", NA(), INDEX(visitors!$A$1:$Y$32,ROW()-2,MATCH('일간 PV'!D$2,visitors!$A$1:$Y$1,0)))</f>
        <v>30</v>
      </c>
      <c r="E25" s="350">
        <f>visitors!AA23</f>
        <v>45557</v>
      </c>
      <c r="F25" s="350"/>
      <c r="H25" s="88"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11건의 콘텐츠 발행, 총 페이지 View 2,782회 기록 (전월 대비 27.0% 증가)</v>
      </c>
      <c r="T25" s="109"/>
    </row>
    <row r="26" spans="1:20">
      <c r="A26" s="343" t="str">
        <f>IFERROR(IF(MOD(E26,7)&lt;&gt;2,"",(COUNTA($A$4:A25)-COUNTBLANK($A$4:A25)+1)&amp;"주차"), "")</f>
        <v>4주차</v>
      </c>
      <c r="B26" s="295" t="str">
        <f t="shared" si="0"/>
        <v>23
월</v>
      </c>
      <c r="C26" s="263">
        <f>IF(INDEX(visitors!$A$1:$Y$32,ROW()-2,MATCH('일간 PV'!C$2,visitors!$A$1:$Y$1,0)) = "", NA(), INDEX(visitors!$A$1:$Y$32,ROW()-2,MATCH('일간 PV'!C$2,visitors!$A$1:$Y$1,0)))</f>
        <v>116</v>
      </c>
      <c r="D26" s="263">
        <f>IF(INDEX(visitors!$A$1:$Y$32,ROW()-2,MATCH('일간 PV'!D$2,visitors!$A$1:$Y$1,0)) = "", NA(), INDEX(visitors!$A$1:$Y$32,ROW()-2,MATCH('일간 PV'!D$2,visitors!$A$1:$Y$1,0)))</f>
        <v>227</v>
      </c>
      <c r="E26" s="350">
        <f>visitors!AA24</f>
        <v>45558</v>
      </c>
      <c r="F26" s="350"/>
      <c r="H26" s="179"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1,111회 (전월 대비 10.7% 증가) / Mobile 1,671회 기록 (전월대비 40.9% 증가)</v>
      </c>
    </row>
    <row r="27" spans="1:20">
      <c r="A27" s="343" t="str">
        <f>IFERROR(IF(MOD(E27,7)&lt;&gt;2,"",(COUNTA($A$4:A26)-COUNTBLANK($A$4:A26)+1)&amp;"주차"), "")</f>
        <v/>
      </c>
      <c r="B27" s="295" t="str">
        <f t="shared" si="0"/>
        <v>24
화</v>
      </c>
      <c r="C27" s="263">
        <f>IF(INDEX(visitors!$A$1:$Y$32,ROW()-2,MATCH('일간 PV'!C$2,visitors!$A$1:$Y$1,0)) = "", NA(), INDEX(visitors!$A$1:$Y$32,ROW()-2,MATCH('일간 PV'!C$2,visitors!$A$1:$Y$1,0)))</f>
        <v>43</v>
      </c>
      <c r="D27" s="263">
        <f>IF(INDEX(visitors!$A$1:$Y$32,ROW()-2,MATCH('일간 PV'!D$2,visitors!$A$1:$Y$1,0)) = "", NA(), INDEX(visitors!$A$1:$Y$32,ROW()-2,MATCH('일간 PV'!D$2,visitors!$A$1:$Y$1,0)))</f>
        <v>51</v>
      </c>
      <c r="E27" s="350">
        <f>visitors!AA25</f>
        <v>45559</v>
      </c>
      <c r="F27" s="350"/>
      <c r="H27" s="178"/>
    </row>
    <row r="28" spans="1:20">
      <c r="A28" s="343" t="str">
        <f>IFERROR(IF(MOD(E28,7)&lt;&gt;2,"",(COUNTA($A$4:A27)-COUNTBLANK($A$4:A27)+1)&amp;"주차"), "")</f>
        <v/>
      </c>
      <c r="B28" s="295" t="str">
        <f t="shared" si="0"/>
        <v>25
수</v>
      </c>
      <c r="C28" s="263">
        <f>IF(INDEX(visitors!$A$1:$Y$32,ROW()-2,MATCH('일간 PV'!C$2,visitors!$A$1:$Y$1,0)) = "", NA(), INDEX(visitors!$A$1:$Y$32,ROW()-2,MATCH('일간 PV'!C$2,visitors!$A$1:$Y$1,0)))</f>
        <v>141</v>
      </c>
      <c r="D28" s="263">
        <f>IF(INDEX(visitors!$A$1:$Y$32,ROW()-2,MATCH('일간 PV'!D$2,visitors!$A$1:$Y$1,0)) = "", NA(), INDEX(visitors!$A$1:$Y$32,ROW()-2,MATCH('일간 PV'!D$2,visitors!$A$1:$Y$1,0)))</f>
        <v>243</v>
      </c>
      <c r="E28" s="350">
        <f>visitors!AA26</f>
        <v>45560</v>
      </c>
      <c r="F28" s="350"/>
      <c r="H28" s="26"/>
    </row>
    <row r="29" spans="1:20">
      <c r="A29" s="343" t="str">
        <f>IFERROR(IF(MOD(E29,7)&lt;&gt;2,"",(COUNTA($A$4:A28)-COUNTBLANK($A$4:A28)+1)&amp;"주차"), "")</f>
        <v/>
      </c>
      <c r="B29" s="295" t="str">
        <f t="shared" si="0"/>
        <v>26
목</v>
      </c>
      <c r="C29" s="263">
        <f>IF(INDEX(visitors!$A$1:$Y$32,ROW()-2,MATCH('일간 PV'!C$2,visitors!$A$1:$Y$1,0)) = "", NA(), INDEX(visitors!$A$1:$Y$32,ROW()-2,MATCH('일간 PV'!C$2,visitors!$A$1:$Y$1,0)))</f>
        <v>47</v>
      </c>
      <c r="D29" s="263">
        <f>IF(INDEX(visitors!$A$1:$Y$32,ROW()-2,MATCH('일간 PV'!D$2,visitors!$A$1:$Y$1,0)) = "", NA(), INDEX(visitors!$A$1:$Y$32,ROW()-2,MATCH('일간 PV'!D$2,visitors!$A$1:$Y$1,0)))</f>
        <v>54</v>
      </c>
      <c r="E29" s="350">
        <f>visitors!AA27</f>
        <v>45561</v>
      </c>
      <c r="F29" s="350"/>
    </row>
    <row r="30" spans="1:20">
      <c r="A30" s="343" t="str">
        <f>IFERROR(IF(MOD(E30,7)&lt;&gt;2,"",(COUNTA($A$4:A29)-COUNTBLANK($A$4:A29)+1)&amp;"주차"), "")</f>
        <v/>
      </c>
      <c r="B30" s="295" t="str">
        <f t="shared" si="0"/>
        <v>27
금</v>
      </c>
      <c r="C30" s="263">
        <f>IF(INDEX(visitors!$A$1:$Y$32,ROW()-2,MATCH('일간 PV'!C$2,visitors!$A$1:$Y$1,0)) = "", NA(), INDEX(visitors!$A$1:$Y$32,ROW()-2,MATCH('일간 PV'!C$2,visitors!$A$1:$Y$1,0)))</f>
        <v>37</v>
      </c>
      <c r="D30" s="263">
        <f>IF(INDEX(visitors!$A$1:$Y$32,ROW()-2,MATCH('일간 PV'!D$2,visitors!$A$1:$Y$1,0)) = "", NA(), INDEX(visitors!$A$1:$Y$32,ROW()-2,MATCH('일간 PV'!D$2,visitors!$A$1:$Y$1,0)))</f>
        <v>22</v>
      </c>
      <c r="E30" s="350">
        <f>visitors!AA28</f>
        <v>45562</v>
      </c>
      <c r="F30" s="350"/>
    </row>
    <row r="31" spans="1:20">
      <c r="A31" s="343" t="str">
        <f>IFERROR(IF(MOD(E31,7)&lt;&gt;2,"",(COUNTA($A$4:A30)-COUNTBLANK($A$4:A30)+1)&amp;"주차"), "")</f>
        <v/>
      </c>
      <c r="B31" s="295" t="str">
        <f t="shared" si="0"/>
        <v>28
토</v>
      </c>
      <c r="C31" s="263">
        <f>IF(INDEX(visitors!$A$1:$Y$32,ROW()-2,MATCH('일간 PV'!C$2,visitors!$A$1:$Y$1,0)) = "", NA(), INDEX(visitors!$A$1:$Y$32,ROW()-2,MATCH('일간 PV'!C$2,visitors!$A$1:$Y$1,0)))</f>
        <v>1</v>
      </c>
      <c r="D31" s="263">
        <f>IF(INDEX(visitors!$A$1:$Y$32,ROW()-2,MATCH('일간 PV'!D$2,visitors!$A$1:$Y$1,0)) = "", NA(), INDEX(visitors!$A$1:$Y$32,ROW()-2,MATCH('일간 PV'!D$2,visitors!$A$1:$Y$1,0)))</f>
        <v>8</v>
      </c>
      <c r="E31" s="350">
        <f>visitors!AA29</f>
        <v>45563</v>
      </c>
      <c r="F31" s="350"/>
    </row>
    <row r="32" spans="1:20">
      <c r="A32" s="343" t="str">
        <f>IFERROR(IF(MOD(E32,7)&lt;&gt;2,"",(COUNTA($A$4:A31)-COUNTBLANK($A$4:A31)+1)&amp;"주차"), "")</f>
        <v/>
      </c>
      <c r="B32" s="295" t="str">
        <f t="shared" si="0"/>
        <v>29
일</v>
      </c>
      <c r="C32" s="263">
        <f>IF(INDEX(visitors!$A$1:$Y$32,ROW()-2,MATCH('일간 PV'!C$2,visitors!$A$1:$Y$1,0)) = "", NA(), INDEX(visitors!$A$1:$Y$32,ROW()-2,MATCH('일간 PV'!C$2,visitors!$A$1:$Y$1,0)))</f>
        <v>8</v>
      </c>
      <c r="D32" s="263">
        <f>IF(INDEX(visitors!$A$1:$Y$32,ROW()-2,MATCH('일간 PV'!D$2,visitors!$A$1:$Y$1,0)) = "", NA(), INDEX(visitors!$A$1:$Y$32,ROW()-2,MATCH('일간 PV'!D$2,visitors!$A$1:$Y$1,0)))</f>
        <v>27</v>
      </c>
      <c r="E32" s="350">
        <f>visitors!AA30</f>
        <v>45564</v>
      </c>
      <c r="F32" s="350"/>
    </row>
    <row r="33" spans="1:8">
      <c r="A33" s="343" t="str">
        <f>IFERROR(IF(MOD(E33,7)&lt;&gt;2,"",(COUNTA($A$4:A32)-COUNTBLANK($A$4:A32)+1)&amp;"주차"), "")</f>
        <v>5주차</v>
      </c>
      <c r="B33" s="295" t="str">
        <f t="shared" si="0"/>
        <v>30
월</v>
      </c>
      <c r="C33" s="263">
        <f>IF(INDEX(visitors!$A$1:$Y$32,ROW()-2,MATCH('일간 PV'!C$2,visitors!$A$1:$Y$1,0)) = "", NA(), INDEX(visitors!$A$1:$Y$32,ROW()-2,MATCH('일간 PV'!C$2,visitors!$A$1:$Y$1,0)))</f>
        <v>63</v>
      </c>
      <c r="D33" s="263">
        <f>IF(INDEX(visitors!$A$1:$Y$32,ROW()-2,MATCH('일간 PV'!D$2,visitors!$A$1:$Y$1,0)) = "", NA(), INDEX(visitors!$A$1:$Y$32,ROW()-2,MATCH('일간 PV'!D$2,visitors!$A$1:$Y$1,0)))</f>
        <v>39</v>
      </c>
      <c r="E33" s="350">
        <f>visitors!AA31</f>
        <v>45565</v>
      </c>
      <c r="F33" s="350"/>
    </row>
    <row r="34" spans="1:8" ht="17.25" thickBot="1">
      <c r="A34" s="343" t="str">
        <f>IFERROR(IF(MOD(E34,7)&lt;&gt;2,"",(COUNTA($A$4:A33)-COUNTBLANK($A$4:A33)+1)&amp;"주차"), "")</f>
        <v/>
      </c>
      <c r="B34" s="356" t="str">
        <f t="shared" si="0"/>
        <v xml:space="preserve">
</v>
      </c>
      <c r="C34" s="263" t="e">
        <f>IF(INDEX(visitors!$A$1:$Y$32,ROW()-2,MATCH('일간 PV'!C$2,visitors!$A$1:$Y$1,0)) = "", NA(), INDEX(visitors!$A$1:$Y$32,ROW()-2,MATCH('일간 PV'!C$2,visitors!$A$1:$Y$1,0)))</f>
        <v>#N/A</v>
      </c>
      <c r="D34" s="263" t="e">
        <f>IF(INDEX(visitors!$A$1:$Y$32,ROW()-2,MATCH('일간 PV'!D$2,visitors!$A$1:$Y$1,0)) = "", NA(), INDEX(visitors!$A$1:$Y$32,ROW()-2,MATCH('일간 PV'!D$2,visitors!$A$1:$Y$1,0)))</f>
        <v>#N/A</v>
      </c>
      <c r="E34" s="350" t="str">
        <f>visitors!AA32</f>
        <v/>
      </c>
      <c r="F34" s="350"/>
      <c r="H34">
        <f>SUMIF(C4:C34, _xleta.ISNUMBER = TRUE, C4:C34)</f>
        <v>0</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zoomScaleNormal="100" workbookViewId="0">
      <selection activeCell="N7" sqref="N7"/>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7〮8〮9 월 페이지 지표 비교</v>
      </c>
    </row>
    <row r="2" spans="1:14" ht="17.25" thickBot="1"/>
    <row r="3" spans="1:14" ht="17.25" thickBot="1">
      <c r="A3" s="53" t="s">
        <v>7</v>
      </c>
      <c r="B3" s="54" t="s">
        <v>10</v>
      </c>
      <c r="C3" s="54" t="s">
        <v>11</v>
      </c>
      <c r="D3" s="54" t="s">
        <v>12</v>
      </c>
      <c r="E3" s="54" t="s">
        <v>13</v>
      </c>
      <c r="F3" s="55" t="s">
        <v>14</v>
      </c>
      <c r="G3" s="29"/>
      <c r="I3" s="30"/>
      <c r="J3" s="31" t="s">
        <v>10</v>
      </c>
      <c r="K3" s="31" t="s">
        <v>11</v>
      </c>
      <c r="L3" s="31" t="s">
        <v>12</v>
      </c>
      <c r="M3" s="31" t="s">
        <v>13</v>
      </c>
      <c r="N3" s="32" t="s">
        <v>14</v>
      </c>
    </row>
    <row r="4" spans="1:14" ht="17.25" thickBot="1">
      <c r="A4" s="48">
        <v>45352</v>
      </c>
      <c r="B4" s="49">
        <v>1260</v>
      </c>
      <c r="C4" s="50">
        <v>2232</v>
      </c>
      <c r="D4" s="50">
        <v>3492</v>
      </c>
      <c r="E4" s="51">
        <v>1550</v>
      </c>
      <c r="F4" s="52">
        <v>14</v>
      </c>
      <c r="G4" s="41"/>
      <c r="I4" s="182">
        <f>'일간 팔로워'!M1</f>
        <v>45536</v>
      </c>
      <c r="J4" s="438" cm="1">
        <f t="array" ref="J4">SUM(IFERROR('일간 PV'!C4:C34, 0))</f>
        <v>1111</v>
      </c>
      <c r="K4" s="438" cm="1">
        <f t="array" ref="K4">SUM(IFERROR('일간 PV'!D4:D34, 0))</f>
        <v>1671</v>
      </c>
      <c r="L4" s="183">
        <f>SUM(J4:K4)</f>
        <v>2782</v>
      </c>
      <c r="M4" s="184">
        <f>SUM(visitors!Y2:Y32)</f>
        <v>1247</v>
      </c>
      <c r="N4" s="185">
        <f>MAX('contents 계산시트'!X:X)</f>
        <v>11</v>
      </c>
    </row>
    <row r="5" spans="1:14">
      <c r="A5" s="36">
        <v>45383</v>
      </c>
      <c r="B5" s="37">
        <v>1445</v>
      </c>
      <c r="C5" s="38">
        <v>3211</v>
      </c>
      <c r="D5" s="38">
        <v>4656</v>
      </c>
      <c r="E5" s="39">
        <v>1760</v>
      </c>
      <c r="F5" s="40">
        <v>11</v>
      </c>
      <c r="G5" s="41"/>
    </row>
    <row r="6" spans="1:14">
      <c r="A6" s="36">
        <v>45413</v>
      </c>
      <c r="B6" s="37">
        <v>1272</v>
      </c>
      <c r="C6" s="38">
        <v>2371</v>
      </c>
      <c r="D6" s="38">
        <v>3643</v>
      </c>
      <c r="E6" s="39">
        <v>1367</v>
      </c>
      <c r="F6" s="40">
        <v>13</v>
      </c>
      <c r="G6" s="41"/>
    </row>
    <row r="7" spans="1:14">
      <c r="A7" s="36">
        <v>45444</v>
      </c>
      <c r="B7" s="37">
        <v>1558</v>
      </c>
      <c r="C7" s="37">
        <v>1740</v>
      </c>
      <c r="D7" s="38">
        <v>3298</v>
      </c>
      <c r="E7" s="39">
        <v>1353</v>
      </c>
      <c r="F7" s="40">
        <v>12</v>
      </c>
      <c r="G7" s="41"/>
    </row>
    <row r="8" spans="1:14">
      <c r="A8" s="36">
        <v>45474</v>
      </c>
      <c r="B8" s="37">
        <v>1528</v>
      </c>
      <c r="C8" s="37">
        <v>1672</v>
      </c>
      <c r="D8" s="38">
        <v>3200</v>
      </c>
      <c r="E8" s="39">
        <v>1456</v>
      </c>
      <c r="F8" s="40">
        <v>18</v>
      </c>
      <c r="G8" s="41"/>
    </row>
    <row r="9" spans="1:14">
      <c r="A9" s="36">
        <v>45505</v>
      </c>
      <c r="B9" s="37">
        <v>1004</v>
      </c>
      <c r="C9" s="37">
        <v>1186</v>
      </c>
      <c r="D9" s="38">
        <v>2190</v>
      </c>
      <c r="E9" s="39">
        <v>959</v>
      </c>
      <c r="F9" s="40">
        <v>11</v>
      </c>
      <c r="G9" s="41"/>
    </row>
    <row r="10" spans="1:14">
      <c r="A10" s="36">
        <v>45536</v>
      </c>
      <c r="B10" s="37">
        <v>1111</v>
      </c>
      <c r="C10" s="37">
        <v>1671</v>
      </c>
      <c r="D10" s="38">
        <v>2782</v>
      </c>
      <c r="E10" s="39">
        <v>1247</v>
      </c>
      <c r="F10" s="40">
        <v>11</v>
      </c>
      <c r="G10" s="41"/>
    </row>
    <row r="11" spans="1:14">
      <c r="A11" s="36"/>
      <c r="B11" s="37"/>
      <c r="C11" s="37"/>
      <c r="D11" s="38"/>
      <c r="E11" s="39"/>
      <c r="F11" s="40"/>
      <c r="G11" s="41"/>
    </row>
    <row r="12" spans="1:14">
      <c r="A12" s="36"/>
      <c r="B12" s="37"/>
      <c r="C12" s="37"/>
      <c r="D12" s="38"/>
      <c r="E12" s="39"/>
      <c r="F12" s="40"/>
      <c r="G12" s="41"/>
    </row>
    <row r="13" spans="1:14">
      <c r="A13" s="36"/>
      <c r="B13" s="37"/>
      <c r="C13" s="37"/>
      <c r="D13" s="38"/>
      <c r="E13" s="39"/>
      <c r="F13" s="40"/>
      <c r="G13" s="41"/>
    </row>
    <row r="14" spans="1:14">
      <c r="A14" s="36"/>
      <c r="B14" s="37"/>
      <c r="C14" s="37"/>
      <c r="D14" s="38"/>
      <c r="E14" s="39"/>
      <c r="F14" s="40"/>
      <c r="G14" s="41"/>
    </row>
    <row r="15" spans="1:14">
      <c r="A15" s="36"/>
      <c r="B15" s="37"/>
      <c r="C15" s="37"/>
      <c r="D15" s="38"/>
      <c r="E15" s="39"/>
      <c r="F15" s="40"/>
      <c r="G15" s="41"/>
    </row>
    <row r="16" spans="1:14">
      <c r="A16" s="36"/>
      <c r="B16" s="37"/>
      <c r="C16" s="37"/>
      <c r="D16" s="38"/>
      <c r="E16" s="39"/>
      <c r="F16" s="40"/>
      <c r="G16" s="41"/>
    </row>
    <row r="17" spans="1:14">
      <c r="A17" s="36"/>
      <c r="B17" s="37"/>
      <c r="C17" s="37"/>
      <c r="D17" s="38"/>
      <c r="E17" s="39"/>
      <c r="F17" s="40"/>
      <c r="G17" s="41"/>
    </row>
    <row r="18" spans="1:14">
      <c r="A18" s="36"/>
      <c r="B18" s="37"/>
      <c r="C18" s="37"/>
      <c r="D18" s="38"/>
      <c r="E18" s="39"/>
      <c r="F18" s="40"/>
      <c r="G18" s="41"/>
    </row>
    <row r="19" spans="1:14">
      <c r="A19" s="36"/>
      <c r="B19" s="37"/>
      <c r="C19" s="37"/>
      <c r="D19" s="38"/>
      <c r="E19" s="39"/>
      <c r="F19" s="40"/>
      <c r="G19" s="41"/>
    </row>
    <row r="20" spans="1:14">
      <c r="A20" s="36"/>
      <c r="B20" s="37"/>
      <c r="C20" s="37"/>
      <c r="D20" s="38"/>
      <c r="E20" s="39"/>
      <c r="F20" s="40"/>
      <c r="G20" s="41"/>
    </row>
    <row r="21" spans="1:14">
      <c r="A21" s="36"/>
      <c r="B21" s="37"/>
      <c r="C21" s="37"/>
      <c r="D21" s="38"/>
      <c r="E21" s="39"/>
      <c r="F21" s="40"/>
      <c r="G21" s="41"/>
    </row>
    <row r="22" spans="1:14">
      <c r="A22" s="36"/>
      <c r="B22" s="37"/>
      <c r="C22" s="37"/>
      <c r="D22" s="38"/>
      <c r="E22" s="39"/>
      <c r="F22" s="40"/>
      <c r="G22" s="41"/>
    </row>
    <row r="23" spans="1:14">
      <c r="A23" s="36"/>
      <c r="B23" s="37"/>
      <c r="C23" s="37"/>
      <c r="D23" s="38"/>
      <c r="E23" s="39"/>
      <c r="F23" s="40"/>
      <c r="G23" s="41"/>
    </row>
    <row r="24" spans="1:14">
      <c r="A24" s="36"/>
      <c r="B24" s="37"/>
      <c r="C24" s="37"/>
      <c r="D24" s="38"/>
      <c r="E24" s="39"/>
      <c r="F24" s="40"/>
      <c r="G24" s="41"/>
    </row>
    <row r="25" spans="1:14">
      <c r="A25" s="36"/>
      <c r="B25" s="37"/>
      <c r="C25" s="37"/>
      <c r="D25" s="38"/>
      <c r="E25" s="39"/>
      <c r="F25" s="40"/>
      <c r="G25" s="41"/>
    </row>
    <row r="26" spans="1:14">
      <c r="A26" s="36"/>
      <c r="B26" s="37"/>
      <c r="C26" s="37"/>
      <c r="D26" s="38"/>
      <c r="E26" s="39"/>
      <c r="F26" s="40"/>
      <c r="G26" s="41"/>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30"/>
      <c r="J30" s="31" t="s">
        <v>10</v>
      </c>
      <c r="K30" s="31" t="s">
        <v>11</v>
      </c>
      <c r="L30" s="31" t="s">
        <v>12</v>
      </c>
      <c r="M30" s="31" t="s">
        <v>13</v>
      </c>
      <c r="N30" s="32" t="s">
        <v>14</v>
      </c>
    </row>
    <row r="31" spans="1:14">
      <c r="A31" s="5"/>
      <c r="B31" s="2"/>
      <c r="C31" s="2"/>
      <c r="D31" s="2"/>
      <c r="E31" s="2"/>
      <c r="F31" s="4"/>
      <c r="H31">
        <v>2</v>
      </c>
      <c r="I31" s="33">
        <f t="shared" ref="I31:J33" si="0">INDEX(A:A,COUNTA(A:A)+2-$H31)</f>
        <v>45474</v>
      </c>
      <c r="J31" s="46">
        <f t="shared" si="0"/>
        <v>1528</v>
      </c>
      <c r="K31" s="46">
        <f t="shared" ref="K31:N33" si="1">INDEX(C:C,COUNTA(C:C)+2-$H31)</f>
        <v>1672</v>
      </c>
      <c r="L31" s="46">
        <f t="shared" si="1"/>
        <v>3200</v>
      </c>
      <c r="M31" s="46">
        <f t="shared" si="1"/>
        <v>1456</v>
      </c>
      <c r="N31" s="47">
        <f t="shared" si="1"/>
        <v>18</v>
      </c>
    </row>
    <row r="32" spans="1:14">
      <c r="A32" s="5"/>
      <c r="B32" s="2"/>
      <c r="C32" s="2"/>
      <c r="D32" s="2"/>
      <c r="E32" s="2"/>
      <c r="F32" s="4"/>
      <c r="H32">
        <v>1</v>
      </c>
      <c r="I32" s="34">
        <f t="shared" si="0"/>
        <v>45505</v>
      </c>
      <c r="J32" s="42">
        <f t="shared" si="0"/>
        <v>1004</v>
      </c>
      <c r="K32" s="42">
        <f t="shared" si="1"/>
        <v>1186</v>
      </c>
      <c r="L32" s="42">
        <f t="shared" si="1"/>
        <v>2190</v>
      </c>
      <c r="M32" s="42">
        <f t="shared" si="1"/>
        <v>959</v>
      </c>
      <c r="N32" s="43">
        <f t="shared" si="1"/>
        <v>11</v>
      </c>
    </row>
    <row r="33" spans="1:14" ht="17.25" thickBot="1">
      <c r="A33" s="5"/>
      <c r="B33" s="2"/>
      <c r="C33" s="2"/>
      <c r="D33" s="2"/>
      <c r="E33" s="2"/>
      <c r="F33" s="4"/>
      <c r="H33">
        <v>0</v>
      </c>
      <c r="I33" s="35">
        <f t="shared" si="0"/>
        <v>45536</v>
      </c>
      <c r="J33" s="44">
        <f t="shared" si="0"/>
        <v>1111</v>
      </c>
      <c r="K33" s="44">
        <f t="shared" si="1"/>
        <v>1671</v>
      </c>
      <c r="L33" s="44">
        <f t="shared" si="1"/>
        <v>2782</v>
      </c>
      <c r="M33" s="44">
        <f t="shared" si="1"/>
        <v>1247</v>
      </c>
      <c r="N33" s="45">
        <f t="shared" si="1"/>
        <v>11</v>
      </c>
    </row>
    <row r="34" spans="1:14">
      <c r="A34" s="5"/>
      <c r="B34" s="2"/>
      <c r="C34" s="2"/>
      <c r="D34" s="2"/>
      <c r="E34" s="2"/>
      <c r="F34" s="4"/>
      <c r="I34" s="29" t="s">
        <v>807</v>
      </c>
      <c r="J34" s="29">
        <v>1453</v>
      </c>
      <c r="K34" s="29">
        <v>1928</v>
      </c>
      <c r="L34" s="29">
        <v>3380</v>
      </c>
      <c r="M34" s="29">
        <v>1392</v>
      </c>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7"/>
  <sheetViews>
    <sheetView zoomScale="85" zoomScaleNormal="85" workbookViewId="0">
      <selection activeCell="V28" sqref="V28"/>
    </sheetView>
  </sheetViews>
  <sheetFormatPr defaultRowHeight="16.5"/>
  <cols>
    <col min="3" max="3" width="11.125" customWidth="1"/>
    <col min="4" max="4" width="5.75" style="57" customWidth="1"/>
    <col min="6" max="6" width="11.125" customWidth="1"/>
    <col min="7" max="7" width="5.75" style="57" customWidth="1"/>
    <col min="9" max="9" width="11.125" customWidth="1"/>
    <col min="10" max="10" width="5.75" style="57"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56"/>
    </row>
    <row r="2" spans="1:28" ht="17.25" thickBot="1">
      <c r="A2" s="56"/>
      <c r="N2" t="s">
        <v>35</v>
      </c>
    </row>
    <row r="3" spans="1:28" ht="17.25" thickBot="1">
      <c r="A3" s="58"/>
      <c r="B3" s="59"/>
      <c r="C3" s="440" t="s">
        <v>535</v>
      </c>
      <c r="D3" s="441"/>
      <c r="E3" s="442"/>
      <c r="F3" s="440" t="s">
        <v>577</v>
      </c>
      <c r="G3" s="441"/>
      <c r="H3" s="442"/>
      <c r="I3" s="443" t="s">
        <v>894</v>
      </c>
      <c r="J3" s="444"/>
      <c r="K3" s="445"/>
      <c r="N3" s="446" t="s">
        <v>16</v>
      </c>
      <c r="O3" s="447"/>
      <c r="P3" s="448"/>
    </row>
    <row r="4" spans="1:28" ht="17.25" thickBot="1">
      <c r="A4" s="60" t="s">
        <v>17</v>
      </c>
      <c r="B4" s="61" t="s">
        <v>18</v>
      </c>
      <c r="C4" s="62" t="s">
        <v>9</v>
      </c>
      <c r="D4" s="63" t="s">
        <v>19</v>
      </c>
      <c r="E4" s="64" t="s">
        <v>20</v>
      </c>
      <c r="F4" s="62" t="s">
        <v>9</v>
      </c>
      <c r="G4" s="63" t="s">
        <v>19</v>
      </c>
      <c r="H4" s="65" t="s">
        <v>20</v>
      </c>
      <c r="I4" s="62" t="s">
        <v>9</v>
      </c>
      <c r="J4" s="63" t="s">
        <v>19</v>
      </c>
      <c r="K4" s="65" t="s">
        <v>20</v>
      </c>
      <c r="M4" s="57"/>
      <c r="N4" s="66" t="s">
        <v>21</v>
      </c>
      <c r="O4" s="172" t="s">
        <v>18</v>
      </c>
      <c r="P4" s="173" t="s">
        <v>22</v>
      </c>
    </row>
    <row r="5" spans="1:28">
      <c r="A5" s="449" t="s">
        <v>813</v>
      </c>
      <c r="B5" s="69" t="s">
        <v>24</v>
      </c>
      <c r="C5" s="9" t="s">
        <v>34</v>
      </c>
      <c r="D5" s="67" t="s">
        <v>34</v>
      </c>
      <c r="E5" s="68" t="e">
        <v>#N/A</v>
      </c>
      <c r="F5" s="9" t="s">
        <v>34</v>
      </c>
      <c r="G5" s="67" t="s">
        <v>34</v>
      </c>
      <c r="H5" s="68" t="e">
        <v>#N/A</v>
      </c>
      <c r="I5" s="9" t="s">
        <v>34</v>
      </c>
      <c r="J5" s="67" t="s">
        <v>34</v>
      </c>
      <c r="K5" s="68" t="e">
        <v>#N/A</v>
      </c>
      <c r="N5" s="169" t="str">
        <f>IF(TEXT('일간 팔로워'!$M$1,"aaa")=$B5,'일간 팔로워'!$M$1,"")</f>
        <v/>
      </c>
      <c r="O5" s="174" t="str">
        <f>IF(TEXT('일간 팔로워'!$M$1,"aaa")=$B5,'일간 팔로워'!$M$1,"")</f>
        <v/>
      </c>
      <c r="P5" s="23" t="e">
        <f>IFERROR(INDEX(visitors!$A$1:$Y$32,DAY(N5)+1,MATCH($N$2,visitors!$1:$1,0)),NA())</f>
        <v>#N/A</v>
      </c>
    </row>
    <row r="6" spans="1:28">
      <c r="A6" s="450"/>
      <c r="B6" s="69" t="s">
        <v>25</v>
      </c>
      <c r="C6" s="9" t="s">
        <v>34</v>
      </c>
      <c r="D6" s="67" t="s">
        <v>34</v>
      </c>
      <c r="E6" s="68" t="e">
        <v>#N/A</v>
      </c>
      <c r="F6" s="9" t="s">
        <v>34</v>
      </c>
      <c r="G6" s="67" t="s">
        <v>34</v>
      </c>
      <c r="H6" s="68" t="e">
        <v>#N/A</v>
      </c>
      <c r="I6" s="9" t="s">
        <v>34</v>
      </c>
      <c r="J6" s="67" t="s">
        <v>34</v>
      </c>
      <c r="K6" s="68" t="e">
        <v>#N/A</v>
      </c>
      <c r="N6" s="170" t="str">
        <f>IF(N5&lt;&gt;"",N5+1,IF(TEXT('일간 팔로워'!$M$1,"aaa")=$B6,'일간 팔로워'!$M$1,""))</f>
        <v/>
      </c>
      <c r="O6" s="175" t="str">
        <f>IF(O5&lt;&gt;"",O5+1,IF(TEXT('일간 팔로워'!$M$1,"aaa")=$B6,'일간 팔로워'!$M$1,""))</f>
        <v/>
      </c>
      <c r="P6" s="23" t="e">
        <f>IFERROR(INDEX(visitors!$A$1:$Y$32,DAY(N6)+1,MATCH($N$2,visitors!$1:$1,0)),NA())</f>
        <v>#N/A</v>
      </c>
    </row>
    <row r="7" spans="1:28" ht="17.25" thickBot="1">
      <c r="A7" s="451"/>
      <c r="B7" s="70" t="s">
        <v>26</v>
      </c>
      <c r="C7" s="71" t="s">
        <v>34</v>
      </c>
      <c r="D7" s="72" t="s">
        <v>34</v>
      </c>
      <c r="E7" s="73" t="e">
        <v>#N/A</v>
      </c>
      <c r="F7" s="71" t="s">
        <v>34</v>
      </c>
      <c r="G7" s="72" t="s">
        <v>34</v>
      </c>
      <c r="H7" s="73" t="e">
        <v>#N/A</v>
      </c>
      <c r="I7" s="71">
        <v>45536</v>
      </c>
      <c r="J7" s="72">
        <v>45536</v>
      </c>
      <c r="K7" s="73">
        <v>7</v>
      </c>
      <c r="N7" s="171">
        <f>IF(N6&lt;&gt;"",N6+1,IF(TEXT('일간 팔로워'!$M$1,"aaa")=$B7,'일간 팔로워'!$M$1,""))</f>
        <v>45536</v>
      </c>
      <c r="O7" s="176">
        <f>IF(O6&lt;&gt;"",O6+1,IF(TEXT('일간 팔로워'!$M$1,"aaa")=$B7,'일간 팔로워'!$M$1,""))</f>
        <v>45536</v>
      </c>
      <c r="P7" s="173">
        <f>IFERROR(INDEX(visitors!$A$1:$Y$32,DAY(N7)+1,MATCH($N$2,visitors!$1:$1,0)),NA())</f>
        <v>7</v>
      </c>
    </row>
    <row r="8" spans="1:28">
      <c r="A8" s="449" t="s">
        <v>808</v>
      </c>
      <c r="B8" s="74" t="s">
        <v>6</v>
      </c>
      <c r="C8" s="75">
        <v>45474</v>
      </c>
      <c r="D8" s="76">
        <v>45474</v>
      </c>
      <c r="E8" s="19">
        <v>109</v>
      </c>
      <c r="F8" s="75" t="s">
        <v>34</v>
      </c>
      <c r="G8" s="76" t="s">
        <v>34</v>
      </c>
      <c r="H8" s="19" t="e">
        <v>#N/A</v>
      </c>
      <c r="I8" s="75">
        <v>45537</v>
      </c>
      <c r="J8" s="76">
        <v>45537</v>
      </c>
      <c r="K8" s="19">
        <v>33</v>
      </c>
      <c r="N8" s="169">
        <f>IF(N7&lt;&gt;"",N7+1,IF(TEXT('일간 팔로워'!$M$1,"aaa")=$B8,'일간 팔로워'!$M$1,""))</f>
        <v>45537</v>
      </c>
      <c r="O8" s="174">
        <f>IF(O7&lt;&gt;"",O7+1,IF(TEXT('일간 팔로워'!$M$1,"aaa")=$B8,'일간 팔로워'!$M$1,""))</f>
        <v>45537</v>
      </c>
      <c r="P8" s="17">
        <f>IFERROR(INDEX(visitors!$A$1:$Y$32,DAY(N8)+1,MATCH($N$2,visitors!$1:$1,0)),NA())</f>
        <v>33</v>
      </c>
    </row>
    <row r="9" spans="1:28">
      <c r="A9" s="450"/>
      <c r="B9" s="69" t="s">
        <v>27</v>
      </c>
      <c r="C9" s="3">
        <v>45475</v>
      </c>
      <c r="D9" s="78">
        <v>45475</v>
      </c>
      <c r="E9" s="79">
        <v>82</v>
      </c>
      <c r="F9" s="3" t="s">
        <v>34</v>
      </c>
      <c r="G9" s="78" t="s">
        <v>34</v>
      </c>
      <c r="H9" s="79" t="e">
        <v>#N/A</v>
      </c>
      <c r="I9" s="3">
        <v>45538</v>
      </c>
      <c r="J9" s="78">
        <v>45538</v>
      </c>
      <c r="K9" s="79">
        <v>63</v>
      </c>
      <c r="N9" s="170">
        <f>IF(N8&lt;&gt;"",N8+1,IF(TEXT('일간 팔로워'!$M$1,"aaa")=$B9,'일간 팔로워'!$M$1,""))</f>
        <v>45538</v>
      </c>
      <c r="O9" s="175">
        <f>IF(O8&lt;&gt;"",O8+1,IF(TEXT('일간 팔로워'!$M$1,"aaa")=$B9,'일간 팔로워'!$M$1,""))</f>
        <v>45538</v>
      </c>
      <c r="P9" s="23">
        <f>IFERROR(INDEX(visitors!$A$1:$Y$32,DAY(N9)+1,MATCH($N$2,visitors!$1:$1,0)),NA())</f>
        <v>63</v>
      </c>
    </row>
    <row r="10" spans="1:28">
      <c r="A10" s="450"/>
      <c r="B10" s="69" t="s">
        <v>28</v>
      </c>
      <c r="C10" s="3">
        <v>45476</v>
      </c>
      <c r="D10" s="78">
        <v>45476</v>
      </c>
      <c r="E10" s="79">
        <v>51</v>
      </c>
      <c r="F10" s="3" t="s">
        <v>34</v>
      </c>
      <c r="G10" s="78" t="s">
        <v>34</v>
      </c>
      <c r="H10" s="79" t="e">
        <v>#N/A</v>
      </c>
      <c r="I10" s="3">
        <v>45539</v>
      </c>
      <c r="J10" s="78">
        <v>45539</v>
      </c>
      <c r="K10" s="79">
        <v>68</v>
      </c>
      <c r="N10" s="170">
        <f>IF(N9&lt;&gt;"",N9+1,IF(TEXT('일간 팔로워'!$M$1,"aaa")=$B10,'일간 팔로워'!$M$1,""))</f>
        <v>45539</v>
      </c>
      <c r="O10" s="175">
        <f>IF(O9&lt;&gt;"",O9+1,IF(TEXT('일간 팔로워'!$M$1,"aaa")=$B10,'일간 팔로워'!$M$1,""))</f>
        <v>45539</v>
      </c>
      <c r="P10" s="23">
        <f>IFERROR(INDEX(visitors!$A$1:$Y$32,DAY(N10)+1,MATCH($N$2,visitors!$1:$1,0)),NA())</f>
        <v>68</v>
      </c>
    </row>
    <row r="11" spans="1:28">
      <c r="A11" s="450"/>
      <c r="B11" s="69" t="s">
        <v>23</v>
      </c>
      <c r="C11" s="3">
        <v>45477</v>
      </c>
      <c r="D11" s="78">
        <v>45477</v>
      </c>
      <c r="E11" s="79">
        <v>50</v>
      </c>
      <c r="F11" s="3">
        <v>45505</v>
      </c>
      <c r="G11" s="78">
        <v>45505</v>
      </c>
      <c r="H11" s="79">
        <v>64</v>
      </c>
      <c r="I11" s="3">
        <v>45540</v>
      </c>
      <c r="J11" s="78">
        <v>45540</v>
      </c>
      <c r="K11" s="79">
        <v>47</v>
      </c>
      <c r="N11" s="170">
        <f>IF(N10&lt;&gt;"",N10+1,IF(TEXT('일간 팔로워'!$M$1,"aaa")=$B11,'일간 팔로워'!$M$1,""))</f>
        <v>45540</v>
      </c>
      <c r="O11" s="175">
        <f>IF(O10&lt;&gt;"",O10+1,IF(TEXT('일간 팔로워'!$M$1,"aaa")=$B11,'일간 팔로워'!$M$1,""))</f>
        <v>45540</v>
      </c>
      <c r="P11" s="23">
        <f>IFERROR(INDEX(visitors!$A$1:$Y$32,DAY(N11)+1,MATCH($N$2,visitors!$1:$1,0)),NA())</f>
        <v>47</v>
      </c>
    </row>
    <row r="12" spans="1:28">
      <c r="A12" s="450"/>
      <c r="B12" s="69" t="s">
        <v>24</v>
      </c>
      <c r="C12" s="3">
        <v>45478</v>
      </c>
      <c r="D12" s="78">
        <v>45478</v>
      </c>
      <c r="E12" s="79">
        <v>43</v>
      </c>
      <c r="F12" s="3">
        <v>45506</v>
      </c>
      <c r="G12" s="78">
        <v>45506</v>
      </c>
      <c r="H12" s="79">
        <v>22</v>
      </c>
      <c r="I12" s="3">
        <v>45541</v>
      </c>
      <c r="J12" s="78">
        <v>45541</v>
      </c>
      <c r="K12" s="79">
        <v>27</v>
      </c>
      <c r="N12" s="170">
        <f>IF(N11&lt;&gt;"",N11+1,IF(TEXT('일간 팔로워'!$M$1,"aaa")=$B12,'일간 팔로워'!$M$1,""))</f>
        <v>45541</v>
      </c>
      <c r="O12" s="175">
        <f>IF(O11&lt;&gt;"",O11+1,IF(TEXT('일간 팔로워'!$M$1,"aaa")=$B12,'일간 팔로워'!$M$1,""))</f>
        <v>45541</v>
      </c>
      <c r="P12" s="23">
        <f>IFERROR(INDEX(visitors!$A$1:$Y$32,DAY(N12)+1,MATCH($N$2,visitors!$1:$1,0)),NA())</f>
        <v>27</v>
      </c>
      <c r="S12" s="1"/>
      <c r="T12" s="81"/>
      <c r="U12" s="57"/>
      <c r="W12" s="1"/>
      <c r="X12" s="81"/>
      <c r="Y12" s="57"/>
      <c r="AA12" s="1"/>
      <c r="AB12" s="81"/>
    </row>
    <row r="13" spans="1:28">
      <c r="A13" s="450"/>
      <c r="B13" s="69" t="s">
        <v>25</v>
      </c>
      <c r="C13" s="3">
        <v>45479</v>
      </c>
      <c r="D13" s="78">
        <v>45479</v>
      </c>
      <c r="E13" s="79">
        <v>4</v>
      </c>
      <c r="F13" s="3">
        <v>45507</v>
      </c>
      <c r="G13" s="78">
        <v>45507</v>
      </c>
      <c r="H13" s="79">
        <v>7</v>
      </c>
      <c r="I13" s="3">
        <v>45542</v>
      </c>
      <c r="J13" s="78">
        <v>45542</v>
      </c>
      <c r="K13" s="79">
        <v>2</v>
      </c>
      <c r="N13" s="170">
        <f>IF(N12&lt;&gt;"",N12+1,IF(TEXT('일간 팔로워'!$M$1,"aaa")=$B13,'일간 팔로워'!$M$1,""))</f>
        <v>45542</v>
      </c>
      <c r="O13" s="175">
        <f>IF(O12&lt;&gt;"",O12+1,IF(TEXT('일간 팔로워'!$M$1,"aaa")=$B13,'일간 팔로워'!$M$1,""))</f>
        <v>45542</v>
      </c>
      <c r="P13" s="23">
        <f>IFERROR(INDEX(visitors!$A$1:$Y$32,DAY(N13)+1,MATCH($N$2,visitors!$1:$1,0)),NA())</f>
        <v>2</v>
      </c>
      <c r="S13" s="1"/>
      <c r="T13" s="81"/>
      <c r="U13" s="57"/>
      <c r="W13" s="1"/>
      <c r="X13" s="81"/>
      <c r="Y13" s="57"/>
      <c r="AA13" s="1"/>
      <c r="AB13" s="81"/>
    </row>
    <row r="14" spans="1:28" ht="17.25" thickBot="1">
      <c r="A14" s="451"/>
      <c r="B14" s="82" t="s">
        <v>26</v>
      </c>
      <c r="C14" s="83">
        <v>45480</v>
      </c>
      <c r="D14" s="84">
        <v>45480</v>
      </c>
      <c r="E14" s="65">
        <v>14</v>
      </c>
      <c r="F14" s="83">
        <v>45508</v>
      </c>
      <c r="G14" s="84">
        <v>45508</v>
      </c>
      <c r="H14" s="65">
        <v>4</v>
      </c>
      <c r="I14" s="83">
        <v>45543</v>
      </c>
      <c r="J14" s="84">
        <v>45543</v>
      </c>
      <c r="K14" s="65">
        <v>1</v>
      </c>
      <c r="N14" s="171">
        <f>IF(N13&lt;&gt;"",N13+1,IF(TEXT('일간 팔로워'!$M$1,"aaa")=$B14,'일간 팔로워'!$M$1,""))</f>
        <v>45543</v>
      </c>
      <c r="O14" s="177">
        <f>IF(O13&lt;&gt;"",O13+1,IF(TEXT('일간 팔로워'!$M$1,"aaa")=$B14,'일간 팔로워'!$M$1,""))</f>
        <v>45543</v>
      </c>
      <c r="P14" s="25">
        <f>IFERROR(INDEX(visitors!$A$1:$Y$32,DAY(N14)+1,MATCH($N$2,visitors!$1:$1,0)),NA())</f>
        <v>1</v>
      </c>
      <c r="S14" s="1"/>
      <c r="T14" s="81"/>
      <c r="U14" s="57"/>
      <c r="W14" s="1"/>
      <c r="X14" s="81"/>
      <c r="Y14" s="57"/>
      <c r="AA14" s="1"/>
      <c r="AB14" s="81"/>
    </row>
    <row r="15" spans="1:28">
      <c r="A15" s="449" t="s">
        <v>809</v>
      </c>
      <c r="B15" s="74" t="s">
        <v>7</v>
      </c>
      <c r="C15" s="75">
        <v>45481</v>
      </c>
      <c r="D15" s="76">
        <v>45481</v>
      </c>
      <c r="E15" s="19">
        <v>54</v>
      </c>
      <c r="F15" s="75">
        <v>45509</v>
      </c>
      <c r="G15" s="76">
        <v>45509</v>
      </c>
      <c r="H15" s="19">
        <v>37</v>
      </c>
      <c r="I15" s="75">
        <v>45544</v>
      </c>
      <c r="J15" s="76">
        <v>45544</v>
      </c>
      <c r="K15" s="19">
        <v>61</v>
      </c>
      <c r="N15" s="77">
        <f>IF(N14&lt;&gt;"",N14+1,IF(TEXT('일간 팔로워'!$M$1,"aaa")=$B15,'일간 팔로워'!$M$1,""))</f>
        <v>45544</v>
      </c>
      <c r="O15" s="174">
        <f>IF(O14&lt;&gt;"",O14+1,IF(TEXT('일간 팔로워'!$M$1,"aaa")=$B15,'일간 팔로워'!$M$1,""))</f>
        <v>45544</v>
      </c>
      <c r="P15" s="17">
        <f>IFERROR(INDEX(visitors!$A$1:$Y$32,DAY(N15)+1,MATCH($N$2,visitors!$1:$1,0)),NA())</f>
        <v>61</v>
      </c>
      <c r="S15" s="1"/>
      <c r="T15" s="81"/>
      <c r="U15" s="57"/>
      <c r="W15" s="1"/>
      <c r="X15" s="81"/>
      <c r="Y15" s="57"/>
      <c r="AA15" s="1"/>
      <c r="AB15" s="81"/>
    </row>
    <row r="16" spans="1:28">
      <c r="A16" s="450"/>
      <c r="B16" s="69" t="s">
        <v>29</v>
      </c>
      <c r="C16" s="3">
        <v>45482</v>
      </c>
      <c r="D16" s="78">
        <v>45482</v>
      </c>
      <c r="E16" s="79">
        <v>80</v>
      </c>
      <c r="F16" s="3">
        <v>45510</v>
      </c>
      <c r="G16" s="78">
        <v>45510</v>
      </c>
      <c r="H16" s="79">
        <v>33</v>
      </c>
      <c r="I16" s="3">
        <v>45545</v>
      </c>
      <c r="J16" s="78">
        <v>45545</v>
      </c>
      <c r="K16" s="79">
        <v>30</v>
      </c>
      <c r="N16" s="18">
        <f>IF(N15&lt;&gt;"",N15+1,IF(TEXT('일간 팔로워'!$M$1,"aaa")=$B16,'일간 팔로워'!$M$1,""))</f>
        <v>45545</v>
      </c>
      <c r="O16" s="175">
        <f>IF(O15&lt;&gt;"",O15+1,IF(TEXT('일간 팔로워'!$M$1,"aaa")=$B16,'일간 팔로워'!$M$1,""))</f>
        <v>45545</v>
      </c>
      <c r="P16" s="23">
        <f>IFERROR(INDEX(visitors!$A$1:$Y$32,DAY(N16)+1,MATCH($N$2,visitors!$1:$1,0)),NA())</f>
        <v>30</v>
      </c>
      <c r="S16" s="1"/>
      <c r="T16" s="81"/>
      <c r="U16" s="57"/>
      <c r="W16" s="1"/>
      <c r="X16" s="81"/>
      <c r="Y16" s="57"/>
      <c r="AA16" s="1"/>
      <c r="AB16" s="81"/>
    </row>
    <row r="17" spans="1:28">
      <c r="A17" s="450"/>
      <c r="B17" s="69" t="s">
        <v>28</v>
      </c>
      <c r="C17" s="3">
        <v>45483</v>
      </c>
      <c r="D17" s="78">
        <v>45483</v>
      </c>
      <c r="E17" s="79">
        <v>79</v>
      </c>
      <c r="F17" s="3">
        <v>45511</v>
      </c>
      <c r="G17" s="78">
        <v>45511</v>
      </c>
      <c r="H17" s="79">
        <v>53</v>
      </c>
      <c r="I17" s="3">
        <v>45546</v>
      </c>
      <c r="J17" s="78">
        <v>45546</v>
      </c>
      <c r="K17" s="79">
        <v>35</v>
      </c>
      <c r="N17" s="18">
        <f>IF(N16&lt;&gt;"",N16+1,IF(TEXT('일간 팔로워'!$M$1,"aaa")=$B17,'일간 팔로워'!$M$1,""))</f>
        <v>45546</v>
      </c>
      <c r="O17" s="175">
        <f>IF(O16&lt;&gt;"",O16+1,IF(TEXT('일간 팔로워'!$M$1,"aaa")=$B17,'일간 팔로워'!$M$1,""))</f>
        <v>45546</v>
      </c>
      <c r="P17" s="23">
        <f>IFERROR(INDEX(visitors!$A$1:$Y$32,DAY(N17)+1,MATCH($N$2,visitors!$1:$1,0)),NA())</f>
        <v>35</v>
      </c>
      <c r="S17" s="1"/>
      <c r="T17" s="81"/>
      <c r="U17" s="57"/>
      <c r="W17" s="1"/>
      <c r="X17" s="81"/>
      <c r="Y17" s="57"/>
      <c r="AA17" s="1"/>
      <c r="AB17" s="81"/>
    </row>
    <row r="18" spans="1:28">
      <c r="A18" s="450"/>
      <c r="B18" s="69" t="s">
        <v>30</v>
      </c>
      <c r="C18" s="3">
        <v>45484</v>
      </c>
      <c r="D18" s="78">
        <v>45484</v>
      </c>
      <c r="E18" s="79">
        <v>59</v>
      </c>
      <c r="F18" s="3">
        <v>45512</v>
      </c>
      <c r="G18" s="78">
        <v>45512</v>
      </c>
      <c r="H18" s="79">
        <v>56</v>
      </c>
      <c r="I18" s="3">
        <v>45547</v>
      </c>
      <c r="J18" s="78">
        <v>45547</v>
      </c>
      <c r="K18" s="79">
        <v>58</v>
      </c>
      <c r="N18" s="18">
        <f>IF(N17&lt;&gt;"",N17+1,IF(TEXT('일간 팔로워'!$M$1,"aaa")=$B18,'일간 팔로워'!$M$1,""))</f>
        <v>45547</v>
      </c>
      <c r="O18" s="175">
        <f>IF(O17&lt;&gt;"",O17+1,IF(TEXT('일간 팔로워'!$M$1,"aaa")=$B18,'일간 팔로워'!$M$1,""))</f>
        <v>45547</v>
      </c>
      <c r="P18" s="23">
        <f>IFERROR(INDEX(visitors!$A$1:$Y$32,DAY(N18)+1,MATCH($N$2,visitors!$1:$1,0)),NA())</f>
        <v>58</v>
      </c>
      <c r="S18" s="1"/>
      <c r="T18" s="81"/>
      <c r="U18" s="57"/>
      <c r="W18" s="1"/>
      <c r="X18" s="81"/>
      <c r="Y18" s="57"/>
      <c r="AA18" s="1"/>
      <c r="AB18" s="81"/>
    </row>
    <row r="19" spans="1:28">
      <c r="A19" s="450"/>
      <c r="B19" s="69" t="s">
        <v>31</v>
      </c>
      <c r="C19" s="3">
        <v>45485</v>
      </c>
      <c r="D19" s="78">
        <v>45485</v>
      </c>
      <c r="E19" s="79">
        <v>28</v>
      </c>
      <c r="F19" s="3">
        <v>45513</v>
      </c>
      <c r="G19" s="78">
        <v>45513</v>
      </c>
      <c r="H19" s="79">
        <v>47</v>
      </c>
      <c r="I19" s="3">
        <v>45548</v>
      </c>
      <c r="J19" s="78">
        <v>45548</v>
      </c>
      <c r="K19" s="79">
        <v>26</v>
      </c>
      <c r="N19" s="18">
        <f>IF(N18&lt;&gt;"",N18+1,IF(TEXT('일간 팔로워'!$M$1,"aaa")=$B19,'일간 팔로워'!$M$1,""))</f>
        <v>45548</v>
      </c>
      <c r="O19" s="175">
        <f>IF(O18&lt;&gt;"",O18+1,IF(TEXT('일간 팔로워'!$M$1,"aaa")=$B19,'일간 팔로워'!$M$1,""))</f>
        <v>45548</v>
      </c>
      <c r="P19" s="23">
        <f>IFERROR(INDEX(visitors!$A$1:$Y$32,DAY(N19)+1,MATCH($N$2,visitors!$1:$1,0)),NA())</f>
        <v>26</v>
      </c>
      <c r="S19" s="1"/>
      <c r="T19" s="81"/>
      <c r="U19" s="57"/>
      <c r="W19" s="1"/>
      <c r="X19" s="81"/>
      <c r="Y19" s="57"/>
      <c r="AA19" s="1"/>
      <c r="AB19" s="81"/>
    </row>
    <row r="20" spans="1:28">
      <c r="A20" s="450"/>
      <c r="B20" s="69" t="s">
        <v>32</v>
      </c>
      <c r="C20" s="3">
        <v>45486</v>
      </c>
      <c r="D20" s="78">
        <v>45486</v>
      </c>
      <c r="E20" s="79">
        <v>4</v>
      </c>
      <c r="F20" s="3">
        <v>45514</v>
      </c>
      <c r="G20" s="78">
        <v>45514</v>
      </c>
      <c r="H20" s="79">
        <v>7</v>
      </c>
      <c r="I20" s="3">
        <v>45549</v>
      </c>
      <c r="J20" s="78">
        <v>45549</v>
      </c>
      <c r="K20" s="79">
        <v>6</v>
      </c>
      <c r="N20" s="18">
        <f>IF(N19&lt;&gt;"",N19+1,IF(TEXT('일간 팔로워'!$M$1,"aaa")=$B20,'일간 팔로워'!$M$1,""))</f>
        <v>45549</v>
      </c>
      <c r="O20" s="175">
        <f>IF(O19&lt;&gt;"",O19+1,IF(TEXT('일간 팔로워'!$M$1,"aaa")=$B20,'일간 팔로워'!$M$1,""))</f>
        <v>45549</v>
      </c>
      <c r="P20" s="23">
        <f>IFERROR(INDEX(visitors!$A$1:$Y$32,DAY(N20)+1,MATCH($N$2,visitors!$1:$1,0)),NA())</f>
        <v>6</v>
      </c>
      <c r="S20" s="1"/>
      <c r="T20" s="81"/>
      <c r="U20" s="57"/>
      <c r="W20" s="1"/>
      <c r="X20" s="81"/>
      <c r="Y20" s="57"/>
      <c r="AA20" s="1"/>
      <c r="AB20" s="81"/>
    </row>
    <row r="21" spans="1:28" ht="17.25" thickBot="1">
      <c r="A21" s="451"/>
      <c r="B21" s="82" t="s">
        <v>33</v>
      </c>
      <c r="C21" s="83">
        <v>45487</v>
      </c>
      <c r="D21" s="84">
        <v>45487</v>
      </c>
      <c r="E21" s="65">
        <v>30</v>
      </c>
      <c r="F21" s="83">
        <v>45515</v>
      </c>
      <c r="G21" s="84">
        <v>45515</v>
      </c>
      <c r="H21" s="65">
        <v>11</v>
      </c>
      <c r="I21" s="83">
        <v>45550</v>
      </c>
      <c r="J21" s="84">
        <v>45550</v>
      </c>
      <c r="K21" s="65">
        <v>9</v>
      </c>
      <c r="N21" s="168">
        <f>IF(N20&lt;&gt;"",N20+1,IF(TEXT('일간 팔로워'!$M$1,"aaa")=$B21,'일간 팔로워'!$M$1,""))</f>
        <v>45550</v>
      </c>
      <c r="O21" s="177">
        <f>IF(O20&lt;&gt;"",O20+1,IF(TEXT('일간 팔로워'!$M$1,"aaa")=$B21,'일간 팔로워'!$M$1,""))</f>
        <v>45550</v>
      </c>
      <c r="P21" s="25">
        <f>IFERROR(INDEX(visitors!$A$1:$Y$32,DAY(N21)+1,MATCH($N$2,visitors!$1:$1,0)),NA())</f>
        <v>9</v>
      </c>
      <c r="S21" s="1"/>
      <c r="T21" s="81"/>
      <c r="U21" s="57"/>
      <c r="W21" s="1"/>
      <c r="X21" s="81"/>
      <c r="Y21" s="57"/>
      <c r="AA21" s="1"/>
      <c r="AB21" s="81"/>
    </row>
    <row r="22" spans="1:28">
      <c r="A22" s="449" t="s">
        <v>810</v>
      </c>
      <c r="B22" s="74" t="s">
        <v>6</v>
      </c>
      <c r="C22" s="75">
        <v>45488</v>
      </c>
      <c r="D22" s="76">
        <v>45488</v>
      </c>
      <c r="E22" s="19">
        <v>75</v>
      </c>
      <c r="F22" s="75">
        <v>45516</v>
      </c>
      <c r="G22" s="76">
        <v>45516</v>
      </c>
      <c r="H22" s="19">
        <v>74</v>
      </c>
      <c r="I22" s="75">
        <v>45551</v>
      </c>
      <c r="J22" s="76">
        <v>45551</v>
      </c>
      <c r="K22" s="19">
        <v>10</v>
      </c>
      <c r="N22" s="77">
        <f>IF(N21&lt;&gt;"",N21+1,IF(TEXT('일간 팔로워'!$M$1,"aaa")=$B22,'일간 팔로워'!$M$1,""))</f>
        <v>45551</v>
      </c>
      <c r="O22" s="174">
        <f>IF(O21&lt;&gt;"",O21+1,IF(TEXT('일간 팔로워'!$M$1,"aaa")=$B22,'일간 팔로워'!$M$1,""))</f>
        <v>45551</v>
      </c>
      <c r="P22" s="17">
        <f>IFERROR(INDEX(visitors!$A$1:$Y$32,DAY(N22)+1,MATCH($N$2,visitors!$1:$1,0)),NA())</f>
        <v>10</v>
      </c>
      <c r="S22" s="1"/>
      <c r="T22" s="81"/>
      <c r="U22" s="57"/>
      <c r="W22" s="1"/>
      <c r="X22" s="81"/>
      <c r="Y22" s="57"/>
      <c r="AA22" s="1"/>
      <c r="AB22" s="81"/>
    </row>
    <row r="23" spans="1:28">
      <c r="A23" s="450"/>
      <c r="B23" s="69" t="s">
        <v>27</v>
      </c>
      <c r="C23" s="3">
        <v>45489</v>
      </c>
      <c r="D23" s="78">
        <v>45489</v>
      </c>
      <c r="E23" s="79">
        <v>59</v>
      </c>
      <c r="F23" s="3">
        <v>45517</v>
      </c>
      <c r="G23" s="78">
        <v>45517</v>
      </c>
      <c r="H23" s="79">
        <v>27</v>
      </c>
      <c r="I23" s="3">
        <v>45552</v>
      </c>
      <c r="J23" s="78">
        <v>45552</v>
      </c>
      <c r="K23" s="79">
        <v>27</v>
      </c>
      <c r="N23" s="18">
        <f>IF(N22&lt;&gt;"",N22+1,IF(TEXT('일간 팔로워'!$M$1,"aaa")=$B23,'일간 팔로워'!$M$1,""))</f>
        <v>45552</v>
      </c>
      <c r="O23" s="175">
        <f>IF(O22&lt;&gt;"",O22+1,IF(TEXT('일간 팔로워'!$M$1,"aaa")=$B23,'일간 팔로워'!$M$1,""))</f>
        <v>45552</v>
      </c>
      <c r="P23" s="23">
        <f>IFERROR(INDEX(visitors!$A$1:$Y$32,DAY(N23)+1,MATCH($N$2,visitors!$1:$1,0)),NA())</f>
        <v>27</v>
      </c>
      <c r="S23" s="1"/>
      <c r="T23" s="81"/>
      <c r="U23" s="57"/>
      <c r="W23" s="1"/>
      <c r="X23" s="81"/>
      <c r="Y23" s="57"/>
      <c r="AA23" s="1"/>
      <c r="AB23" s="81"/>
    </row>
    <row r="24" spans="1:28">
      <c r="A24" s="450"/>
      <c r="B24" s="69" t="s">
        <v>28</v>
      </c>
      <c r="C24" s="3">
        <v>45490</v>
      </c>
      <c r="D24" s="78">
        <v>45490</v>
      </c>
      <c r="E24" s="79">
        <v>82</v>
      </c>
      <c r="F24" s="3">
        <v>45518</v>
      </c>
      <c r="G24" s="78">
        <v>45518</v>
      </c>
      <c r="H24" s="79">
        <v>49</v>
      </c>
      <c r="I24" s="3">
        <v>45553</v>
      </c>
      <c r="J24" s="78">
        <v>45553</v>
      </c>
      <c r="K24" s="79">
        <v>26</v>
      </c>
      <c r="N24" s="18">
        <f>IF(N23&lt;&gt;"",N23+1,IF(TEXT('일간 팔로워'!$M$1,"aaa")=$B24,'일간 팔로워'!$M$1,""))</f>
        <v>45553</v>
      </c>
      <c r="O24" s="175">
        <f>IF(O23&lt;&gt;"",O23+1,IF(TEXT('일간 팔로워'!$M$1,"aaa")=$B24,'일간 팔로워'!$M$1,""))</f>
        <v>45553</v>
      </c>
      <c r="P24" s="23">
        <f>IFERROR(INDEX(visitors!$A$1:$Y$32,DAY(N24)+1,MATCH($N$2,visitors!$1:$1,0)),NA())</f>
        <v>26</v>
      </c>
      <c r="S24" s="1"/>
      <c r="T24" s="81"/>
      <c r="U24" s="57"/>
      <c r="W24" s="1"/>
      <c r="X24" s="81"/>
      <c r="Y24" s="57"/>
      <c r="AA24" s="1"/>
      <c r="AB24" s="81"/>
    </row>
    <row r="25" spans="1:28">
      <c r="A25" s="450"/>
      <c r="B25" s="69" t="s">
        <v>30</v>
      </c>
      <c r="C25" s="3">
        <v>45491</v>
      </c>
      <c r="D25" s="78">
        <v>45491</v>
      </c>
      <c r="E25" s="79">
        <v>37</v>
      </c>
      <c r="F25" s="3">
        <v>45519</v>
      </c>
      <c r="G25" s="78">
        <v>45519</v>
      </c>
      <c r="H25" s="79">
        <v>37</v>
      </c>
      <c r="I25" s="3">
        <v>45554</v>
      </c>
      <c r="J25" s="78">
        <v>45554</v>
      </c>
      <c r="K25" s="79">
        <v>18</v>
      </c>
      <c r="N25" s="18">
        <f>IF(N24&lt;&gt;"",N24+1,IF(TEXT('일간 팔로워'!$M$1,"aaa")=$B25,'일간 팔로워'!$M$1,""))</f>
        <v>45554</v>
      </c>
      <c r="O25" s="175">
        <f>IF(O24&lt;&gt;"",O24+1,IF(TEXT('일간 팔로워'!$M$1,"aaa")=$B25,'일간 팔로워'!$M$1,""))</f>
        <v>45554</v>
      </c>
      <c r="P25" s="23">
        <f>IFERROR(INDEX(visitors!$A$1:$Y$32,DAY(N25)+1,MATCH($N$2,visitors!$1:$1,0)),NA())</f>
        <v>18</v>
      </c>
      <c r="S25" s="1"/>
      <c r="T25" s="81"/>
      <c r="U25" s="57"/>
      <c r="W25" s="1"/>
      <c r="X25" s="81"/>
      <c r="Y25" s="57"/>
      <c r="AA25" s="1"/>
      <c r="AB25" s="81"/>
    </row>
    <row r="26" spans="1:28">
      <c r="A26" s="450"/>
      <c r="B26" s="69" t="s">
        <v>31</v>
      </c>
      <c r="C26" s="3">
        <v>45492</v>
      </c>
      <c r="D26" s="78">
        <v>45492</v>
      </c>
      <c r="E26" s="79">
        <v>40</v>
      </c>
      <c r="F26" s="3">
        <v>45520</v>
      </c>
      <c r="G26" s="78">
        <v>45520</v>
      </c>
      <c r="H26" s="79">
        <v>20</v>
      </c>
      <c r="I26" s="3">
        <v>45555</v>
      </c>
      <c r="J26" s="78">
        <v>45555</v>
      </c>
      <c r="K26" s="79">
        <v>83</v>
      </c>
      <c r="N26" s="18">
        <f>IF(N25&lt;&gt;"",N25+1,IF(TEXT('일간 팔로워'!$M$1,"aaa")=$B26,'일간 팔로워'!$M$1,""))</f>
        <v>45555</v>
      </c>
      <c r="O26" s="175">
        <f>IF(O25&lt;&gt;"",O25+1,IF(TEXT('일간 팔로워'!$M$1,"aaa")=$B26,'일간 팔로워'!$M$1,""))</f>
        <v>45555</v>
      </c>
      <c r="P26" s="23">
        <f>IFERROR(INDEX(visitors!$A$1:$Y$32,DAY(N26)+1,MATCH($N$2,visitors!$1:$1,0)),NA())</f>
        <v>83</v>
      </c>
      <c r="S26" s="1"/>
      <c r="T26" s="81"/>
      <c r="U26" s="57"/>
      <c r="W26" s="1"/>
      <c r="X26" s="81"/>
      <c r="Y26" s="57"/>
      <c r="AA26" s="1"/>
      <c r="AB26" s="81"/>
    </row>
    <row r="27" spans="1:28">
      <c r="A27" s="450"/>
      <c r="B27" s="69" t="s">
        <v>32</v>
      </c>
      <c r="C27" s="3">
        <v>45493</v>
      </c>
      <c r="D27" s="78">
        <v>45493</v>
      </c>
      <c r="E27" s="79">
        <v>8</v>
      </c>
      <c r="F27" s="3">
        <v>45521</v>
      </c>
      <c r="G27" s="78">
        <v>45521</v>
      </c>
      <c r="H27" s="79">
        <v>6</v>
      </c>
      <c r="I27" s="3">
        <v>45556</v>
      </c>
      <c r="J27" s="78">
        <v>45556</v>
      </c>
      <c r="K27" s="79">
        <v>3</v>
      </c>
      <c r="N27" s="18">
        <f>IF(N26&lt;&gt;"",N26+1,IF(TEXT('일간 팔로워'!$M$1,"aaa")=$B27,'일간 팔로워'!$M$1,""))</f>
        <v>45556</v>
      </c>
      <c r="O27" s="175">
        <f>IF(O26&lt;&gt;"",O26+1,IF(TEXT('일간 팔로워'!$M$1,"aaa")=$B27,'일간 팔로워'!$M$1,""))</f>
        <v>45556</v>
      </c>
      <c r="P27" s="23">
        <f>IFERROR(INDEX(visitors!$A$1:$Y$32,DAY(N27)+1,MATCH($N$2,visitors!$1:$1,0)),NA())</f>
        <v>3</v>
      </c>
      <c r="S27" s="1"/>
      <c r="T27" s="81"/>
      <c r="U27" s="57"/>
      <c r="W27" s="1"/>
      <c r="X27" s="81"/>
      <c r="Y27" s="57"/>
      <c r="AA27" s="1"/>
      <c r="AB27" s="81"/>
    </row>
    <row r="28" spans="1:28" ht="17.25" thickBot="1">
      <c r="A28" s="451"/>
      <c r="B28" s="82" t="s">
        <v>33</v>
      </c>
      <c r="C28" s="83">
        <v>45494</v>
      </c>
      <c r="D28" s="84">
        <v>45494</v>
      </c>
      <c r="E28" s="65">
        <v>16</v>
      </c>
      <c r="F28" s="83">
        <v>45522</v>
      </c>
      <c r="G28" s="84">
        <v>45522</v>
      </c>
      <c r="H28" s="65">
        <v>13</v>
      </c>
      <c r="I28" s="83">
        <v>45557</v>
      </c>
      <c r="J28" s="84">
        <v>45557</v>
      </c>
      <c r="K28" s="65">
        <v>15</v>
      </c>
      <c r="N28" s="168">
        <f>IF(N27&lt;&gt;"",N27+1,IF(TEXT('일간 팔로워'!$M$1,"aaa")=$B28,'일간 팔로워'!$M$1,""))</f>
        <v>45557</v>
      </c>
      <c r="O28" s="177">
        <f>IF(O27&lt;&gt;"",O27+1,IF(TEXT('일간 팔로워'!$M$1,"aaa")=$B28,'일간 팔로워'!$M$1,""))</f>
        <v>45557</v>
      </c>
      <c r="P28" s="25">
        <f>IFERROR(INDEX(visitors!$A$1:$Y$32,DAY(N28)+1,MATCH($N$2,visitors!$1:$1,0)),NA())</f>
        <v>15</v>
      </c>
      <c r="S28" s="1"/>
      <c r="T28" s="81"/>
      <c r="U28" s="57"/>
      <c r="W28" s="1"/>
      <c r="X28" s="81"/>
      <c r="Y28" s="57"/>
      <c r="AA28" s="1"/>
      <c r="AB28" s="81"/>
    </row>
    <row r="29" spans="1:28">
      <c r="A29" s="449" t="s">
        <v>811</v>
      </c>
      <c r="B29" s="74" t="s">
        <v>6</v>
      </c>
      <c r="C29" s="75">
        <v>45495</v>
      </c>
      <c r="D29" s="76">
        <v>45495</v>
      </c>
      <c r="E29" s="19">
        <v>73</v>
      </c>
      <c r="F29" s="75">
        <v>45523</v>
      </c>
      <c r="G29" s="76">
        <v>45523</v>
      </c>
      <c r="H29" s="19">
        <v>30</v>
      </c>
      <c r="I29" s="75">
        <v>45558</v>
      </c>
      <c r="J29" s="76">
        <v>45558</v>
      </c>
      <c r="K29" s="19">
        <v>116</v>
      </c>
      <c r="N29" s="77">
        <f>IF(N28&lt;&gt;"",N28+1,IF(TEXT('일간 팔로워'!$M$1,"aaa")=$B29,'일간 팔로워'!$M$1,""))</f>
        <v>45558</v>
      </c>
      <c r="O29" s="174">
        <f>IF(O28&lt;&gt;"",O28+1,IF(TEXT('일간 팔로워'!$M$1,"aaa")=$B29,'일간 팔로워'!$M$1,""))</f>
        <v>45558</v>
      </c>
      <c r="P29" s="17">
        <f>IFERROR(INDEX(visitors!$A$1:$Y$32,DAY(N29)+1,MATCH($N$2,visitors!$1:$1,0)),NA())</f>
        <v>116</v>
      </c>
      <c r="S29" s="1"/>
      <c r="T29" s="81"/>
      <c r="U29" s="57"/>
      <c r="W29" s="1"/>
      <c r="X29" s="81"/>
      <c r="Y29" s="57"/>
      <c r="AA29" s="1"/>
      <c r="AB29" s="81"/>
    </row>
    <row r="30" spans="1:28">
      <c r="A30" s="450"/>
      <c r="B30" s="69" t="s">
        <v>27</v>
      </c>
      <c r="C30" s="3">
        <v>45496</v>
      </c>
      <c r="D30" s="78">
        <v>45496</v>
      </c>
      <c r="E30" s="79">
        <v>74</v>
      </c>
      <c r="F30" s="3">
        <v>45524</v>
      </c>
      <c r="G30" s="78">
        <v>45524</v>
      </c>
      <c r="H30" s="79">
        <v>53</v>
      </c>
      <c r="I30" s="3">
        <v>45559</v>
      </c>
      <c r="J30" s="78">
        <v>45559</v>
      </c>
      <c r="K30" s="79">
        <v>43</v>
      </c>
      <c r="N30" s="18">
        <f>IF(N29&lt;&gt;"",N29+1,IF(TEXT('일간 팔로워'!$M$1,"aaa")=$B30,'일간 팔로워'!$M$1,""))</f>
        <v>45559</v>
      </c>
      <c r="O30" s="175">
        <f>IF(O29&lt;&gt;"",O29+1,IF(TEXT('일간 팔로워'!$M$1,"aaa")=$B30,'일간 팔로워'!$M$1,""))</f>
        <v>45559</v>
      </c>
      <c r="P30" s="23">
        <f>IFERROR(INDEX(visitors!$A$1:$Y$32,DAY(N30)+1,MATCH($N$2,visitors!$1:$1,0)),NA())</f>
        <v>43</v>
      </c>
      <c r="S30" s="1"/>
      <c r="T30" s="81"/>
      <c r="U30" s="57"/>
      <c r="W30" s="1"/>
      <c r="X30" s="81"/>
      <c r="Y30" s="57"/>
      <c r="AA30" s="1"/>
      <c r="AB30" s="81"/>
    </row>
    <row r="31" spans="1:28">
      <c r="A31" s="450"/>
      <c r="B31" s="69" t="s">
        <v>28</v>
      </c>
      <c r="C31" s="3">
        <v>45497</v>
      </c>
      <c r="D31" s="78">
        <v>45497</v>
      </c>
      <c r="E31" s="79">
        <v>79</v>
      </c>
      <c r="F31" s="3">
        <v>45525</v>
      </c>
      <c r="G31" s="78">
        <v>45525</v>
      </c>
      <c r="H31" s="79">
        <v>52</v>
      </c>
      <c r="I31" s="3">
        <v>45560</v>
      </c>
      <c r="J31" s="78">
        <v>45560</v>
      </c>
      <c r="K31" s="79">
        <v>141</v>
      </c>
      <c r="N31" s="20">
        <f>IF(N30="","",IF(MONTH(N30)&lt;MONTH(N30+1),"",IF(N30&lt;&gt;"",N30+1,IF(TEXT('일간 팔로워'!$M$1,"aaa")=$B30,'일간 팔로워'!$M$1,""))))</f>
        <v>45560</v>
      </c>
      <c r="O31" s="175">
        <f>IF(O30="","",IF(MONTH(O30)&lt;MONTH(O30+1),"",IF(O30&lt;&gt;"",O30+1,IF(TEXT('일간 팔로워'!$M$1,"aaa")=$B30,'일간 팔로워'!$M$1,""))))</f>
        <v>45560</v>
      </c>
      <c r="P31" s="23">
        <f>IFERROR(INDEX(visitors!$A$1:$Y$32,DAY(N31)+1,MATCH($N$2,visitors!$1:$1,0)),NA())</f>
        <v>141</v>
      </c>
      <c r="S31" s="1"/>
      <c r="T31" s="81"/>
      <c r="U31" s="57"/>
      <c r="W31" s="1"/>
      <c r="X31" s="81"/>
      <c r="Y31" s="57"/>
      <c r="AA31" s="1"/>
      <c r="AB31" s="81"/>
    </row>
    <row r="32" spans="1:28">
      <c r="A32" s="450"/>
      <c r="B32" s="69" t="s">
        <v>30</v>
      </c>
      <c r="C32" s="3">
        <v>45498</v>
      </c>
      <c r="D32" s="78">
        <v>45498</v>
      </c>
      <c r="E32" s="79">
        <v>77</v>
      </c>
      <c r="F32" s="3">
        <v>45526</v>
      </c>
      <c r="G32" s="78">
        <v>45526</v>
      </c>
      <c r="H32" s="79">
        <v>23</v>
      </c>
      <c r="I32" s="3">
        <v>45561</v>
      </c>
      <c r="J32" s="78">
        <v>45561</v>
      </c>
      <c r="K32" s="79">
        <v>47</v>
      </c>
      <c r="N32" s="20">
        <f>IF(N31="","",IF(MONTH(N31)&lt;MONTH(N31+1),"",IF(N31&lt;&gt;"",N31+1,IF(TEXT('일간 팔로워'!$M$1,"aaa")=$B31,'일간 팔로워'!$M$1,""))))</f>
        <v>45561</v>
      </c>
      <c r="O32" s="175">
        <f>IF(O31="","",IF(MONTH(O31)&lt;MONTH(O31+1),"",IF(O31&lt;&gt;"",O31+1,IF(TEXT('일간 팔로워'!$M$1,"aaa")=$B31,'일간 팔로워'!$M$1,""))))</f>
        <v>45561</v>
      </c>
      <c r="P32" s="23">
        <f>IFERROR(INDEX(visitors!$A$1:$Y$32,DAY(N32)+1,MATCH($N$2,visitors!$1:$1,0)),NA())</f>
        <v>47</v>
      </c>
      <c r="S32" s="1"/>
      <c r="T32" s="81"/>
      <c r="U32" s="57"/>
      <c r="W32" s="1"/>
      <c r="X32" s="81"/>
      <c r="Y32" s="57"/>
      <c r="AA32" s="1"/>
      <c r="AB32" s="81"/>
    </row>
    <row r="33" spans="1:28">
      <c r="A33" s="450"/>
      <c r="B33" s="69" t="s">
        <v>31</v>
      </c>
      <c r="C33" s="3">
        <v>45499</v>
      </c>
      <c r="D33" s="78">
        <v>45499</v>
      </c>
      <c r="E33" s="79">
        <v>49</v>
      </c>
      <c r="F33" s="3">
        <v>45527</v>
      </c>
      <c r="G33" s="78">
        <v>45527</v>
      </c>
      <c r="H33" s="79">
        <v>11</v>
      </c>
      <c r="I33" s="3">
        <v>45562</v>
      </c>
      <c r="J33" s="78">
        <v>45562</v>
      </c>
      <c r="K33" s="79">
        <v>37</v>
      </c>
      <c r="N33" s="20">
        <f>IF(N32="","",IF(MONTH(N32)&lt;MONTH(N32+1),"",IF(N32&lt;&gt;"",N32+1,IF(TEXT('일간 팔로워'!$M$1,"aaa")=$B32,'일간 팔로워'!$M$1,""))))</f>
        <v>45562</v>
      </c>
      <c r="O33" s="175">
        <f>IF(O32="","",IF(MONTH(O32)&lt;MONTH(O32+1),"",IF(O32&lt;&gt;"",O32+1,IF(TEXT('일간 팔로워'!$M$1,"aaa")=$B32,'일간 팔로워'!$M$1,""))))</f>
        <v>45562</v>
      </c>
      <c r="P33" s="23">
        <f>IFERROR(INDEX(visitors!$A$1:$Y$32,DAY(N33)+1,MATCH($N$2,visitors!$1:$1,0)),NA())</f>
        <v>37</v>
      </c>
      <c r="S33" s="1"/>
      <c r="T33" s="81"/>
      <c r="U33" s="57"/>
      <c r="W33" s="1"/>
      <c r="X33" s="81"/>
      <c r="Y33" s="57"/>
      <c r="AA33" s="1"/>
      <c r="AB33" s="81"/>
    </row>
    <row r="34" spans="1:28">
      <c r="A34" s="450"/>
      <c r="B34" s="69" t="s">
        <v>32</v>
      </c>
      <c r="C34" s="3">
        <v>45500</v>
      </c>
      <c r="D34" s="78">
        <v>45500</v>
      </c>
      <c r="E34" s="79">
        <v>10</v>
      </c>
      <c r="F34" s="3">
        <v>45528</v>
      </c>
      <c r="G34" s="78">
        <v>45528</v>
      </c>
      <c r="H34" s="79">
        <v>3</v>
      </c>
      <c r="I34" s="3">
        <v>45563</v>
      </c>
      <c r="J34" s="78">
        <v>45563</v>
      </c>
      <c r="K34" s="79">
        <v>1</v>
      </c>
      <c r="N34" s="20">
        <f>IF(N33="","",IF(MONTH(N33)&lt;MONTH(N33+1),"",IF(N33&lt;&gt;"",N33+1,IF(TEXT('일간 팔로워'!$M$1,"aaa")=$B33,'일간 팔로워'!$M$1,""))))</f>
        <v>45563</v>
      </c>
      <c r="O34" s="175">
        <f>IF(O33="","",IF(MONTH(O33)&lt;MONTH(O33+1),"",IF(O33&lt;&gt;"",O33+1,IF(TEXT('일간 팔로워'!$M$1,"aaa")=$B33,'일간 팔로워'!$M$1,""))))</f>
        <v>45563</v>
      </c>
      <c r="P34" s="23">
        <f>IFERROR(INDEX(visitors!$A$1:$Y$32,DAY(N34)+1,MATCH($N$2,visitors!$1:$1,0)),NA())</f>
        <v>1</v>
      </c>
      <c r="S34" s="1"/>
      <c r="T34" s="81"/>
      <c r="U34" s="57"/>
      <c r="W34" s="1"/>
      <c r="X34" s="81"/>
      <c r="Y34" s="57"/>
      <c r="AA34" s="1"/>
      <c r="AB34" s="81"/>
    </row>
    <row r="35" spans="1:28" ht="17.25" thickBot="1">
      <c r="A35" s="451"/>
      <c r="B35" s="82" t="s">
        <v>33</v>
      </c>
      <c r="C35" s="83">
        <v>45501</v>
      </c>
      <c r="D35" s="84">
        <v>45501</v>
      </c>
      <c r="E35" s="65">
        <v>9</v>
      </c>
      <c r="F35" s="83">
        <v>45529</v>
      </c>
      <c r="G35" s="84">
        <v>45529</v>
      </c>
      <c r="H35" s="65">
        <v>3</v>
      </c>
      <c r="I35" s="83">
        <v>45564</v>
      </c>
      <c r="J35" s="84">
        <v>45564</v>
      </c>
      <c r="K35" s="65">
        <v>8</v>
      </c>
      <c r="N35" s="85">
        <f>IF(N34="","",IF(MONTH(N34)&lt;MONTH(N34+1),"",IF(N34&lt;&gt;"",N34+1,IF(TEXT('일간 팔로워'!$M$1,"aaa")=$B34,'일간 팔로워'!$M$1,""))))</f>
        <v>45564</v>
      </c>
      <c r="O35" s="177">
        <f>IF(O34="","",IF(MONTH(O34)&lt;MONTH(O34+1),"",IF(O34&lt;&gt;"",O34+1,IF(TEXT('일간 팔로워'!$M$1,"aaa")=$B34,'일간 팔로워'!$M$1,""))))</f>
        <v>45564</v>
      </c>
      <c r="P35" s="25">
        <f>IFERROR(INDEX(visitors!$A$1:$Y$32,DAY(N35)+1,MATCH($N$2,visitors!$1:$1,0)),NA())</f>
        <v>8</v>
      </c>
      <c r="S35" s="1"/>
      <c r="T35" s="81"/>
      <c r="U35" s="57"/>
      <c r="W35" s="1"/>
      <c r="X35" s="81"/>
      <c r="Y35" s="57"/>
      <c r="AA35" s="1"/>
      <c r="AB35" s="81"/>
    </row>
    <row r="36" spans="1:28">
      <c r="A36" s="449" t="s">
        <v>812</v>
      </c>
      <c r="B36" s="100" t="s">
        <v>6</v>
      </c>
      <c r="C36" s="75">
        <v>45502</v>
      </c>
      <c r="D36" s="76">
        <v>45502</v>
      </c>
      <c r="E36" s="19">
        <v>35</v>
      </c>
      <c r="F36" s="75">
        <v>45530</v>
      </c>
      <c r="G36" s="76">
        <v>45530</v>
      </c>
      <c r="H36" s="19">
        <v>74</v>
      </c>
      <c r="I36" s="75">
        <v>45565</v>
      </c>
      <c r="J36" s="76">
        <v>45565</v>
      </c>
      <c r="K36" s="19">
        <v>63</v>
      </c>
      <c r="N36" s="77">
        <f>IF(N35="","",IF(MONTH(N35)&lt;MONTH(N35+1),"",IF(N35&lt;&gt;"",N35+1,IF(TEXT('일간 팔로워'!$M$1,"aaa")=$B35,'일간 팔로워'!$M$1,""))))</f>
        <v>45565</v>
      </c>
      <c r="O36" s="174">
        <f>IF(O35="","",IF(MONTH(O35)&lt;MONTH(O35+1),"",IF(O35&lt;&gt;"",O35+1,IF(TEXT('일간 팔로워'!$M$1,"aaa")=$B35,'일간 팔로워'!$M$1,""))))</f>
        <v>45565</v>
      </c>
      <c r="P36" s="17">
        <f>IFERROR(INDEX(visitors!$A$1:$Y$32,DAY(N36)+1,MATCH($N$2,visitors!$1:$1,0)),NA())</f>
        <v>63</v>
      </c>
      <c r="S36" s="1"/>
      <c r="T36" s="81"/>
      <c r="U36" s="57"/>
      <c r="W36" s="1"/>
      <c r="X36" s="81"/>
      <c r="Y36" s="57"/>
      <c r="AA36" s="1"/>
      <c r="AB36" s="81"/>
    </row>
    <row r="37" spans="1:28">
      <c r="A37" s="450"/>
      <c r="B37" s="423" t="s">
        <v>27</v>
      </c>
      <c r="C37" s="3">
        <v>45503</v>
      </c>
      <c r="D37" s="78">
        <v>45503</v>
      </c>
      <c r="E37" s="79">
        <v>75</v>
      </c>
      <c r="F37" s="3">
        <v>45531</v>
      </c>
      <c r="G37" s="78">
        <v>45531</v>
      </c>
      <c r="H37" s="79">
        <v>30</v>
      </c>
      <c r="I37" s="3" t="s">
        <v>34</v>
      </c>
      <c r="J37" s="78" t="s">
        <v>34</v>
      </c>
      <c r="K37" s="79" t="e">
        <v>#N/A</v>
      </c>
      <c r="N37" s="20" t="str">
        <f>IF(N36="","",IF(MONTH(N36)&lt;MONTH(N36+1),"",IF(N36&lt;&gt;"",N36+1,IF(TEXT('일간 팔로워'!$M$1,"aaa")=$B36,'일간 팔로워'!$M$1,""))))</f>
        <v/>
      </c>
      <c r="O37" s="175" t="str">
        <f>IF(O36="","",IF(MONTH(O36)&lt;MONTH(O36+1),"",IF(O36&lt;&gt;"",O36+1,IF(TEXT('일간 팔로워'!$M$1,"aaa")=$B36,'일간 팔로워'!$M$1,""))))</f>
        <v/>
      </c>
      <c r="P37" s="23" t="e">
        <f>IFERROR(INDEX(visitors!$A$1:$Y$32,DAY(N37)+1,MATCH($N$2,visitors!$1:$1,0)),NA())</f>
        <v>#N/A</v>
      </c>
      <c r="S37" s="1"/>
      <c r="T37" s="81"/>
      <c r="U37" s="57"/>
      <c r="W37" s="1"/>
      <c r="X37" s="81"/>
      <c r="Y37" s="57"/>
      <c r="AA37" s="1"/>
      <c r="AB37" s="81"/>
    </row>
    <row r="38" spans="1:28">
      <c r="A38" s="450"/>
      <c r="B38" s="423" t="s">
        <v>28</v>
      </c>
      <c r="C38" s="3">
        <v>45504</v>
      </c>
      <c r="D38" s="78">
        <v>45504</v>
      </c>
      <c r="E38" s="79">
        <v>43</v>
      </c>
      <c r="F38" s="3">
        <v>45532</v>
      </c>
      <c r="G38" s="78">
        <v>45532</v>
      </c>
      <c r="H38" s="79">
        <v>60</v>
      </c>
      <c r="I38" s="3" t="s">
        <v>34</v>
      </c>
      <c r="J38" s="78" t="s">
        <v>34</v>
      </c>
      <c r="K38" s="79" t="e">
        <v>#N/A</v>
      </c>
      <c r="N38" s="20" t="str">
        <f>IF(N37="","",IF(MONTH(N37)&lt;MONTH(N37+1),"",IF(N37&lt;&gt;"",N37+1,IF(TEXT('일간 팔로워'!$M$1,"aaa")=$B37,'일간 팔로워'!$M$1,""))))</f>
        <v/>
      </c>
      <c r="O38" s="175" t="str">
        <f>IF(O37="","",IF(MONTH(O37)&lt;MONTH(O37+1),"",IF(O37&lt;&gt;"",O37+1,IF(TEXT('일간 팔로워'!$M$1,"aaa")=$B37,'일간 팔로워'!$M$1,""))))</f>
        <v/>
      </c>
      <c r="P38" s="23" t="e">
        <f>IFERROR(INDEX(visitors!$A$1:$Y$32,DAY(N38)+1,MATCH($N$2,visitors!$1:$1,0)),NA())</f>
        <v>#N/A</v>
      </c>
      <c r="S38" s="1"/>
      <c r="T38" s="81"/>
      <c r="U38" s="57"/>
      <c r="W38" s="1"/>
      <c r="X38" s="81"/>
      <c r="Y38" s="57"/>
      <c r="AA38" s="1"/>
      <c r="AB38" s="81"/>
    </row>
    <row r="39" spans="1:28">
      <c r="A39" s="450"/>
      <c r="B39" s="423" t="s">
        <v>30</v>
      </c>
      <c r="C39" s="3" t="s">
        <v>34</v>
      </c>
      <c r="D39" s="78" t="s">
        <v>34</v>
      </c>
      <c r="E39" s="79" t="e">
        <v>#N/A</v>
      </c>
      <c r="F39" s="3">
        <v>45533</v>
      </c>
      <c r="G39" s="78">
        <v>45533</v>
      </c>
      <c r="H39" s="79">
        <v>62</v>
      </c>
      <c r="I39" s="3" t="s">
        <v>34</v>
      </c>
      <c r="J39" s="78" t="s">
        <v>34</v>
      </c>
      <c r="K39" s="79" t="e">
        <v>#N/A</v>
      </c>
      <c r="N39" s="20" t="str">
        <f>IF(N38="","",IF(MONTH(N38)&lt;MONTH(N38+1),"",IF(N38&lt;&gt;"",N38+1,IF(TEXT('일간 팔로워'!$M$1,"aaa")=$B38,'일간 팔로워'!$M$1,""))))</f>
        <v/>
      </c>
      <c r="O39" s="175" t="str">
        <f>IF(O38="","",IF(MONTH(O38)&lt;MONTH(O38+1),"",IF(O38&lt;&gt;"",O38+1,IF(TEXT('일간 팔로워'!$M$1,"aaa")=$B38,'일간 팔로워'!$M$1,""))))</f>
        <v/>
      </c>
      <c r="P39" s="23" t="e">
        <f>IFERROR(INDEX(visitors!$A$1:$Y$32,DAY(N39)+1,MATCH($N$2,visitors!$1:$1,0)),NA())</f>
        <v>#N/A</v>
      </c>
      <c r="S39" s="1"/>
      <c r="T39" s="81"/>
      <c r="U39" s="57"/>
      <c r="W39" s="1"/>
      <c r="X39" s="81"/>
      <c r="Y39" s="57"/>
      <c r="AA39" s="1"/>
      <c r="AB39" s="81"/>
    </row>
    <row r="40" spans="1:28">
      <c r="A40" s="450"/>
      <c r="B40" s="423" t="s">
        <v>31</v>
      </c>
      <c r="C40" s="3" t="s">
        <v>34</v>
      </c>
      <c r="D40" s="78" t="s">
        <v>34</v>
      </c>
      <c r="E40" s="79" t="e">
        <v>#N/A</v>
      </c>
      <c r="F40" s="3">
        <v>45534</v>
      </c>
      <c r="G40" s="78">
        <v>45534</v>
      </c>
      <c r="H40" s="79">
        <v>30</v>
      </c>
      <c r="I40" s="3" t="s">
        <v>34</v>
      </c>
      <c r="J40" s="78" t="s">
        <v>34</v>
      </c>
      <c r="K40" s="79" t="e">
        <v>#N/A</v>
      </c>
      <c r="N40" s="20" t="str">
        <f>IF(N39="","",IF(MONTH(N39)&lt;MONTH(N39+1),"",IF(N39&lt;&gt;"",N39+1,IF(TEXT('일간 팔로워'!$M$1,"aaa")=$B39,'일간 팔로워'!$M$1,""))))</f>
        <v/>
      </c>
      <c r="O40" s="175" t="str">
        <f>IF(O39="","",IF(MONTH(O39)&lt;MONTH(O39+1),"",IF(O39&lt;&gt;"",O39+1,IF(TEXT('일간 팔로워'!$M$1,"aaa")=$B39,'일간 팔로워'!$M$1,""))))</f>
        <v/>
      </c>
      <c r="P40" s="23" t="e">
        <f>IFERROR(INDEX(visitors!$A$1:$Y$32,DAY(N40)+1,MATCH($N$2,visitors!$1:$1,0)),NA())</f>
        <v>#N/A</v>
      </c>
      <c r="S40" s="1"/>
      <c r="T40" s="81"/>
      <c r="U40" s="57"/>
      <c r="W40" s="1"/>
      <c r="X40" s="81"/>
      <c r="Y40" s="57"/>
      <c r="AA40" s="1"/>
      <c r="AB40" s="81"/>
    </row>
    <row r="41" spans="1:28">
      <c r="A41" s="450"/>
      <c r="B41" s="423" t="s">
        <v>32</v>
      </c>
      <c r="C41" s="3" t="s">
        <v>34</v>
      </c>
      <c r="D41" s="78" t="s">
        <v>34</v>
      </c>
      <c r="E41" s="79" t="e">
        <v>#N/A</v>
      </c>
      <c r="F41" s="3">
        <v>45535</v>
      </c>
      <c r="G41" s="78">
        <v>45535</v>
      </c>
      <c r="H41" s="79">
        <v>6</v>
      </c>
      <c r="I41" s="3" t="s">
        <v>34</v>
      </c>
      <c r="J41" s="78" t="s">
        <v>34</v>
      </c>
      <c r="K41" s="79" t="e">
        <v>#N/A</v>
      </c>
      <c r="N41" s="20" t="str">
        <f>IF(N40="","",IF(MONTH(N40)&lt;MONTH(N40+1),"",IF(N40&lt;&gt;"",N40+1,IF(TEXT('일간 팔로워'!$M$1,"aaa")=$B40,'일간 팔로워'!$M$1,""))))</f>
        <v/>
      </c>
      <c r="O41" s="175" t="str">
        <f>IF(O40="","",IF(MONTH(O40)&lt;MONTH(O40+1),"",IF(O40&lt;&gt;"",O40+1,IF(TEXT('일간 팔로워'!$M$1,"aaa")=$B40,'일간 팔로워'!$M$1,""))))</f>
        <v/>
      </c>
      <c r="P41" s="23" t="e">
        <f>IFERROR(INDEX(visitors!$A$1:$Y$32,DAY(N41)+1,MATCH($N$2,visitors!$1:$1,0)),NA())</f>
        <v>#N/A</v>
      </c>
    </row>
    <row r="42" spans="1:28" ht="17.25" thickBot="1">
      <c r="A42" s="451"/>
      <c r="B42" s="424" t="s">
        <v>33</v>
      </c>
      <c r="C42" s="83" t="s">
        <v>34</v>
      </c>
      <c r="D42" s="84" t="s">
        <v>34</v>
      </c>
      <c r="E42" s="65" t="e">
        <v>#N/A</v>
      </c>
      <c r="F42" s="83" t="s">
        <v>34</v>
      </c>
      <c r="G42" s="84" t="s">
        <v>34</v>
      </c>
      <c r="H42" s="65" t="e">
        <v>#N/A</v>
      </c>
      <c r="I42" s="83" t="s">
        <v>34</v>
      </c>
      <c r="J42" s="84" t="s">
        <v>34</v>
      </c>
      <c r="K42" s="65" t="e">
        <v>#N/A</v>
      </c>
      <c r="N42" s="85" t="str">
        <f>IF(N41="","",IF(MONTH(N41)&lt;MONTH(N41+1),"",IF(N41&lt;&gt;"",N41+1,IF(TEXT('일간 팔로워'!$M$1,"aaa")=$B41,'일간 팔로워'!$M$1,""))))</f>
        <v/>
      </c>
      <c r="O42" s="177" t="str">
        <f>IF(O41="","",IF(MONTH(O41)&lt;MONTH(O41+1),"",IF(O41&lt;&gt;"",O41+1,IF(TEXT('일간 팔로워'!$M$1,"aaa")=$B41,'일간 팔로워'!$M$1,""))))</f>
        <v/>
      </c>
      <c r="P42" s="25" t="e">
        <f>IFERROR(INDEX(visitors!$A$1:$Y$32,DAY(N42)+1,MATCH($N$2,visitors!$1:$1,0)),NA())</f>
        <v>#N/A</v>
      </c>
    </row>
    <row r="43" spans="1:28">
      <c r="A43" s="56"/>
    </row>
    <row r="44" spans="1:28">
      <c r="A44" s="56"/>
    </row>
    <row r="45" spans="1:28">
      <c r="A45" s="56"/>
    </row>
    <row r="46" spans="1:28">
      <c r="A46" s="56"/>
    </row>
    <row r="47" spans="1:28">
      <c r="A47" s="56"/>
    </row>
  </sheetData>
  <mergeCells count="10">
    <mergeCell ref="A22:A28"/>
    <mergeCell ref="A29:A35"/>
    <mergeCell ref="C3:E3"/>
    <mergeCell ref="A36:A42"/>
    <mergeCell ref="A5:A7"/>
    <mergeCell ref="F3:H3"/>
    <mergeCell ref="I3:K3"/>
    <mergeCell ref="N3:P3"/>
    <mergeCell ref="A8:A14"/>
    <mergeCell ref="A15:A21"/>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7"/>
  <sheetViews>
    <sheetView zoomScale="85" zoomScaleNormal="85" workbookViewId="0">
      <selection activeCell="R9" sqref="R9"/>
    </sheetView>
  </sheetViews>
  <sheetFormatPr defaultRowHeight="16.5"/>
  <cols>
    <col min="3" max="3" width="11.125" customWidth="1"/>
    <col min="4" max="4" width="5.75" style="57" customWidth="1"/>
    <col min="6" max="6" width="11.125" customWidth="1"/>
    <col min="7" max="7" width="5.75" style="57" customWidth="1"/>
    <col min="9" max="9" width="11.125" customWidth="1"/>
    <col min="10" max="10" width="5.75" style="57"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56" customFormat="1"/>
    <row r="2" spans="1:40" ht="17.25" thickBot="1">
      <c r="N2" t="s">
        <v>15</v>
      </c>
    </row>
    <row r="3" spans="1:40" ht="17.25" thickBot="1">
      <c r="A3" s="58"/>
      <c r="B3" s="59"/>
      <c r="C3" s="453" t="s">
        <v>535</v>
      </c>
      <c r="D3" s="444"/>
      <c r="E3" s="452"/>
      <c r="F3" s="443" t="s">
        <v>577</v>
      </c>
      <c r="G3" s="444"/>
      <c r="H3" s="452"/>
      <c r="I3" s="443" t="s">
        <v>894</v>
      </c>
      <c r="J3" s="444"/>
      <c r="K3" s="445"/>
      <c r="N3" s="446" t="s">
        <v>16</v>
      </c>
      <c r="O3" s="447"/>
      <c r="P3" s="448"/>
    </row>
    <row r="4" spans="1:40" ht="17.25" thickBot="1">
      <c r="A4" s="60" t="s">
        <v>17</v>
      </c>
      <c r="B4" s="61" t="s">
        <v>18</v>
      </c>
      <c r="C4" s="62" t="s">
        <v>9</v>
      </c>
      <c r="D4" s="63" t="s">
        <v>19</v>
      </c>
      <c r="E4" s="64" t="s">
        <v>20</v>
      </c>
      <c r="F4" s="62" t="s">
        <v>9</v>
      </c>
      <c r="G4" s="63" t="s">
        <v>19</v>
      </c>
      <c r="H4" s="64" t="s">
        <v>20</v>
      </c>
      <c r="I4" s="62" t="s">
        <v>9</v>
      </c>
      <c r="J4" s="63" t="s">
        <v>19</v>
      </c>
      <c r="K4" s="65" t="s">
        <v>20</v>
      </c>
      <c r="N4" s="66" t="s">
        <v>21</v>
      </c>
      <c r="O4" s="172" t="s">
        <v>18</v>
      </c>
      <c r="P4" s="173" t="s">
        <v>22</v>
      </c>
    </row>
    <row r="5" spans="1:40">
      <c r="A5" s="450" t="s">
        <v>813</v>
      </c>
      <c r="B5" s="69" t="s">
        <v>24</v>
      </c>
      <c r="C5" s="9" t="s">
        <v>34</v>
      </c>
      <c r="D5" s="67" t="s">
        <v>34</v>
      </c>
      <c r="E5" s="68" t="e">
        <v>#N/A</v>
      </c>
      <c r="F5" s="9" t="s">
        <v>34</v>
      </c>
      <c r="G5" s="67" t="s">
        <v>34</v>
      </c>
      <c r="H5" s="68" t="e">
        <v>#N/A</v>
      </c>
      <c r="I5" s="9" t="s">
        <v>34</v>
      </c>
      <c r="J5" s="67" t="s">
        <v>34</v>
      </c>
      <c r="K5" s="68" t="e">
        <v>#N/A</v>
      </c>
      <c r="N5" s="169" t="str">
        <f>IF(TEXT('일간 팔로워'!$M$1,"aaa")=$B5,'일간 팔로워'!$M$1,"")</f>
        <v/>
      </c>
      <c r="O5" s="174" t="str">
        <f>IF(TEXT('일간 팔로워'!$M$1,"aaa")=$B5,'일간 팔로워'!$M$1,"")</f>
        <v/>
      </c>
      <c r="P5" s="17" t="e">
        <f>IFERROR(INDEX(visitors!$A$1:$Y$32,DAY(N5)+1,MATCH($N$2,visitors!$1:$1,0)),NA())</f>
        <v>#N/A</v>
      </c>
    </row>
    <row r="6" spans="1:40">
      <c r="A6" s="450"/>
      <c r="B6" s="69" t="s">
        <v>25</v>
      </c>
      <c r="C6" s="9" t="s">
        <v>34</v>
      </c>
      <c r="D6" s="67" t="s">
        <v>34</v>
      </c>
      <c r="E6" s="68" t="e">
        <v>#N/A</v>
      </c>
      <c r="F6" s="9" t="s">
        <v>34</v>
      </c>
      <c r="G6" s="67" t="s">
        <v>34</v>
      </c>
      <c r="H6" s="68" t="e">
        <v>#N/A</v>
      </c>
      <c r="I6" s="9" t="s">
        <v>34</v>
      </c>
      <c r="J6" s="67" t="s">
        <v>34</v>
      </c>
      <c r="K6" s="68" t="e">
        <v>#N/A</v>
      </c>
      <c r="N6" s="170" t="str">
        <f>IF(N5&lt;&gt;"",N5+1,IF(TEXT('일간 팔로워'!$M$1,"aaa")=$B6,'일간 팔로워'!$M$1,""))</f>
        <v/>
      </c>
      <c r="O6" s="175" t="str">
        <f>IF(O5&lt;&gt;"",O5+1,IF(TEXT('일간 팔로워'!$M$1,"aaa")=$B6,'일간 팔로워'!$M$1,""))</f>
        <v/>
      </c>
      <c r="P6" s="23" t="e">
        <f>IFERROR(INDEX(visitors!$A$1:$Y$32,DAY(N6)+1,MATCH($N$2,visitors!$1:$1,0)),NA())</f>
        <v>#N/A</v>
      </c>
    </row>
    <row r="7" spans="1:40" ht="17.25" thickBot="1">
      <c r="A7" s="451"/>
      <c r="B7" s="70" t="s">
        <v>26</v>
      </c>
      <c r="C7" s="71" t="s">
        <v>34</v>
      </c>
      <c r="D7" s="72" t="s">
        <v>34</v>
      </c>
      <c r="E7" s="73" t="e">
        <v>#N/A</v>
      </c>
      <c r="F7" s="71" t="s">
        <v>34</v>
      </c>
      <c r="G7" s="72" t="s">
        <v>34</v>
      </c>
      <c r="H7" s="73" t="e">
        <v>#N/A</v>
      </c>
      <c r="I7" s="71">
        <v>45536</v>
      </c>
      <c r="J7" s="72">
        <v>45536</v>
      </c>
      <c r="K7" s="73">
        <v>35</v>
      </c>
      <c r="N7" s="171">
        <f>IF(N6&lt;&gt;"",N6+1,IF(TEXT('일간 팔로워'!$M$1,"aaa")=$B7,'일간 팔로워'!$M$1,""))</f>
        <v>45536</v>
      </c>
      <c r="O7" s="177">
        <f>IF(O6&lt;&gt;"",O6+1,IF(TEXT('일간 팔로워'!$M$1,"aaa")=$B7,'일간 팔로워'!$M$1,""))</f>
        <v>45536</v>
      </c>
      <c r="P7" s="25">
        <f>IFERROR(INDEX(visitors!$A$1:$Y$32,DAY(N7)+1,MATCH($N$2,visitors!$1:$1,0)),NA())</f>
        <v>35</v>
      </c>
    </row>
    <row r="8" spans="1:40">
      <c r="A8" s="449" t="s">
        <v>808</v>
      </c>
      <c r="B8" s="74" t="s">
        <v>6</v>
      </c>
      <c r="C8" s="75">
        <v>45474</v>
      </c>
      <c r="D8" s="76">
        <v>45474</v>
      </c>
      <c r="E8" s="19">
        <v>51</v>
      </c>
      <c r="F8" s="75" t="s">
        <v>34</v>
      </c>
      <c r="G8" s="76" t="s">
        <v>34</v>
      </c>
      <c r="H8" s="19" t="e">
        <v>#N/A</v>
      </c>
      <c r="I8" s="75">
        <v>45537</v>
      </c>
      <c r="J8" s="76">
        <v>45537</v>
      </c>
      <c r="K8" s="19">
        <v>32</v>
      </c>
      <c r="N8" s="169">
        <f>IF(N7&lt;&gt;"",N7+1,IF(TEXT('일간 팔로워'!$M$1,"aaa")=$B8,'일간 팔로워'!$M$1,""))</f>
        <v>45537</v>
      </c>
      <c r="O8" s="174">
        <f>IF(O7&lt;&gt;"",O7+1,IF(TEXT('일간 팔로워'!$M$1,"aaa")=$B8,'일간 팔로워'!$M$1,""))</f>
        <v>45537</v>
      </c>
      <c r="P8" s="17">
        <f>IFERROR(INDEX(visitors!$A$1:$Y$32,DAY(N8)+1,MATCH($N$2,visitors!$1:$1,0)),NA())</f>
        <v>32</v>
      </c>
    </row>
    <row r="9" spans="1:40">
      <c r="A9" s="450"/>
      <c r="B9" s="69" t="s">
        <v>27</v>
      </c>
      <c r="C9" s="3">
        <v>45475</v>
      </c>
      <c r="D9" s="78">
        <v>45475</v>
      </c>
      <c r="E9" s="79">
        <v>80</v>
      </c>
      <c r="F9" s="3" t="s">
        <v>34</v>
      </c>
      <c r="G9" s="78" t="s">
        <v>34</v>
      </c>
      <c r="H9" s="79" t="e">
        <v>#N/A</v>
      </c>
      <c r="I9" s="3">
        <v>45538</v>
      </c>
      <c r="J9" s="78">
        <v>45538</v>
      </c>
      <c r="K9" s="79">
        <v>53</v>
      </c>
      <c r="N9" s="170">
        <f>IF(N8&lt;&gt;"",N8+1,IF(TEXT('일간 팔로워'!$M$1,"aaa")=$B9,'일간 팔로워'!$M$1,""))</f>
        <v>45538</v>
      </c>
      <c r="O9" s="175">
        <f>IF(O8&lt;&gt;"",O8+1,IF(TEXT('일간 팔로워'!$M$1,"aaa")=$B9,'일간 팔로워'!$M$1,""))</f>
        <v>45538</v>
      </c>
      <c r="P9" s="23">
        <f>IFERROR(INDEX(visitors!$A$1:$Y$32,DAY(N9)+1,MATCH($N$2,visitors!$1:$1,0)),NA())</f>
        <v>53</v>
      </c>
      <c r="AI9" s="1"/>
      <c r="AJ9" s="80"/>
      <c r="AK9" s="57"/>
      <c r="AM9" s="1"/>
      <c r="AN9" s="80"/>
    </row>
    <row r="10" spans="1:40">
      <c r="A10" s="450"/>
      <c r="B10" s="69" t="s">
        <v>28</v>
      </c>
      <c r="C10" s="3">
        <v>45476</v>
      </c>
      <c r="D10" s="78">
        <v>45476</v>
      </c>
      <c r="E10" s="79">
        <v>110</v>
      </c>
      <c r="F10" s="3" t="s">
        <v>34</v>
      </c>
      <c r="G10" s="78" t="s">
        <v>34</v>
      </c>
      <c r="H10" s="79" t="e">
        <v>#N/A</v>
      </c>
      <c r="I10" s="3">
        <v>45539</v>
      </c>
      <c r="J10" s="78">
        <v>45539</v>
      </c>
      <c r="K10" s="79">
        <v>48</v>
      </c>
      <c r="N10" s="170">
        <f>IF(N9&lt;&gt;"",N9+1,IF(TEXT('일간 팔로워'!$M$1,"aaa")=$B10,'일간 팔로워'!$M$1,""))</f>
        <v>45539</v>
      </c>
      <c r="O10" s="175">
        <f>IF(O9&lt;&gt;"",O9+1,IF(TEXT('일간 팔로워'!$M$1,"aaa")=$B10,'일간 팔로워'!$M$1,""))</f>
        <v>45539</v>
      </c>
      <c r="P10" s="23">
        <f>IFERROR(INDEX(visitors!$A$1:$Y$32,DAY(N10)+1,MATCH($N$2,visitors!$1:$1,0)),NA())</f>
        <v>48</v>
      </c>
      <c r="AI10" s="1"/>
      <c r="AJ10" s="80"/>
      <c r="AK10" s="57"/>
      <c r="AM10" s="1"/>
      <c r="AN10" s="80"/>
    </row>
    <row r="11" spans="1:40">
      <c r="A11" s="450"/>
      <c r="B11" s="69" t="s">
        <v>23</v>
      </c>
      <c r="C11" s="3">
        <v>45477</v>
      </c>
      <c r="D11" s="78">
        <v>45477</v>
      </c>
      <c r="E11" s="79">
        <v>59</v>
      </c>
      <c r="F11" s="3">
        <v>45505</v>
      </c>
      <c r="G11" s="78">
        <v>45505</v>
      </c>
      <c r="H11" s="79">
        <v>65</v>
      </c>
      <c r="I11" s="3">
        <v>45540</v>
      </c>
      <c r="J11" s="78">
        <v>45540</v>
      </c>
      <c r="K11" s="79">
        <v>59</v>
      </c>
      <c r="N11" s="170">
        <f>IF(N10&lt;&gt;"",N10+1,IF(TEXT('일간 팔로워'!$M$1,"aaa")=$B11,'일간 팔로워'!$M$1,""))</f>
        <v>45540</v>
      </c>
      <c r="O11" s="175">
        <f>IF(O10&lt;&gt;"",O10+1,IF(TEXT('일간 팔로워'!$M$1,"aaa")=$B11,'일간 팔로워'!$M$1,""))</f>
        <v>45540</v>
      </c>
      <c r="P11" s="23">
        <f>IFERROR(INDEX(visitors!$A$1:$Y$32,DAY(N11)+1,MATCH($N$2,visitors!$1:$1,0)),NA())</f>
        <v>59</v>
      </c>
      <c r="AI11" s="1"/>
      <c r="AJ11" s="80"/>
      <c r="AK11" s="57"/>
      <c r="AM11" s="1"/>
      <c r="AN11" s="80"/>
    </row>
    <row r="12" spans="1:40">
      <c r="A12" s="450"/>
      <c r="B12" s="69" t="s">
        <v>24</v>
      </c>
      <c r="C12" s="3">
        <v>45478</v>
      </c>
      <c r="D12" s="78">
        <v>45478</v>
      </c>
      <c r="E12" s="79">
        <v>73</v>
      </c>
      <c r="F12" s="3">
        <v>45506</v>
      </c>
      <c r="G12" s="78">
        <v>45506</v>
      </c>
      <c r="H12" s="79">
        <v>58</v>
      </c>
      <c r="I12" s="3">
        <v>45541</v>
      </c>
      <c r="J12" s="78">
        <v>45541</v>
      </c>
      <c r="K12" s="79">
        <v>45</v>
      </c>
      <c r="N12" s="170">
        <f>IF(N11&lt;&gt;"",N11+1,IF(TEXT('일간 팔로워'!$M$1,"aaa")=$B12,'일간 팔로워'!$M$1,""))</f>
        <v>45541</v>
      </c>
      <c r="O12" s="175">
        <f>IF(O11&lt;&gt;"",O11+1,IF(TEXT('일간 팔로워'!$M$1,"aaa")=$B12,'일간 팔로워'!$M$1,""))</f>
        <v>45541</v>
      </c>
      <c r="P12" s="23">
        <f>IFERROR(INDEX(visitors!$A$1:$Y$32,DAY(N12)+1,MATCH($N$2,visitors!$1:$1,0)),NA())</f>
        <v>45</v>
      </c>
      <c r="S12" s="1"/>
      <c r="T12" s="81"/>
      <c r="U12" s="57"/>
      <c r="W12" s="1"/>
      <c r="X12" s="81"/>
      <c r="Y12" s="57"/>
      <c r="AA12" s="1"/>
      <c r="AB12" s="81"/>
      <c r="AI12" s="1"/>
      <c r="AJ12" s="80"/>
      <c r="AK12" s="57"/>
      <c r="AM12" s="1"/>
      <c r="AN12" s="80"/>
    </row>
    <row r="13" spans="1:40">
      <c r="A13" s="450"/>
      <c r="B13" s="69" t="s">
        <v>25</v>
      </c>
      <c r="C13" s="3">
        <v>45479</v>
      </c>
      <c r="D13" s="78">
        <v>45479</v>
      </c>
      <c r="E13" s="79">
        <v>28</v>
      </c>
      <c r="F13" s="3">
        <v>45507</v>
      </c>
      <c r="G13" s="78">
        <v>45507</v>
      </c>
      <c r="H13" s="79">
        <v>24</v>
      </c>
      <c r="I13" s="3">
        <v>45542</v>
      </c>
      <c r="J13" s="78">
        <v>45542</v>
      </c>
      <c r="K13" s="79">
        <v>30</v>
      </c>
      <c r="N13" s="170">
        <f>IF(N12&lt;&gt;"",N12+1,IF(TEXT('일간 팔로워'!$M$1,"aaa")=$B13,'일간 팔로워'!$M$1,""))</f>
        <v>45542</v>
      </c>
      <c r="O13" s="175">
        <f>IF(O12&lt;&gt;"",O12+1,IF(TEXT('일간 팔로워'!$M$1,"aaa")=$B13,'일간 팔로워'!$M$1,""))</f>
        <v>45542</v>
      </c>
      <c r="P13" s="23">
        <f>IFERROR(INDEX(visitors!$A$1:$Y$32,DAY(N13)+1,MATCH($N$2,visitors!$1:$1,0)),NA())</f>
        <v>30</v>
      </c>
      <c r="S13" s="1"/>
      <c r="T13" s="81"/>
      <c r="U13" s="57"/>
      <c r="W13" s="1"/>
      <c r="X13" s="81"/>
      <c r="Y13" s="57"/>
      <c r="AA13" s="1"/>
      <c r="AB13" s="81"/>
      <c r="AI13" s="1"/>
      <c r="AJ13" s="80"/>
      <c r="AK13" s="57"/>
      <c r="AM13" s="1"/>
      <c r="AN13" s="80"/>
    </row>
    <row r="14" spans="1:40" ht="17.25" thickBot="1">
      <c r="A14" s="451"/>
      <c r="B14" s="82" t="s">
        <v>26</v>
      </c>
      <c r="C14" s="83">
        <v>45480</v>
      </c>
      <c r="D14" s="84">
        <v>45480</v>
      </c>
      <c r="E14" s="65">
        <v>50</v>
      </c>
      <c r="F14" s="83">
        <v>45508</v>
      </c>
      <c r="G14" s="84">
        <v>45508</v>
      </c>
      <c r="H14" s="65">
        <v>50</v>
      </c>
      <c r="I14" s="83">
        <v>45543</v>
      </c>
      <c r="J14" s="84">
        <v>45543</v>
      </c>
      <c r="K14" s="65">
        <v>22</v>
      </c>
      <c r="N14" s="171">
        <f>IF(N13&lt;&gt;"",N13+1,IF(TEXT('일간 팔로워'!$M$1,"aaa")=$B14,'일간 팔로워'!$M$1,""))</f>
        <v>45543</v>
      </c>
      <c r="O14" s="177">
        <f>IF(O13&lt;&gt;"",O13+1,IF(TEXT('일간 팔로워'!$M$1,"aaa")=$B14,'일간 팔로워'!$M$1,""))</f>
        <v>45543</v>
      </c>
      <c r="P14" s="25">
        <f>IFERROR(INDEX(visitors!$A$1:$Y$32,DAY(N14)+1,MATCH($N$2,visitors!$1:$1,0)),NA())</f>
        <v>22</v>
      </c>
      <c r="S14" s="1"/>
      <c r="T14" s="81"/>
      <c r="U14" s="57"/>
      <c r="W14" s="1"/>
      <c r="X14" s="81"/>
      <c r="Y14" s="57"/>
      <c r="AA14" s="1"/>
      <c r="AB14" s="81"/>
      <c r="AI14" s="1"/>
      <c r="AJ14" s="80"/>
      <c r="AK14" s="57"/>
      <c r="AM14" s="1"/>
      <c r="AN14" s="80"/>
    </row>
    <row r="15" spans="1:40">
      <c r="A15" s="449" t="s">
        <v>809</v>
      </c>
      <c r="B15" s="74" t="s">
        <v>7</v>
      </c>
      <c r="C15" s="75">
        <v>45481</v>
      </c>
      <c r="D15" s="76">
        <v>45481</v>
      </c>
      <c r="E15" s="19">
        <v>69</v>
      </c>
      <c r="F15" s="75">
        <v>45509</v>
      </c>
      <c r="G15" s="76">
        <v>45509</v>
      </c>
      <c r="H15" s="19">
        <v>37</v>
      </c>
      <c r="I15" s="75">
        <v>45544</v>
      </c>
      <c r="J15" s="76">
        <v>45544</v>
      </c>
      <c r="K15" s="19">
        <v>23</v>
      </c>
      <c r="N15" s="77">
        <f>IF(N14&lt;&gt;"",N14+1,IF(TEXT('일간 팔로워'!$M$1,"aaa")=$B15,'일간 팔로워'!$M$1,""))</f>
        <v>45544</v>
      </c>
      <c r="O15" s="174">
        <f>IF(O14&lt;&gt;"",O14+1,IF(TEXT('일간 팔로워'!$M$1,"aaa")=$B15,'일간 팔로워'!$M$1,""))</f>
        <v>45544</v>
      </c>
      <c r="P15" s="17">
        <f>IFERROR(INDEX(visitors!$A$1:$Y$32,DAY(N15)+1,MATCH($N$2,visitors!$1:$1,0)),NA())</f>
        <v>23</v>
      </c>
      <c r="S15" s="1"/>
      <c r="T15" s="81"/>
      <c r="U15" s="57"/>
      <c r="W15" s="1"/>
      <c r="X15" s="81"/>
      <c r="Y15" s="57"/>
      <c r="AA15" s="1"/>
      <c r="AB15" s="81"/>
      <c r="AI15" s="1"/>
      <c r="AJ15" s="80"/>
      <c r="AK15" s="57"/>
      <c r="AM15" s="1"/>
      <c r="AN15" s="80"/>
    </row>
    <row r="16" spans="1:40">
      <c r="A16" s="450"/>
      <c r="B16" s="69" t="s">
        <v>29</v>
      </c>
      <c r="C16" s="3">
        <v>45482</v>
      </c>
      <c r="D16" s="78">
        <v>45482</v>
      </c>
      <c r="E16" s="79">
        <v>43</v>
      </c>
      <c r="F16" s="3">
        <v>45510</v>
      </c>
      <c r="G16" s="78">
        <v>45510</v>
      </c>
      <c r="H16" s="79">
        <v>35</v>
      </c>
      <c r="I16" s="3">
        <v>45545</v>
      </c>
      <c r="J16" s="78">
        <v>45545</v>
      </c>
      <c r="K16" s="79">
        <v>30</v>
      </c>
      <c r="N16" s="18">
        <f>IF(N15&lt;&gt;"",N15+1,IF(TEXT('일간 팔로워'!$M$1,"aaa")=$B16,'일간 팔로워'!$M$1,""))</f>
        <v>45545</v>
      </c>
      <c r="O16" s="175">
        <f>IF(O15&lt;&gt;"",O15+1,IF(TEXT('일간 팔로워'!$M$1,"aaa")=$B16,'일간 팔로워'!$M$1,""))</f>
        <v>45545</v>
      </c>
      <c r="P16" s="23">
        <f>IFERROR(INDEX(visitors!$A$1:$Y$32,DAY(N16)+1,MATCH($N$2,visitors!$1:$1,0)),NA())</f>
        <v>30</v>
      </c>
      <c r="S16" s="1"/>
      <c r="T16" s="81"/>
      <c r="U16" s="57"/>
      <c r="W16" s="1"/>
      <c r="X16" s="81"/>
      <c r="Y16" s="57"/>
      <c r="AA16" s="1"/>
      <c r="AB16" s="81"/>
      <c r="AI16" s="1"/>
      <c r="AJ16" s="80"/>
      <c r="AK16" s="57"/>
      <c r="AM16" s="1"/>
      <c r="AN16" s="80"/>
    </row>
    <row r="17" spans="1:40">
      <c r="A17" s="450"/>
      <c r="B17" s="69" t="s">
        <v>28</v>
      </c>
      <c r="C17" s="3">
        <v>45483</v>
      </c>
      <c r="D17" s="78">
        <v>45483</v>
      </c>
      <c r="E17" s="79">
        <v>75</v>
      </c>
      <c r="F17" s="3">
        <v>45511</v>
      </c>
      <c r="G17" s="78">
        <v>45511</v>
      </c>
      <c r="H17" s="79">
        <v>34</v>
      </c>
      <c r="I17" s="3">
        <v>45546</v>
      </c>
      <c r="J17" s="78">
        <v>45546</v>
      </c>
      <c r="K17" s="79">
        <v>39</v>
      </c>
      <c r="N17" s="18">
        <f>IF(N16&lt;&gt;"",N16+1,IF(TEXT('일간 팔로워'!$M$1,"aaa")=$B17,'일간 팔로워'!$M$1,""))</f>
        <v>45546</v>
      </c>
      <c r="O17" s="175">
        <f>IF(O16&lt;&gt;"",O16+1,IF(TEXT('일간 팔로워'!$M$1,"aaa")=$B17,'일간 팔로워'!$M$1,""))</f>
        <v>45546</v>
      </c>
      <c r="P17" s="23">
        <f>IFERROR(INDEX(visitors!$A$1:$Y$32,DAY(N17)+1,MATCH($N$2,visitors!$1:$1,0)),NA())</f>
        <v>39</v>
      </c>
      <c r="S17" s="1"/>
      <c r="T17" s="81"/>
      <c r="U17" s="57"/>
      <c r="W17" s="1"/>
      <c r="X17" s="81"/>
      <c r="Y17" s="57"/>
      <c r="AA17" s="1"/>
      <c r="AB17" s="81"/>
      <c r="AI17" s="1"/>
      <c r="AJ17" s="80"/>
      <c r="AK17" s="57"/>
      <c r="AM17" s="1"/>
      <c r="AN17" s="80"/>
    </row>
    <row r="18" spans="1:40">
      <c r="A18" s="450"/>
      <c r="B18" s="69" t="s">
        <v>30</v>
      </c>
      <c r="C18" s="3">
        <v>45484</v>
      </c>
      <c r="D18" s="78">
        <v>45484</v>
      </c>
      <c r="E18" s="79">
        <v>42</v>
      </c>
      <c r="F18" s="3">
        <v>45512</v>
      </c>
      <c r="G18" s="78">
        <v>45512</v>
      </c>
      <c r="H18" s="79">
        <v>33</v>
      </c>
      <c r="I18" s="3">
        <v>45547</v>
      </c>
      <c r="J18" s="78">
        <v>45547</v>
      </c>
      <c r="K18" s="79">
        <v>33</v>
      </c>
      <c r="N18" s="18">
        <f>IF(N17&lt;&gt;"",N17+1,IF(TEXT('일간 팔로워'!$M$1,"aaa")=$B18,'일간 팔로워'!$M$1,""))</f>
        <v>45547</v>
      </c>
      <c r="O18" s="175">
        <f>IF(O17&lt;&gt;"",O17+1,IF(TEXT('일간 팔로워'!$M$1,"aaa")=$B18,'일간 팔로워'!$M$1,""))</f>
        <v>45547</v>
      </c>
      <c r="P18" s="23">
        <f>IFERROR(INDEX(visitors!$A$1:$Y$32,DAY(N18)+1,MATCH($N$2,visitors!$1:$1,0)),NA())</f>
        <v>33</v>
      </c>
      <c r="S18" s="1"/>
      <c r="T18" s="81"/>
      <c r="U18" s="57"/>
      <c r="W18" s="1"/>
      <c r="X18" s="81"/>
      <c r="Y18" s="57"/>
      <c r="AA18" s="1"/>
      <c r="AB18" s="81"/>
      <c r="AI18" s="1"/>
      <c r="AJ18" s="80"/>
      <c r="AK18" s="57"/>
      <c r="AM18" s="1"/>
      <c r="AN18" s="80"/>
    </row>
    <row r="19" spans="1:40">
      <c r="A19" s="450"/>
      <c r="B19" s="69" t="s">
        <v>31</v>
      </c>
      <c r="C19" s="3">
        <v>45485</v>
      </c>
      <c r="D19" s="78">
        <v>45485</v>
      </c>
      <c r="E19" s="79">
        <v>27</v>
      </c>
      <c r="F19" s="3">
        <v>45513</v>
      </c>
      <c r="G19" s="78">
        <v>45513</v>
      </c>
      <c r="H19" s="79">
        <v>40</v>
      </c>
      <c r="I19" s="3">
        <v>45548</v>
      </c>
      <c r="J19" s="78">
        <v>45548</v>
      </c>
      <c r="K19" s="79">
        <v>13</v>
      </c>
      <c r="N19" s="18">
        <f>IF(N18&lt;&gt;"",N18+1,IF(TEXT('일간 팔로워'!$M$1,"aaa")=$B19,'일간 팔로워'!$M$1,""))</f>
        <v>45548</v>
      </c>
      <c r="O19" s="175">
        <f>IF(O18&lt;&gt;"",O18+1,IF(TEXT('일간 팔로워'!$M$1,"aaa")=$B19,'일간 팔로워'!$M$1,""))</f>
        <v>45548</v>
      </c>
      <c r="P19" s="23">
        <f>IFERROR(INDEX(visitors!$A$1:$Y$32,DAY(N19)+1,MATCH($N$2,visitors!$1:$1,0)),NA())</f>
        <v>13</v>
      </c>
      <c r="S19" s="1"/>
      <c r="T19" s="81"/>
      <c r="U19" s="57"/>
      <c r="W19" s="1"/>
      <c r="X19" s="81"/>
      <c r="Y19" s="57"/>
      <c r="AA19" s="1"/>
      <c r="AB19" s="81"/>
      <c r="AI19" s="1"/>
      <c r="AJ19" s="80"/>
      <c r="AK19" s="57"/>
      <c r="AM19" s="1"/>
      <c r="AN19" s="80"/>
    </row>
    <row r="20" spans="1:40">
      <c r="A20" s="450"/>
      <c r="B20" s="69" t="s">
        <v>32</v>
      </c>
      <c r="C20" s="3">
        <v>45486</v>
      </c>
      <c r="D20" s="78">
        <v>45486</v>
      </c>
      <c r="E20" s="79">
        <v>37</v>
      </c>
      <c r="F20" s="3">
        <v>45514</v>
      </c>
      <c r="G20" s="78">
        <v>45514</v>
      </c>
      <c r="H20" s="79">
        <v>10</v>
      </c>
      <c r="I20" s="3">
        <v>45549</v>
      </c>
      <c r="J20" s="78">
        <v>45549</v>
      </c>
      <c r="K20" s="79">
        <v>17</v>
      </c>
      <c r="N20" s="18">
        <f>IF(N19&lt;&gt;"",N19+1,IF(TEXT('일간 팔로워'!$M$1,"aaa")=$B20,'일간 팔로워'!$M$1,""))</f>
        <v>45549</v>
      </c>
      <c r="O20" s="175">
        <f>IF(O19&lt;&gt;"",O19+1,IF(TEXT('일간 팔로워'!$M$1,"aaa")=$B20,'일간 팔로워'!$M$1,""))</f>
        <v>45549</v>
      </c>
      <c r="P20" s="23">
        <f>IFERROR(INDEX(visitors!$A$1:$Y$32,DAY(N20)+1,MATCH($N$2,visitors!$1:$1,0)),NA())</f>
        <v>17</v>
      </c>
      <c r="S20" s="1"/>
      <c r="T20" s="81"/>
      <c r="U20" s="57"/>
      <c r="W20" s="1"/>
      <c r="X20" s="81"/>
      <c r="Y20" s="57"/>
      <c r="AA20" s="1"/>
      <c r="AB20" s="81"/>
      <c r="AI20" s="1"/>
      <c r="AJ20" s="80"/>
      <c r="AK20" s="57"/>
      <c r="AM20" s="1"/>
      <c r="AN20" s="80"/>
    </row>
    <row r="21" spans="1:40" ht="17.25" thickBot="1">
      <c r="A21" s="451"/>
      <c r="B21" s="82" t="s">
        <v>33</v>
      </c>
      <c r="C21" s="83">
        <v>45487</v>
      </c>
      <c r="D21" s="84">
        <v>45487</v>
      </c>
      <c r="E21" s="65">
        <v>22</v>
      </c>
      <c r="F21" s="83">
        <v>45515</v>
      </c>
      <c r="G21" s="84">
        <v>45515</v>
      </c>
      <c r="H21" s="65">
        <v>65</v>
      </c>
      <c r="I21" s="83">
        <v>45550</v>
      </c>
      <c r="J21" s="84">
        <v>45550</v>
      </c>
      <c r="K21" s="65">
        <v>18</v>
      </c>
      <c r="N21" s="168">
        <f>IF(N20&lt;&gt;"",N20+1,IF(TEXT('일간 팔로워'!$M$1,"aaa")=$B21,'일간 팔로워'!$M$1,""))</f>
        <v>45550</v>
      </c>
      <c r="O21" s="177">
        <f>IF(O20&lt;&gt;"",O20+1,IF(TEXT('일간 팔로워'!$M$1,"aaa")=$B21,'일간 팔로워'!$M$1,""))</f>
        <v>45550</v>
      </c>
      <c r="P21" s="25">
        <f>IFERROR(INDEX(visitors!$A$1:$Y$32,DAY(N21)+1,MATCH($N$2,visitors!$1:$1,0)),NA())</f>
        <v>18</v>
      </c>
      <c r="S21" s="1"/>
      <c r="T21" s="81"/>
      <c r="U21" s="57"/>
      <c r="W21" s="1"/>
      <c r="X21" s="81"/>
      <c r="Y21" s="57"/>
      <c r="AA21" s="1"/>
      <c r="AB21" s="81"/>
      <c r="AI21" s="1"/>
      <c r="AJ21" s="80"/>
      <c r="AK21" s="57"/>
      <c r="AM21" s="1"/>
      <c r="AN21" s="80"/>
    </row>
    <row r="22" spans="1:40">
      <c r="A22" s="449" t="s">
        <v>810</v>
      </c>
      <c r="B22" s="74" t="s">
        <v>6</v>
      </c>
      <c r="C22" s="75">
        <v>45488</v>
      </c>
      <c r="D22" s="76">
        <v>45488</v>
      </c>
      <c r="E22" s="19">
        <v>39</v>
      </c>
      <c r="F22" s="75">
        <v>45516</v>
      </c>
      <c r="G22" s="76">
        <v>45516</v>
      </c>
      <c r="H22" s="19">
        <v>86</v>
      </c>
      <c r="I22" s="75">
        <v>45551</v>
      </c>
      <c r="J22" s="76">
        <v>45551</v>
      </c>
      <c r="K22" s="19">
        <v>23</v>
      </c>
      <c r="N22" s="77">
        <f>IF(N21&lt;&gt;"",N21+1,IF(TEXT('일간 팔로워'!$M$1,"aaa")=$B22,'일간 팔로워'!$M$1,""))</f>
        <v>45551</v>
      </c>
      <c r="O22" s="174">
        <f>IF(O21&lt;&gt;"",O21+1,IF(TEXT('일간 팔로워'!$M$1,"aaa")=$B22,'일간 팔로워'!$M$1,""))</f>
        <v>45551</v>
      </c>
      <c r="P22" s="17">
        <f>IFERROR(INDEX(visitors!$A$1:$Y$32,DAY(N22)+1,MATCH($N$2,visitors!$1:$1,0)),NA())</f>
        <v>23</v>
      </c>
      <c r="S22" s="1"/>
      <c r="T22" s="81"/>
      <c r="U22" s="57"/>
      <c r="W22" s="1"/>
      <c r="X22" s="81"/>
      <c r="Y22" s="57"/>
      <c r="AA22" s="1"/>
      <c r="AB22" s="81"/>
      <c r="AI22" s="1"/>
      <c r="AJ22" s="80"/>
      <c r="AK22" s="57"/>
      <c r="AM22" s="1"/>
      <c r="AN22" s="80"/>
    </row>
    <row r="23" spans="1:40">
      <c r="A23" s="450"/>
      <c r="B23" s="69" t="s">
        <v>27</v>
      </c>
      <c r="C23" s="3">
        <v>45489</v>
      </c>
      <c r="D23" s="78">
        <v>45489</v>
      </c>
      <c r="E23" s="79">
        <v>37</v>
      </c>
      <c r="F23" s="3">
        <v>45517</v>
      </c>
      <c r="G23" s="78">
        <v>45517</v>
      </c>
      <c r="H23" s="79">
        <v>32</v>
      </c>
      <c r="I23" s="3">
        <v>45552</v>
      </c>
      <c r="J23" s="78">
        <v>45552</v>
      </c>
      <c r="K23" s="79">
        <v>23</v>
      </c>
      <c r="N23" s="18">
        <f>IF(N22&lt;&gt;"",N22+1,IF(TEXT('일간 팔로워'!$M$1,"aaa")=$B23,'일간 팔로워'!$M$1,""))</f>
        <v>45552</v>
      </c>
      <c r="O23" s="175">
        <f>IF(O22&lt;&gt;"",O22+1,IF(TEXT('일간 팔로워'!$M$1,"aaa")=$B23,'일간 팔로워'!$M$1,""))</f>
        <v>45552</v>
      </c>
      <c r="P23" s="23">
        <f>IFERROR(INDEX(visitors!$A$1:$Y$32,DAY(N23)+1,MATCH($N$2,visitors!$1:$1,0)),NA())</f>
        <v>23</v>
      </c>
      <c r="S23" s="1"/>
      <c r="T23" s="81"/>
      <c r="U23" s="57"/>
      <c r="W23" s="1"/>
      <c r="X23" s="81"/>
      <c r="Y23" s="57"/>
      <c r="AA23" s="1"/>
      <c r="AB23" s="81"/>
      <c r="AI23" s="1"/>
      <c r="AJ23" s="80"/>
      <c r="AK23" s="57"/>
      <c r="AM23" s="1"/>
      <c r="AN23" s="80"/>
    </row>
    <row r="24" spans="1:40">
      <c r="A24" s="450"/>
      <c r="B24" s="69" t="s">
        <v>28</v>
      </c>
      <c r="C24" s="3">
        <v>45490</v>
      </c>
      <c r="D24" s="78">
        <v>45490</v>
      </c>
      <c r="E24" s="79">
        <v>116</v>
      </c>
      <c r="F24" s="3">
        <v>45518</v>
      </c>
      <c r="G24" s="78">
        <v>45518</v>
      </c>
      <c r="H24" s="79">
        <v>115</v>
      </c>
      <c r="I24" s="3">
        <v>45553</v>
      </c>
      <c r="J24" s="78">
        <v>45553</v>
      </c>
      <c r="K24" s="79">
        <v>32</v>
      </c>
      <c r="N24" s="18">
        <f>IF(N23&lt;&gt;"",N23+1,IF(TEXT('일간 팔로워'!$M$1,"aaa")=$B24,'일간 팔로워'!$M$1,""))</f>
        <v>45553</v>
      </c>
      <c r="O24" s="175">
        <f>IF(O23&lt;&gt;"",O23+1,IF(TEXT('일간 팔로워'!$M$1,"aaa")=$B24,'일간 팔로워'!$M$1,""))</f>
        <v>45553</v>
      </c>
      <c r="P24" s="23">
        <f>IFERROR(INDEX(visitors!$A$1:$Y$32,DAY(N24)+1,MATCH($N$2,visitors!$1:$1,0)),NA())</f>
        <v>32</v>
      </c>
      <c r="S24" s="1"/>
      <c r="T24" s="81"/>
      <c r="U24" s="57"/>
      <c r="W24" s="1"/>
      <c r="X24" s="81"/>
      <c r="Y24" s="57"/>
      <c r="AA24" s="1"/>
      <c r="AB24" s="81"/>
      <c r="AI24" s="1"/>
      <c r="AJ24" s="80"/>
      <c r="AK24" s="57"/>
      <c r="AM24" s="1"/>
      <c r="AN24" s="80"/>
    </row>
    <row r="25" spans="1:40">
      <c r="A25" s="450"/>
      <c r="B25" s="69" t="s">
        <v>30</v>
      </c>
      <c r="C25" s="3">
        <v>45491</v>
      </c>
      <c r="D25" s="78">
        <v>45491</v>
      </c>
      <c r="E25" s="79">
        <v>23</v>
      </c>
      <c r="F25" s="3">
        <v>45519</v>
      </c>
      <c r="G25" s="78">
        <v>45519</v>
      </c>
      <c r="H25" s="79">
        <v>33</v>
      </c>
      <c r="I25" s="3">
        <v>45554</v>
      </c>
      <c r="J25" s="78">
        <v>45554</v>
      </c>
      <c r="K25" s="79">
        <v>7</v>
      </c>
      <c r="N25" s="18">
        <f>IF(N24&lt;&gt;"",N24+1,IF(TEXT('일간 팔로워'!$M$1,"aaa")=$B25,'일간 팔로워'!$M$1,""))</f>
        <v>45554</v>
      </c>
      <c r="O25" s="175">
        <f>IF(O24&lt;&gt;"",O24+1,IF(TEXT('일간 팔로워'!$M$1,"aaa")=$B25,'일간 팔로워'!$M$1,""))</f>
        <v>45554</v>
      </c>
      <c r="P25" s="23">
        <f>IFERROR(INDEX(visitors!$A$1:$Y$32,DAY(N25)+1,MATCH($N$2,visitors!$1:$1,0)),NA())</f>
        <v>7</v>
      </c>
      <c r="S25" s="1"/>
      <c r="T25" s="81"/>
      <c r="U25" s="57"/>
      <c r="W25" s="1"/>
      <c r="X25" s="81"/>
      <c r="Y25" s="57"/>
      <c r="AA25" s="1"/>
      <c r="AB25" s="81"/>
      <c r="AI25" s="1"/>
      <c r="AJ25" s="80"/>
      <c r="AK25" s="57"/>
      <c r="AM25" s="1"/>
      <c r="AN25" s="80"/>
    </row>
    <row r="26" spans="1:40">
      <c r="A26" s="450"/>
      <c r="B26" s="69" t="s">
        <v>31</v>
      </c>
      <c r="C26" s="3">
        <v>45492</v>
      </c>
      <c r="D26" s="78">
        <v>45492</v>
      </c>
      <c r="E26" s="79">
        <v>47</v>
      </c>
      <c r="F26" s="3">
        <v>45520</v>
      </c>
      <c r="G26" s="78">
        <v>45520</v>
      </c>
      <c r="H26" s="79">
        <v>8</v>
      </c>
      <c r="I26" s="3">
        <v>45555</v>
      </c>
      <c r="J26" s="78">
        <v>45555</v>
      </c>
      <c r="K26" s="79">
        <v>263</v>
      </c>
      <c r="N26" s="18">
        <f>IF(N25&lt;&gt;"",N25+1,IF(TEXT('일간 팔로워'!$M$1,"aaa")=$B26,'일간 팔로워'!$M$1,""))</f>
        <v>45555</v>
      </c>
      <c r="O26" s="175">
        <f>IF(O25&lt;&gt;"",O25+1,IF(TEXT('일간 팔로워'!$M$1,"aaa")=$B26,'일간 팔로워'!$M$1,""))</f>
        <v>45555</v>
      </c>
      <c r="P26" s="23">
        <f>IFERROR(INDEX(visitors!$A$1:$Y$32,DAY(N26)+1,MATCH($N$2,visitors!$1:$1,0)),NA())</f>
        <v>263</v>
      </c>
      <c r="S26" s="158"/>
      <c r="T26" s="81"/>
      <c r="U26" s="57"/>
      <c r="W26" s="1"/>
      <c r="X26" s="81"/>
      <c r="Y26" s="57"/>
      <c r="AA26" s="1"/>
      <c r="AB26" s="81"/>
      <c r="AI26" s="1"/>
      <c r="AJ26" s="80"/>
      <c r="AK26" s="57"/>
      <c r="AM26" s="1"/>
      <c r="AN26" s="80"/>
    </row>
    <row r="27" spans="1:40">
      <c r="A27" s="450"/>
      <c r="B27" s="69" t="s">
        <v>32</v>
      </c>
      <c r="C27" s="3">
        <v>45493</v>
      </c>
      <c r="D27" s="78">
        <v>45493</v>
      </c>
      <c r="E27" s="79">
        <v>26</v>
      </c>
      <c r="F27" s="3">
        <v>45521</v>
      </c>
      <c r="G27" s="78">
        <v>45521</v>
      </c>
      <c r="H27" s="79">
        <v>10</v>
      </c>
      <c r="I27" s="3">
        <v>45556</v>
      </c>
      <c r="J27" s="78">
        <v>45556</v>
      </c>
      <c r="K27" s="79">
        <v>125</v>
      </c>
      <c r="N27" s="18">
        <f>IF(N26&lt;&gt;"",N26+1,IF(TEXT('일간 팔로워'!$M$1,"aaa")=$B27,'일간 팔로워'!$M$1,""))</f>
        <v>45556</v>
      </c>
      <c r="O27" s="175">
        <f>IF(O26&lt;&gt;"",O26+1,IF(TEXT('일간 팔로워'!$M$1,"aaa")=$B27,'일간 팔로워'!$M$1,""))</f>
        <v>45556</v>
      </c>
      <c r="P27" s="23">
        <f>IFERROR(INDEX(visitors!$A$1:$Y$32,DAY(N27)+1,MATCH($N$2,visitors!$1:$1,0)),NA())</f>
        <v>125</v>
      </c>
      <c r="S27" s="158"/>
      <c r="T27" s="81"/>
      <c r="U27" s="57"/>
      <c r="W27" s="1"/>
      <c r="X27" s="81"/>
      <c r="Y27" s="57"/>
      <c r="AA27" s="1"/>
      <c r="AB27" s="81"/>
      <c r="AI27" s="1"/>
      <c r="AJ27" s="80"/>
      <c r="AK27" s="57"/>
      <c r="AM27" s="1"/>
      <c r="AN27" s="80"/>
    </row>
    <row r="28" spans="1:40" ht="17.25" thickBot="1">
      <c r="A28" s="451"/>
      <c r="B28" s="82" t="s">
        <v>33</v>
      </c>
      <c r="C28" s="83">
        <v>45494</v>
      </c>
      <c r="D28" s="84">
        <v>45494</v>
      </c>
      <c r="E28" s="65">
        <v>48</v>
      </c>
      <c r="F28" s="83">
        <v>45522</v>
      </c>
      <c r="G28" s="84">
        <v>45522</v>
      </c>
      <c r="H28" s="65">
        <v>29</v>
      </c>
      <c r="I28" s="83">
        <v>45557</v>
      </c>
      <c r="J28" s="84">
        <v>45557</v>
      </c>
      <c r="K28" s="65">
        <v>30</v>
      </c>
      <c r="N28" s="168">
        <f>IF(N27&lt;&gt;"",N27+1,IF(TEXT('일간 팔로워'!$M$1,"aaa")=$B28,'일간 팔로워'!$M$1,""))</f>
        <v>45557</v>
      </c>
      <c r="O28" s="177">
        <f>IF(O27&lt;&gt;"",O27+1,IF(TEXT('일간 팔로워'!$M$1,"aaa")=$B28,'일간 팔로워'!$M$1,""))</f>
        <v>45557</v>
      </c>
      <c r="P28" s="25">
        <f>IFERROR(INDEX(visitors!$A$1:$Y$32,DAY(N28)+1,MATCH($N$2,visitors!$1:$1,0)),NA())</f>
        <v>30</v>
      </c>
      <c r="S28" s="1"/>
      <c r="T28" s="81"/>
      <c r="U28" s="57"/>
      <c r="W28" s="1"/>
      <c r="X28" s="81"/>
      <c r="Y28" s="57"/>
      <c r="AA28" s="1"/>
      <c r="AB28" s="81"/>
      <c r="AI28" s="1"/>
      <c r="AJ28" s="80"/>
      <c r="AK28" s="57"/>
      <c r="AM28" s="1"/>
      <c r="AN28" s="80"/>
    </row>
    <row r="29" spans="1:40">
      <c r="A29" s="449" t="s">
        <v>811</v>
      </c>
      <c r="B29" s="74" t="s">
        <v>6</v>
      </c>
      <c r="C29" s="75">
        <v>45495</v>
      </c>
      <c r="D29" s="76">
        <v>45495</v>
      </c>
      <c r="E29" s="19">
        <v>64</v>
      </c>
      <c r="F29" s="75">
        <v>45523</v>
      </c>
      <c r="G29" s="76">
        <v>45523</v>
      </c>
      <c r="H29" s="19">
        <v>32</v>
      </c>
      <c r="I29" s="75">
        <v>45558</v>
      </c>
      <c r="J29" s="76">
        <v>45558</v>
      </c>
      <c r="K29" s="19">
        <v>227</v>
      </c>
      <c r="N29" s="77">
        <f>IF(N28&lt;&gt;"",N28+1,IF(TEXT('일간 팔로워'!$M$1,"aaa")=$B29,'일간 팔로워'!$M$1,""))</f>
        <v>45558</v>
      </c>
      <c r="O29" s="174">
        <f>IF(O28&lt;&gt;"",O28+1,IF(TEXT('일간 팔로워'!$M$1,"aaa")=$B29,'일간 팔로워'!$M$1,""))</f>
        <v>45558</v>
      </c>
      <c r="P29" s="17">
        <f>IFERROR(INDEX(visitors!$A$1:$Y$32,DAY(N29)+1,MATCH($N$2,visitors!$1:$1,0)),NA())</f>
        <v>227</v>
      </c>
      <c r="S29" s="1"/>
      <c r="T29" s="81"/>
      <c r="U29" s="57"/>
      <c r="W29" s="1"/>
      <c r="X29" s="81"/>
      <c r="Y29" s="57"/>
      <c r="AA29" s="1"/>
      <c r="AB29" s="81"/>
      <c r="AI29" s="1"/>
      <c r="AJ29" s="80"/>
      <c r="AK29" s="57"/>
      <c r="AM29" s="1"/>
      <c r="AN29" s="80"/>
    </row>
    <row r="30" spans="1:40">
      <c r="A30" s="450"/>
      <c r="B30" s="69" t="s">
        <v>27</v>
      </c>
      <c r="C30" s="3">
        <v>45496</v>
      </c>
      <c r="D30" s="78">
        <v>45496</v>
      </c>
      <c r="E30" s="79">
        <v>70</v>
      </c>
      <c r="F30" s="3">
        <v>45524</v>
      </c>
      <c r="G30" s="78">
        <v>45524</v>
      </c>
      <c r="H30" s="79">
        <v>16</v>
      </c>
      <c r="I30" s="3">
        <v>45559</v>
      </c>
      <c r="J30" s="78">
        <v>45559</v>
      </c>
      <c r="K30" s="79">
        <v>51</v>
      </c>
      <c r="N30" s="18">
        <f>IF(N29&lt;&gt;"",N29+1,IF(TEXT('일간 팔로워'!$M$1,"aaa")=$B30,'일간 팔로워'!$M$1,""))</f>
        <v>45559</v>
      </c>
      <c r="O30" s="175">
        <f>IF(O29&lt;&gt;"",O29+1,IF(TEXT('일간 팔로워'!$M$1,"aaa")=$B30,'일간 팔로워'!$M$1,""))</f>
        <v>45559</v>
      </c>
      <c r="P30" s="23">
        <f>IFERROR(INDEX(visitors!$A$1:$Y$32,DAY(N30)+1,MATCH($N$2,visitors!$1:$1,0)),NA())</f>
        <v>51</v>
      </c>
      <c r="S30" s="1"/>
      <c r="T30" s="81"/>
      <c r="U30" s="57"/>
      <c r="W30" s="1"/>
      <c r="X30" s="81"/>
      <c r="Y30" s="57"/>
      <c r="AA30" s="1"/>
      <c r="AB30" s="81"/>
      <c r="AI30" s="1"/>
      <c r="AJ30" s="80"/>
      <c r="AK30" s="57"/>
      <c r="AM30" s="1"/>
      <c r="AN30" s="80"/>
    </row>
    <row r="31" spans="1:40">
      <c r="A31" s="450"/>
      <c r="B31" s="69" t="s">
        <v>28</v>
      </c>
      <c r="C31" s="3">
        <v>45497</v>
      </c>
      <c r="D31" s="78">
        <v>45497</v>
      </c>
      <c r="E31" s="79">
        <v>55</v>
      </c>
      <c r="F31" s="3">
        <v>45525</v>
      </c>
      <c r="G31" s="78">
        <v>45525</v>
      </c>
      <c r="H31" s="79">
        <v>22</v>
      </c>
      <c r="I31" s="3">
        <v>45560</v>
      </c>
      <c r="J31" s="78">
        <v>45560</v>
      </c>
      <c r="K31" s="79">
        <v>243</v>
      </c>
      <c r="N31" s="20">
        <f>IF(N30="","",IF(MONTH(N30)&lt;MONTH(N30+1),"",IF(N30&lt;&gt;"",N30+1,IF(TEXT('일간 팔로워'!$M$1,"aaa")=$B30,'일간 팔로워'!$M$1,""))))</f>
        <v>45560</v>
      </c>
      <c r="O31" s="175">
        <f>IF(O30="","",IF(MONTH(O30)&lt;MONTH(O30+1),"",IF(O30&lt;&gt;"",O30+1,IF(TEXT('일간 팔로워'!$M$1,"aaa")=$B30,'일간 팔로워'!$M$1,""))))</f>
        <v>45560</v>
      </c>
      <c r="P31" s="23">
        <f>IFERROR(INDEX(visitors!$A$1:$Y$32,DAY(N31)+1,MATCH($N$2,visitors!$1:$1,0)),NA())</f>
        <v>243</v>
      </c>
      <c r="S31" s="1"/>
      <c r="T31" s="81"/>
      <c r="U31" s="57"/>
      <c r="W31" s="1"/>
      <c r="X31" s="81"/>
      <c r="Y31" s="57"/>
      <c r="AA31" s="1"/>
      <c r="AB31" s="81"/>
      <c r="AI31" s="1"/>
      <c r="AJ31" s="80"/>
      <c r="AK31" s="57"/>
      <c r="AM31" s="1"/>
      <c r="AN31" s="80"/>
    </row>
    <row r="32" spans="1:40">
      <c r="A32" s="450"/>
      <c r="B32" s="69" t="s">
        <v>30</v>
      </c>
      <c r="C32" s="3">
        <v>45498</v>
      </c>
      <c r="D32" s="78">
        <v>45498</v>
      </c>
      <c r="E32" s="79">
        <v>80</v>
      </c>
      <c r="F32" s="3">
        <v>45526</v>
      </c>
      <c r="G32" s="78">
        <v>45526</v>
      </c>
      <c r="H32" s="79">
        <v>17</v>
      </c>
      <c r="I32" s="3">
        <v>45561</v>
      </c>
      <c r="J32" s="78">
        <v>45561</v>
      </c>
      <c r="K32" s="79">
        <v>54</v>
      </c>
      <c r="N32" s="20">
        <f>IF(N31="","",IF(MONTH(N31)&lt;MONTH(N31+1),"",IF(N31&lt;&gt;"",N31+1,IF(TEXT('일간 팔로워'!$M$1,"aaa")=$B31,'일간 팔로워'!$M$1,""))))</f>
        <v>45561</v>
      </c>
      <c r="O32" s="175">
        <f>IF(O31="","",IF(MONTH(O31)&lt;MONTH(O31+1),"",IF(O31&lt;&gt;"",O31+1,IF(TEXT('일간 팔로워'!$M$1,"aaa")=$B31,'일간 팔로워'!$M$1,""))))</f>
        <v>45561</v>
      </c>
      <c r="P32" s="23">
        <f>IFERROR(INDEX(visitors!$A$1:$Y$32,DAY(N32)+1,MATCH($N$2,visitors!$1:$1,0)),NA())</f>
        <v>54</v>
      </c>
      <c r="S32" s="1"/>
      <c r="T32" s="81"/>
      <c r="U32" s="57"/>
      <c r="W32" s="1"/>
      <c r="X32" s="81"/>
      <c r="Y32" s="57"/>
      <c r="AA32" s="1"/>
      <c r="AB32" s="81"/>
      <c r="AI32" s="1"/>
      <c r="AJ32" s="80"/>
      <c r="AK32" s="57"/>
      <c r="AM32" s="1"/>
      <c r="AN32" s="80"/>
    </row>
    <row r="33" spans="1:40">
      <c r="A33" s="450"/>
      <c r="B33" s="69" t="s">
        <v>31</v>
      </c>
      <c r="C33" s="3">
        <v>45499</v>
      </c>
      <c r="D33" s="78">
        <v>45499</v>
      </c>
      <c r="E33" s="79">
        <v>40</v>
      </c>
      <c r="F33" s="3">
        <v>45527</v>
      </c>
      <c r="G33" s="78">
        <v>45527</v>
      </c>
      <c r="H33" s="79">
        <v>20</v>
      </c>
      <c r="I33" s="3">
        <v>45562</v>
      </c>
      <c r="J33" s="78">
        <v>45562</v>
      </c>
      <c r="K33" s="79">
        <v>22</v>
      </c>
      <c r="N33" s="20">
        <f>IF(N32="","",IF(MONTH(N32)&lt;MONTH(N32+1),"",IF(N32&lt;&gt;"",N32+1,IF(TEXT('일간 팔로워'!$M$1,"aaa")=$B32,'일간 팔로워'!$M$1,""))))</f>
        <v>45562</v>
      </c>
      <c r="O33" s="175">
        <f>IF(O32="","",IF(MONTH(O32)&lt;MONTH(O32+1),"",IF(O32&lt;&gt;"",O32+1,IF(TEXT('일간 팔로워'!$M$1,"aaa")=$B32,'일간 팔로워'!$M$1,""))))</f>
        <v>45562</v>
      </c>
      <c r="P33" s="23">
        <f>IFERROR(INDEX(visitors!$A$1:$Y$32,DAY(N33)+1,MATCH($N$2,visitors!$1:$1,0)),NA())</f>
        <v>22</v>
      </c>
      <c r="S33" s="1"/>
      <c r="T33" s="81"/>
      <c r="U33" s="57"/>
      <c r="W33" s="1"/>
      <c r="X33" s="81"/>
      <c r="Y33" s="57"/>
      <c r="AA33" s="1"/>
      <c r="AB33" s="81"/>
      <c r="AI33" s="1"/>
      <c r="AJ33" s="80"/>
      <c r="AK33" s="57"/>
      <c r="AM33" s="1"/>
      <c r="AN33" s="80"/>
    </row>
    <row r="34" spans="1:40">
      <c r="A34" s="450"/>
      <c r="B34" s="69" t="s">
        <v>32</v>
      </c>
      <c r="C34" s="3">
        <v>45500</v>
      </c>
      <c r="D34" s="78">
        <v>45500</v>
      </c>
      <c r="E34" s="79">
        <v>35</v>
      </c>
      <c r="F34" s="3">
        <v>45528</v>
      </c>
      <c r="G34" s="78">
        <v>45528</v>
      </c>
      <c r="H34" s="79">
        <v>21</v>
      </c>
      <c r="I34" s="3">
        <v>45563</v>
      </c>
      <c r="J34" s="78">
        <v>45563</v>
      </c>
      <c r="K34" s="79">
        <v>8</v>
      </c>
      <c r="N34" s="20">
        <f>IF(N33="","",IF(MONTH(N33)&lt;MONTH(N33+1),"",IF(N33&lt;&gt;"",N33+1,IF(TEXT('일간 팔로워'!$M$1,"aaa")=$B33,'일간 팔로워'!$M$1,""))))</f>
        <v>45563</v>
      </c>
      <c r="O34" s="175">
        <f>IF(O33="","",IF(MONTH(O33)&lt;MONTH(O33+1),"",IF(O33&lt;&gt;"",O33+1,IF(TEXT('일간 팔로워'!$M$1,"aaa")=$B33,'일간 팔로워'!$M$1,""))))</f>
        <v>45563</v>
      </c>
      <c r="P34" s="23">
        <f>IFERROR(INDEX(visitors!$A$1:$Y$32,DAY(N34)+1,MATCH($N$2,visitors!$1:$1,0)),NA())</f>
        <v>8</v>
      </c>
      <c r="S34" s="1"/>
      <c r="T34" s="81"/>
      <c r="U34" s="57"/>
      <c r="W34" s="1"/>
      <c r="X34" s="81"/>
      <c r="Y34" s="57"/>
      <c r="AA34" s="1"/>
      <c r="AB34" s="81"/>
      <c r="AI34" s="1"/>
      <c r="AJ34" s="80"/>
      <c r="AK34" s="57"/>
      <c r="AM34" s="1"/>
      <c r="AN34" s="80"/>
    </row>
    <row r="35" spans="1:40" ht="17.25" thickBot="1">
      <c r="A35" s="451"/>
      <c r="B35" s="70" t="s">
        <v>33</v>
      </c>
      <c r="C35" s="83">
        <v>45501</v>
      </c>
      <c r="D35" s="84">
        <v>45501</v>
      </c>
      <c r="E35" s="65">
        <v>52</v>
      </c>
      <c r="F35" s="83">
        <v>45529</v>
      </c>
      <c r="G35" s="84">
        <v>45529</v>
      </c>
      <c r="H35" s="65">
        <v>19</v>
      </c>
      <c r="I35" s="83">
        <v>45564</v>
      </c>
      <c r="J35" s="84">
        <v>45564</v>
      </c>
      <c r="K35" s="65">
        <v>27</v>
      </c>
      <c r="N35" s="85">
        <f>IF(N34="","",IF(MONTH(N34)&lt;MONTH(N34+1),"",IF(N34&lt;&gt;"",N34+1,IF(TEXT('일간 팔로워'!$M$1,"aaa")=$B34,'일간 팔로워'!$M$1,""))))</f>
        <v>45564</v>
      </c>
      <c r="O35" s="177">
        <f>IF(O34="","",IF(MONTH(O34)&lt;MONTH(O34+1),"",IF(O34&lt;&gt;"",O34+1,IF(TEXT('일간 팔로워'!$M$1,"aaa")=$B34,'일간 팔로워'!$M$1,""))))</f>
        <v>45564</v>
      </c>
      <c r="P35" s="25">
        <f>IFERROR(INDEX(visitors!$A$1:$Y$32,DAY(N35)+1,MATCH($N$2,visitors!$1:$1,0)),NA())</f>
        <v>27</v>
      </c>
      <c r="S35" s="1"/>
      <c r="T35" s="81"/>
      <c r="U35" s="57"/>
      <c r="W35" s="1"/>
      <c r="X35" s="81"/>
      <c r="Y35" s="57"/>
      <c r="AA35" s="1"/>
      <c r="AB35" s="81"/>
      <c r="AI35" s="1"/>
      <c r="AJ35" s="80"/>
      <c r="AK35" s="57"/>
      <c r="AM35" s="1"/>
      <c r="AN35" s="80"/>
    </row>
    <row r="36" spans="1:40">
      <c r="A36" s="454" t="s">
        <v>812</v>
      </c>
      <c r="B36" s="100" t="s">
        <v>6</v>
      </c>
      <c r="C36" s="421">
        <v>45502</v>
      </c>
      <c r="D36" s="76">
        <v>45502</v>
      </c>
      <c r="E36" s="19">
        <v>82</v>
      </c>
      <c r="F36" s="75">
        <v>45530</v>
      </c>
      <c r="G36" s="76">
        <v>45530</v>
      </c>
      <c r="H36" s="19">
        <v>44</v>
      </c>
      <c r="I36" s="75">
        <v>45565</v>
      </c>
      <c r="J36" s="76">
        <v>45565</v>
      </c>
      <c r="K36" s="19">
        <v>39</v>
      </c>
      <c r="N36" s="77">
        <f>IF(N35="","",IF(MONTH(N35)&lt;MONTH(N35+1),"",IF(N35&lt;&gt;"",N35+1,IF(TEXT('일간 팔로워'!$M$1,"aaa")=$B35,'일간 팔로워'!$M$1,""))))</f>
        <v>45565</v>
      </c>
      <c r="O36" s="174">
        <f>IF(O35="","",IF(MONTH(O35)&lt;MONTH(O35+1),"",IF(O35&lt;&gt;"",O35+1,IF(TEXT('일간 팔로워'!$M$1,"aaa")=$B35,'일간 팔로워'!$M$1,""))))</f>
        <v>45565</v>
      </c>
      <c r="P36" s="17">
        <f>IFERROR(INDEX(visitors!$A$1:$Y$32,DAY(N36)+1,MATCH($N$2,visitors!$1:$1,0)),NA())</f>
        <v>39</v>
      </c>
      <c r="S36" s="1"/>
      <c r="T36" s="81"/>
      <c r="U36" s="57"/>
      <c r="W36" s="1"/>
      <c r="X36" s="81"/>
      <c r="Y36" s="57"/>
      <c r="AA36" s="1"/>
      <c r="AB36" s="81"/>
      <c r="AI36" s="1"/>
      <c r="AJ36" s="80"/>
      <c r="AK36" s="57"/>
      <c r="AM36" s="1"/>
      <c r="AN36" s="80"/>
    </row>
    <row r="37" spans="1:40">
      <c r="A37" s="455"/>
      <c r="B37" s="423" t="s">
        <v>27</v>
      </c>
      <c r="C37" s="422">
        <v>45503</v>
      </c>
      <c r="D37" s="78">
        <v>45503</v>
      </c>
      <c r="E37" s="79">
        <v>50</v>
      </c>
      <c r="F37" s="3">
        <v>45531</v>
      </c>
      <c r="G37" s="78">
        <v>45531</v>
      </c>
      <c r="H37" s="79">
        <v>75</v>
      </c>
      <c r="I37" s="3" t="s">
        <v>34</v>
      </c>
      <c r="J37" s="78" t="s">
        <v>34</v>
      </c>
      <c r="K37" s="79" t="e">
        <v>#N/A</v>
      </c>
      <c r="N37" s="20" t="str">
        <f>IF(N36="","",IF(MONTH(N36)&lt;MONTH(N36+1),"",IF(N36&lt;&gt;"",N36+1,IF(TEXT('일간 팔로워'!$M$1,"aaa")=$B36,'일간 팔로워'!$M$1,""))))</f>
        <v/>
      </c>
      <c r="O37" s="175" t="str">
        <f>IF(O36="","",IF(MONTH(O36)&lt;MONTH(O36+1),"",IF(O36&lt;&gt;"",O36+1,IF(TEXT('일간 팔로워'!$M$1,"aaa")=$B36,'일간 팔로워'!$M$1,""))))</f>
        <v/>
      </c>
      <c r="P37" s="23" t="e">
        <f>IFERROR(INDEX(visitors!$A$1:$Y$32,DAY(N37)+1,MATCH($N$2,visitors!$1:$1,0)),NA())</f>
        <v>#N/A</v>
      </c>
      <c r="S37" s="1"/>
      <c r="T37" s="81"/>
      <c r="U37" s="57"/>
      <c r="W37" s="1"/>
      <c r="X37" s="81"/>
      <c r="Y37" s="57"/>
      <c r="AA37" s="1"/>
      <c r="AB37" s="81"/>
      <c r="AI37" s="1"/>
      <c r="AJ37" s="80"/>
      <c r="AK37" s="57"/>
      <c r="AM37" s="1"/>
      <c r="AN37" s="80"/>
    </row>
    <row r="38" spans="1:40">
      <c r="A38" s="455"/>
      <c r="B38" s="423" t="s">
        <v>28</v>
      </c>
      <c r="C38" s="422">
        <v>45504</v>
      </c>
      <c r="D38" s="78">
        <v>45504</v>
      </c>
      <c r="E38" s="79">
        <v>42</v>
      </c>
      <c r="F38" s="3">
        <v>45532</v>
      </c>
      <c r="G38" s="78">
        <v>45532</v>
      </c>
      <c r="H38" s="79">
        <v>70</v>
      </c>
      <c r="I38" s="3" t="s">
        <v>34</v>
      </c>
      <c r="J38" s="78" t="s">
        <v>34</v>
      </c>
      <c r="K38" s="79" t="e">
        <v>#N/A</v>
      </c>
      <c r="N38" s="20" t="str">
        <f>IF(N37="","",IF(MONTH(N37)&lt;MONTH(N37+1),"",IF(N37&lt;&gt;"",N37+1,IF(TEXT('일간 팔로워'!$M$1,"aaa")=$B37,'일간 팔로워'!$M$1,""))))</f>
        <v/>
      </c>
      <c r="O38" s="175" t="str">
        <f>IF(O37="","",IF(MONTH(O37)&lt;MONTH(O37+1),"",IF(O37&lt;&gt;"",O37+1,IF(TEXT('일간 팔로워'!$M$1,"aaa")=$B37,'일간 팔로워'!$M$1,""))))</f>
        <v/>
      </c>
      <c r="P38" s="23" t="e">
        <f>IFERROR(INDEX(visitors!$A$1:$Y$32,DAY(N38)+1,MATCH($N$2,visitors!$1:$1,0)),NA())</f>
        <v>#N/A</v>
      </c>
      <c r="S38" s="1"/>
      <c r="T38" s="81"/>
      <c r="U38" s="57"/>
      <c r="W38" s="1"/>
      <c r="X38" s="81"/>
      <c r="Y38" s="57"/>
      <c r="AA38" s="1"/>
      <c r="AB38" s="81"/>
      <c r="AI38" s="1"/>
      <c r="AJ38" s="80"/>
      <c r="AK38" s="57"/>
      <c r="AM38" s="1"/>
      <c r="AN38" s="80"/>
    </row>
    <row r="39" spans="1:40">
      <c r="A39" s="455"/>
      <c r="B39" s="423" t="s">
        <v>30</v>
      </c>
      <c r="C39" s="422" t="s">
        <v>34</v>
      </c>
      <c r="D39" s="78" t="s">
        <v>34</v>
      </c>
      <c r="E39" s="79" t="e">
        <v>#N/A</v>
      </c>
      <c r="F39" s="3">
        <v>45533</v>
      </c>
      <c r="G39" s="78">
        <v>45533</v>
      </c>
      <c r="H39" s="79">
        <v>54</v>
      </c>
      <c r="I39" s="3" t="s">
        <v>34</v>
      </c>
      <c r="J39" s="78" t="s">
        <v>34</v>
      </c>
      <c r="K39" s="79" t="e">
        <v>#N/A</v>
      </c>
      <c r="N39" s="20" t="str">
        <f>IF(N38="","",IF(MONTH(N38)&lt;MONTH(N38+1),"",IF(N38&lt;&gt;"",N38+1,IF(TEXT('일간 팔로워'!$M$1,"aaa")=$B38,'일간 팔로워'!$M$1,""))))</f>
        <v/>
      </c>
      <c r="O39" s="175" t="str">
        <f>IF(O38="","",IF(MONTH(O38)&lt;MONTH(O38+1),"",IF(O38&lt;&gt;"",O38+1,IF(TEXT('일간 팔로워'!$M$1,"aaa")=$B38,'일간 팔로워'!$M$1,""))))</f>
        <v/>
      </c>
      <c r="P39" s="23" t="e">
        <f>IFERROR(INDEX(visitors!$A$1:$Y$32,DAY(N39)+1,MATCH($N$2,visitors!$1:$1,0)),NA())</f>
        <v>#N/A</v>
      </c>
      <c r="S39" s="1"/>
      <c r="T39" s="81"/>
      <c r="U39" s="57"/>
      <c r="W39" s="1"/>
      <c r="X39" s="81"/>
      <c r="Y39" s="57"/>
      <c r="AA39" s="1"/>
      <c r="AB39" s="81"/>
      <c r="AI39" s="1"/>
      <c r="AJ39" s="80"/>
      <c r="AK39" s="57"/>
    </row>
    <row r="40" spans="1:40">
      <c r="A40" s="455"/>
      <c r="B40" s="423" t="s">
        <v>31</v>
      </c>
      <c r="C40" s="422" t="s">
        <v>34</v>
      </c>
      <c r="D40" s="78" t="s">
        <v>34</v>
      </c>
      <c r="E40" s="79" t="e">
        <v>#N/A</v>
      </c>
      <c r="F40" s="3">
        <v>45534</v>
      </c>
      <c r="G40" s="78">
        <v>45534</v>
      </c>
      <c r="H40" s="79">
        <v>17</v>
      </c>
      <c r="I40" s="3" t="s">
        <v>34</v>
      </c>
      <c r="J40" s="78" t="s">
        <v>34</v>
      </c>
      <c r="K40" s="79" t="e">
        <v>#N/A</v>
      </c>
      <c r="N40" s="20" t="str">
        <f>IF(N39="","",IF(MONTH(N39)&lt;MONTH(N39+1),"",IF(N39&lt;&gt;"",N39+1,IF(TEXT('일간 팔로워'!$M$1,"aaa")=$B39,'일간 팔로워'!$M$1,""))))</f>
        <v/>
      </c>
      <c r="O40" s="175" t="str">
        <f>IF(O39="","",IF(MONTH(O39)&lt;MONTH(O39+1),"",IF(O39&lt;&gt;"",O39+1,IF(TEXT('일간 팔로워'!$M$1,"aaa")=$B39,'일간 팔로워'!$M$1,""))))</f>
        <v/>
      </c>
      <c r="P40" s="23" t="e">
        <f>IFERROR(INDEX(visitors!$A$1:$Y$32,DAY(N40)+1,MATCH($N$2,visitors!$1:$1,0)),NA())</f>
        <v>#N/A</v>
      </c>
      <c r="S40" s="1"/>
      <c r="T40" s="81"/>
      <c r="U40" s="57"/>
      <c r="W40" s="1"/>
      <c r="X40" s="81"/>
      <c r="Y40" s="57"/>
      <c r="AA40" s="1"/>
      <c r="AB40" s="81"/>
    </row>
    <row r="41" spans="1:40">
      <c r="A41" s="455"/>
      <c r="B41" s="423" t="s">
        <v>25</v>
      </c>
      <c r="C41" s="422" t="s">
        <v>34</v>
      </c>
      <c r="D41" s="78" t="s">
        <v>34</v>
      </c>
      <c r="E41" s="79" t="e">
        <v>#N/A</v>
      </c>
      <c r="F41" s="3">
        <v>45535</v>
      </c>
      <c r="G41" s="78">
        <v>45535</v>
      </c>
      <c r="H41" s="79">
        <v>15</v>
      </c>
      <c r="I41" s="3" t="s">
        <v>34</v>
      </c>
      <c r="J41" s="78" t="s">
        <v>34</v>
      </c>
      <c r="K41" s="79" t="e">
        <v>#N/A</v>
      </c>
      <c r="N41" s="20" t="str">
        <f>IF(N40="","",IF(MONTH(N40)&lt;MONTH(N40+1),"",IF(N40&lt;&gt;"",N40+1,IF(TEXT('일간 팔로워'!$M$1,"aaa")=$B40,'일간 팔로워'!$M$1,""))))</f>
        <v/>
      </c>
      <c r="O41" s="175" t="str">
        <f>IF(O40="","",IF(MONTH(O40)&lt;MONTH(O40+1),"",IF(O40&lt;&gt;"",O40+1,IF(TEXT('일간 팔로워'!$M$1,"aaa")=$B40,'일간 팔로워'!$M$1,""))))</f>
        <v/>
      </c>
      <c r="P41" s="23" t="e">
        <f>IFERROR(INDEX(visitors!$A$1:$Y$32,DAY(N41)+1,MATCH($N$2,visitors!$1:$1,0)),NA())</f>
        <v>#N/A</v>
      </c>
    </row>
    <row r="42" spans="1:40" ht="17.25" thickBot="1">
      <c r="A42" s="456"/>
      <c r="B42" s="424" t="s">
        <v>26</v>
      </c>
      <c r="C42" s="83" t="s">
        <v>34</v>
      </c>
      <c r="D42" s="84" t="s">
        <v>34</v>
      </c>
      <c r="E42" s="65" t="e">
        <v>#N/A</v>
      </c>
      <c r="F42" s="83" t="s">
        <v>34</v>
      </c>
      <c r="G42" s="84" t="s">
        <v>34</v>
      </c>
      <c r="H42" s="65" t="e">
        <v>#N/A</v>
      </c>
      <c r="I42" s="83" t="s">
        <v>34</v>
      </c>
      <c r="J42" s="84" t="s">
        <v>34</v>
      </c>
      <c r="K42" s="65" t="e">
        <v>#N/A</v>
      </c>
      <c r="N42" s="85" t="str">
        <f>IF(N41="","",IF(MONTH(N41)&lt;MONTH(N41+1),"",IF(N41&lt;&gt;"",N41+1,IF(TEXT('일간 팔로워'!$M$1,"aaa")=$B41,'일간 팔로워'!$M$1,""))))</f>
        <v/>
      </c>
      <c r="O42" s="177" t="str">
        <f>IF(O41="","",IF(MONTH(O41)&lt;MONTH(O41+1),"",IF(O41&lt;&gt;"",O41+1,IF(TEXT('일간 팔로워'!$M$1,"aaa")=$B41,'일간 팔로워'!$M$1,""))))</f>
        <v/>
      </c>
      <c r="P42" s="25" t="e">
        <f>IFERROR(INDEX(visitors!$A$1:$Y$32,DAY(N42)+1,MATCH($N$2,visitors!$1:$1,0)),NA())</f>
        <v>#N/A</v>
      </c>
    </row>
    <row r="43" spans="1:40">
      <c r="A43" s="56"/>
    </row>
    <row r="44" spans="1:40">
      <c r="A44" s="56"/>
    </row>
    <row r="45" spans="1:40">
      <c r="A45" s="56"/>
    </row>
    <row r="46" spans="1:40">
      <c r="A46" s="56"/>
    </row>
    <row r="47" spans="1:40">
      <c r="A47" s="56"/>
    </row>
  </sheetData>
  <mergeCells count="10">
    <mergeCell ref="A22:A28"/>
    <mergeCell ref="A29:A35"/>
    <mergeCell ref="C3:E3"/>
    <mergeCell ref="A36:A42"/>
    <mergeCell ref="A5:A7"/>
    <mergeCell ref="F3:H3"/>
    <mergeCell ref="I3:K3"/>
    <mergeCell ref="N3:P3"/>
    <mergeCell ref="A8:A14"/>
    <mergeCell ref="A15:A21"/>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8252-D43E-4D1F-A07A-06F2FA6ADC93}">
  <sheetPr>
    <tabColor theme="7" tint="0.79998168889431442"/>
  </sheetPr>
  <dimension ref="A1:W26"/>
  <sheetViews>
    <sheetView workbookViewId="0">
      <selection activeCell="X18" sqref="X18"/>
    </sheetView>
  </sheetViews>
  <sheetFormatPr defaultRowHeight="16.5"/>
  <cols>
    <col min="1" max="1" width="150.875" style="21" customWidth="1"/>
    <col min="2" max="20" width="9" style="21"/>
  </cols>
  <sheetData>
    <row r="1" spans="1:23">
      <c r="A1" s="87" t="s">
        <v>46</v>
      </c>
      <c r="B1" s="87" t="s">
        <v>47</v>
      </c>
      <c r="C1" s="87" t="s">
        <v>48</v>
      </c>
      <c r="D1" s="87" t="s">
        <v>49</v>
      </c>
      <c r="E1" s="87" t="s">
        <v>50</v>
      </c>
      <c r="F1" s="87" t="s">
        <v>51</v>
      </c>
      <c r="G1" s="87" t="s">
        <v>52</v>
      </c>
      <c r="H1" s="87" t="s">
        <v>53</v>
      </c>
      <c r="I1" s="87" t="s">
        <v>54</v>
      </c>
      <c r="J1" s="87" t="s">
        <v>55</v>
      </c>
      <c r="K1" s="87" t="s">
        <v>531</v>
      </c>
      <c r="L1" s="87" t="s">
        <v>56</v>
      </c>
      <c r="M1" s="87" t="s">
        <v>57</v>
      </c>
      <c r="N1" s="87" t="s">
        <v>58</v>
      </c>
      <c r="O1" s="87" t="s">
        <v>59</v>
      </c>
      <c r="P1" s="87" t="s">
        <v>60</v>
      </c>
      <c r="Q1" s="87" t="s">
        <v>61</v>
      </c>
      <c r="R1" s="87" t="s">
        <v>62</v>
      </c>
      <c r="S1" s="87" t="s">
        <v>63</v>
      </c>
      <c r="T1" s="87" t="s">
        <v>64</v>
      </c>
    </row>
    <row r="2" spans="1:23">
      <c r="A2" s="22" t="s">
        <v>847</v>
      </c>
      <c r="B2" s="22" t="s">
        <v>848</v>
      </c>
      <c r="C2" s="22" t="s">
        <v>65</v>
      </c>
      <c r="D2" s="22" t="s">
        <v>34</v>
      </c>
      <c r="E2" s="22" t="s">
        <v>66</v>
      </c>
      <c r="F2" s="22" t="s">
        <v>846</v>
      </c>
      <c r="G2" s="22" t="s">
        <v>34</v>
      </c>
      <c r="H2" s="22" t="s">
        <v>34</v>
      </c>
      <c r="I2" s="22" t="s">
        <v>67</v>
      </c>
      <c r="J2" s="22">
        <v>2867</v>
      </c>
      <c r="K2" s="22" t="s">
        <v>34</v>
      </c>
      <c r="L2" s="22" t="s">
        <v>34</v>
      </c>
      <c r="M2" s="22">
        <v>458</v>
      </c>
      <c r="N2" s="22">
        <v>0.1597488671541214</v>
      </c>
      <c r="O2" s="22">
        <v>67</v>
      </c>
      <c r="P2" s="22">
        <v>0</v>
      </c>
      <c r="Q2" s="22">
        <v>5</v>
      </c>
      <c r="R2" s="22" t="s">
        <v>34</v>
      </c>
      <c r="S2" s="22">
        <v>0.18486222624778748</v>
      </c>
      <c r="T2" s="22" t="s">
        <v>34</v>
      </c>
      <c r="W2" t="s">
        <v>1002</v>
      </c>
    </row>
    <row r="3" spans="1:23">
      <c r="A3" s="22" t="s">
        <v>847</v>
      </c>
      <c r="B3" s="22" t="s">
        <v>848</v>
      </c>
      <c r="C3" s="22" t="s">
        <v>68</v>
      </c>
      <c r="D3" s="22" t="s">
        <v>849</v>
      </c>
      <c r="E3" s="22" t="s">
        <v>66</v>
      </c>
      <c r="F3" s="22" t="s">
        <v>846</v>
      </c>
      <c r="G3" s="22" t="s">
        <v>846</v>
      </c>
      <c r="H3" s="22" t="s">
        <v>850</v>
      </c>
      <c r="I3" s="22" t="s">
        <v>67</v>
      </c>
      <c r="J3" s="22">
        <v>59128</v>
      </c>
      <c r="K3" s="22" t="s">
        <v>34</v>
      </c>
      <c r="L3" s="22" t="s">
        <v>34</v>
      </c>
      <c r="M3" s="22">
        <v>4300</v>
      </c>
      <c r="N3" s="22">
        <v>7.272358238697052E-2</v>
      </c>
      <c r="O3" s="22">
        <v>201</v>
      </c>
      <c r="P3" s="22">
        <v>1</v>
      </c>
      <c r="Q3" s="22">
        <v>1</v>
      </c>
      <c r="R3" s="22">
        <v>181</v>
      </c>
      <c r="S3" s="22">
        <v>0.15048708021640778</v>
      </c>
      <c r="T3" s="22" t="s">
        <v>34</v>
      </c>
    </row>
    <row r="4" spans="1:23">
      <c r="A4" s="22" t="s">
        <v>847</v>
      </c>
      <c r="B4" s="22" t="s">
        <v>848</v>
      </c>
      <c r="C4" s="22" t="s">
        <v>69</v>
      </c>
      <c r="D4" s="22" t="s">
        <v>34</v>
      </c>
      <c r="E4" s="22" t="s">
        <v>66</v>
      </c>
      <c r="F4" s="22" t="s">
        <v>846</v>
      </c>
      <c r="G4" s="22" t="s">
        <v>34</v>
      </c>
      <c r="H4" s="22" t="s">
        <v>34</v>
      </c>
      <c r="I4" s="22" t="s">
        <v>67</v>
      </c>
      <c r="J4" s="22">
        <v>61995</v>
      </c>
      <c r="K4" s="22" t="s">
        <v>34</v>
      </c>
      <c r="L4" s="22" t="s">
        <v>34</v>
      </c>
      <c r="M4" s="22">
        <v>4758</v>
      </c>
      <c r="N4" s="22">
        <v>7.674812525510788E-2</v>
      </c>
      <c r="O4" s="22">
        <v>268</v>
      </c>
      <c r="P4" s="22">
        <v>1</v>
      </c>
      <c r="Q4" s="22">
        <v>6</v>
      </c>
      <c r="R4" s="22">
        <v>181</v>
      </c>
      <c r="S4" s="22">
        <v>0.15207678079605103</v>
      </c>
      <c r="T4" s="22" t="s">
        <v>34</v>
      </c>
      <c r="W4" t="s">
        <v>1003</v>
      </c>
    </row>
    <row r="5" spans="1:23">
      <c r="A5" s="22" t="s">
        <v>851</v>
      </c>
      <c r="B5" s="22" t="s">
        <v>852</v>
      </c>
      <c r="C5" s="22" t="s">
        <v>65</v>
      </c>
      <c r="D5" s="22" t="s">
        <v>34</v>
      </c>
      <c r="E5" s="22" t="s">
        <v>853</v>
      </c>
      <c r="F5" s="22" t="s">
        <v>843</v>
      </c>
      <c r="G5" s="22" t="s">
        <v>34</v>
      </c>
      <c r="H5" s="22" t="s">
        <v>34</v>
      </c>
      <c r="I5" s="22" t="s">
        <v>67</v>
      </c>
      <c r="J5" s="22">
        <v>2549</v>
      </c>
      <c r="K5" s="22" t="s">
        <v>34</v>
      </c>
      <c r="L5" s="22" t="s">
        <v>34</v>
      </c>
      <c r="M5" s="22">
        <v>367</v>
      </c>
      <c r="N5" s="22">
        <v>0.14397802948951721</v>
      </c>
      <c r="O5" s="22">
        <v>57</v>
      </c>
      <c r="P5" s="22">
        <v>0</v>
      </c>
      <c r="Q5" s="22">
        <v>4</v>
      </c>
      <c r="R5" s="22" t="s">
        <v>34</v>
      </c>
      <c r="S5" s="22">
        <v>0.16790898144245148</v>
      </c>
      <c r="T5" s="22" t="s">
        <v>34</v>
      </c>
    </row>
    <row r="6" spans="1:23">
      <c r="A6" s="22" t="s">
        <v>854</v>
      </c>
      <c r="B6" s="22" t="s">
        <v>855</v>
      </c>
      <c r="C6" s="22" t="s">
        <v>65</v>
      </c>
      <c r="D6" s="22" t="s">
        <v>34</v>
      </c>
      <c r="E6" s="22" t="s">
        <v>66</v>
      </c>
      <c r="F6" s="22" t="s">
        <v>839</v>
      </c>
      <c r="G6" s="22" t="s">
        <v>34</v>
      </c>
      <c r="H6" s="22" t="s">
        <v>34</v>
      </c>
      <c r="I6" s="22" t="s">
        <v>67</v>
      </c>
      <c r="J6" s="22">
        <v>3227</v>
      </c>
      <c r="K6" s="22" t="s">
        <v>34</v>
      </c>
      <c r="L6" s="22" t="s">
        <v>34</v>
      </c>
      <c r="M6" s="22">
        <v>639</v>
      </c>
      <c r="N6" s="22">
        <v>0.19801673293113708</v>
      </c>
      <c r="O6" s="22">
        <v>205</v>
      </c>
      <c r="P6" s="22">
        <v>0</v>
      </c>
      <c r="Q6" s="22">
        <v>6</v>
      </c>
      <c r="R6" s="22" t="s">
        <v>34</v>
      </c>
      <c r="S6" s="22">
        <v>0.2634025514125824</v>
      </c>
      <c r="T6" s="22" t="s">
        <v>34</v>
      </c>
    </row>
    <row r="7" spans="1:23">
      <c r="A7" s="22" t="s">
        <v>854</v>
      </c>
      <c r="B7" s="22" t="s">
        <v>855</v>
      </c>
      <c r="C7" s="22" t="s">
        <v>68</v>
      </c>
      <c r="D7" s="22" t="s">
        <v>856</v>
      </c>
      <c r="E7" s="22" t="s">
        <v>66</v>
      </c>
      <c r="F7" s="22" t="s">
        <v>839</v>
      </c>
      <c r="G7" s="22" t="s">
        <v>841</v>
      </c>
      <c r="H7" s="22" t="s">
        <v>846</v>
      </c>
      <c r="I7" s="22" t="s">
        <v>67</v>
      </c>
      <c r="J7" s="22">
        <v>393084</v>
      </c>
      <c r="K7" s="22" t="s">
        <v>34</v>
      </c>
      <c r="L7" s="22" t="s">
        <v>34</v>
      </c>
      <c r="M7" s="22">
        <v>33950</v>
      </c>
      <c r="N7" s="22">
        <v>8.636830747127533E-2</v>
      </c>
      <c r="O7" s="22">
        <v>672</v>
      </c>
      <c r="P7" s="22">
        <v>11</v>
      </c>
      <c r="Q7" s="22">
        <v>9</v>
      </c>
      <c r="R7" s="22">
        <v>527</v>
      </c>
      <c r="S7" s="22">
        <v>0.15410955250263214</v>
      </c>
      <c r="T7" s="22" t="s">
        <v>34</v>
      </c>
    </row>
    <row r="8" spans="1:23">
      <c r="A8" s="22" t="s">
        <v>854</v>
      </c>
      <c r="B8" s="22" t="s">
        <v>855</v>
      </c>
      <c r="C8" s="22" t="s">
        <v>69</v>
      </c>
      <c r="D8" s="22" t="s">
        <v>34</v>
      </c>
      <c r="E8" s="22" t="s">
        <v>66</v>
      </c>
      <c r="F8" s="22" t="s">
        <v>839</v>
      </c>
      <c r="G8" s="22" t="s">
        <v>34</v>
      </c>
      <c r="H8" s="22" t="s">
        <v>34</v>
      </c>
      <c r="I8" s="22" t="s">
        <v>67</v>
      </c>
      <c r="J8" s="22">
        <v>396311</v>
      </c>
      <c r="K8" s="22" t="s">
        <v>34</v>
      </c>
      <c r="L8" s="22" t="s">
        <v>34</v>
      </c>
      <c r="M8" s="22">
        <v>34589</v>
      </c>
      <c r="N8" s="22">
        <v>8.7277412414550781E-2</v>
      </c>
      <c r="O8" s="22">
        <v>877</v>
      </c>
      <c r="P8" s="22">
        <v>11</v>
      </c>
      <c r="Q8" s="22">
        <v>15</v>
      </c>
      <c r="R8" s="22">
        <v>527</v>
      </c>
      <c r="S8" s="22">
        <v>0.15499947965145111</v>
      </c>
      <c r="T8" s="22" t="s">
        <v>34</v>
      </c>
    </row>
    <row r="9" spans="1:23">
      <c r="A9" s="22" t="s">
        <v>857</v>
      </c>
      <c r="B9" s="22" t="s">
        <v>858</v>
      </c>
      <c r="C9" s="22" t="s">
        <v>65</v>
      </c>
      <c r="D9" s="22" t="s">
        <v>34</v>
      </c>
      <c r="E9" s="22" t="s">
        <v>70</v>
      </c>
      <c r="F9" s="22" t="s">
        <v>836</v>
      </c>
      <c r="G9" s="22" t="s">
        <v>34</v>
      </c>
      <c r="H9" s="22" t="s">
        <v>34</v>
      </c>
      <c r="I9" s="22" t="s">
        <v>67</v>
      </c>
      <c r="J9" s="22">
        <v>2982</v>
      </c>
      <c r="K9" s="22" t="s">
        <v>34</v>
      </c>
      <c r="L9" s="22" t="s">
        <v>34</v>
      </c>
      <c r="M9" s="22">
        <v>587</v>
      </c>
      <c r="N9" s="22">
        <v>0.19684775173664093</v>
      </c>
      <c r="O9" s="22">
        <v>125</v>
      </c>
      <c r="P9" s="22">
        <v>0</v>
      </c>
      <c r="Q9" s="22">
        <v>4</v>
      </c>
      <c r="R9" s="22" t="s">
        <v>34</v>
      </c>
      <c r="S9" s="22">
        <v>0.24010731279850006</v>
      </c>
      <c r="T9" s="22" t="s">
        <v>34</v>
      </c>
    </row>
    <row r="10" spans="1:23">
      <c r="A10" s="22" t="s">
        <v>857</v>
      </c>
      <c r="B10" s="22" t="s">
        <v>858</v>
      </c>
      <c r="C10" s="22" t="s">
        <v>68</v>
      </c>
      <c r="D10" s="22" t="s">
        <v>859</v>
      </c>
      <c r="E10" s="22" t="s">
        <v>70</v>
      </c>
      <c r="F10" s="22" t="s">
        <v>836</v>
      </c>
      <c r="G10" s="22" t="s">
        <v>839</v>
      </c>
      <c r="H10" s="22" t="s">
        <v>846</v>
      </c>
      <c r="I10" s="22" t="s">
        <v>67</v>
      </c>
      <c r="J10" s="22">
        <v>414732</v>
      </c>
      <c r="K10" s="22" t="s">
        <v>34</v>
      </c>
      <c r="L10" s="22" t="s">
        <v>34</v>
      </c>
      <c r="M10" s="22">
        <v>23615</v>
      </c>
      <c r="N10" s="22">
        <v>5.6940384209156036E-2</v>
      </c>
      <c r="O10" s="22">
        <v>562</v>
      </c>
      <c r="P10" s="22">
        <v>9</v>
      </c>
      <c r="Q10" s="22">
        <v>12</v>
      </c>
      <c r="R10" s="22">
        <v>460</v>
      </c>
      <c r="S10" s="22">
        <v>0.12924973666667938</v>
      </c>
      <c r="T10" s="22" t="s">
        <v>34</v>
      </c>
    </row>
    <row r="11" spans="1:23">
      <c r="A11" s="22" t="s">
        <v>857</v>
      </c>
      <c r="B11" s="22" t="s">
        <v>858</v>
      </c>
      <c r="C11" s="22" t="s">
        <v>69</v>
      </c>
      <c r="D11" s="22" t="s">
        <v>34</v>
      </c>
      <c r="E11" s="22" t="s">
        <v>70</v>
      </c>
      <c r="F11" s="22" t="s">
        <v>836</v>
      </c>
      <c r="G11" s="22" t="s">
        <v>34</v>
      </c>
      <c r="H11" s="22" t="s">
        <v>34</v>
      </c>
      <c r="I11" s="22" t="s">
        <v>67</v>
      </c>
      <c r="J11" s="22">
        <v>417714</v>
      </c>
      <c r="K11" s="22" t="s">
        <v>34</v>
      </c>
      <c r="L11" s="22" t="s">
        <v>34</v>
      </c>
      <c r="M11" s="22">
        <v>24202</v>
      </c>
      <c r="N11" s="22">
        <v>5.7939164340496063E-2</v>
      </c>
      <c r="O11" s="22">
        <v>687</v>
      </c>
      <c r="P11" s="22">
        <v>9</v>
      </c>
      <c r="Q11" s="22">
        <v>16</v>
      </c>
      <c r="R11" s="22">
        <v>460</v>
      </c>
      <c r="S11" s="22">
        <v>0.13004112243652344</v>
      </c>
      <c r="T11" s="22" t="s">
        <v>34</v>
      </c>
    </row>
    <row r="12" spans="1:23">
      <c r="A12" s="22" t="s">
        <v>860</v>
      </c>
      <c r="B12" s="22" t="s">
        <v>861</v>
      </c>
      <c r="C12" s="22" t="s">
        <v>65</v>
      </c>
      <c r="D12" s="22" t="s">
        <v>34</v>
      </c>
      <c r="E12" s="22" t="s">
        <v>66</v>
      </c>
      <c r="F12" s="22" t="s">
        <v>829</v>
      </c>
      <c r="G12" s="22" t="s">
        <v>34</v>
      </c>
      <c r="H12" s="22" t="s">
        <v>34</v>
      </c>
      <c r="I12" s="22" t="s">
        <v>67</v>
      </c>
      <c r="J12" s="22">
        <v>2726</v>
      </c>
      <c r="K12" s="22" t="s">
        <v>34</v>
      </c>
      <c r="L12" s="22" t="s">
        <v>34</v>
      </c>
      <c r="M12" s="22">
        <v>76</v>
      </c>
      <c r="N12" s="22">
        <v>2.7879677712917328E-2</v>
      </c>
      <c r="O12" s="22">
        <v>69</v>
      </c>
      <c r="P12" s="22">
        <v>0</v>
      </c>
      <c r="Q12" s="22">
        <v>5</v>
      </c>
      <c r="R12" s="22" t="s">
        <v>34</v>
      </c>
      <c r="S12" s="22">
        <v>5.5025678128004074E-2</v>
      </c>
      <c r="T12" s="22" t="s">
        <v>34</v>
      </c>
    </row>
    <row r="13" spans="1:23">
      <c r="A13" s="22" t="s">
        <v>860</v>
      </c>
      <c r="B13" s="22" t="s">
        <v>861</v>
      </c>
      <c r="C13" s="22" t="s">
        <v>68</v>
      </c>
      <c r="D13" s="22" t="s">
        <v>862</v>
      </c>
      <c r="E13" s="22" t="s">
        <v>66</v>
      </c>
      <c r="F13" s="22" t="s">
        <v>829</v>
      </c>
      <c r="G13" s="22" t="s">
        <v>836</v>
      </c>
      <c r="H13" s="22" t="s">
        <v>843</v>
      </c>
      <c r="I13" s="22" t="s">
        <v>67</v>
      </c>
      <c r="J13" s="22">
        <v>46787</v>
      </c>
      <c r="K13" s="22" t="s">
        <v>34</v>
      </c>
      <c r="L13" s="22" t="s">
        <v>34</v>
      </c>
      <c r="M13" s="22">
        <v>2084</v>
      </c>
      <c r="N13" s="22">
        <v>4.4542286545038223E-2</v>
      </c>
      <c r="O13" s="22">
        <v>315</v>
      </c>
      <c r="P13" s="22">
        <v>8</v>
      </c>
      <c r="Q13" s="22">
        <v>2</v>
      </c>
      <c r="R13" s="22">
        <v>269</v>
      </c>
      <c r="S13" s="22">
        <v>4.4777397066354752E-2</v>
      </c>
      <c r="T13" s="22" t="s">
        <v>34</v>
      </c>
    </row>
    <row r="14" spans="1:23">
      <c r="A14" s="22" t="s">
        <v>860</v>
      </c>
      <c r="B14" s="22" t="s">
        <v>861</v>
      </c>
      <c r="C14" s="22" t="s">
        <v>69</v>
      </c>
      <c r="D14" s="22" t="s">
        <v>34</v>
      </c>
      <c r="E14" s="22" t="s">
        <v>66</v>
      </c>
      <c r="F14" s="22" t="s">
        <v>829</v>
      </c>
      <c r="G14" s="22" t="s">
        <v>34</v>
      </c>
      <c r="H14" s="22" t="s">
        <v>34</v>
      </c>
      <c r="I14" s="22" t="s">
        <v>67</v>
      </c>
      <c r="J14" s="22">
        <v>49513</v>
      </c>
      <c r="K14" s="22" t="s">
        <v>34</v>
      </c>
      <c r="L14" s="22" t="s">
        <v>34</v>
      </c>
      <c r="M14" s="22">
        <v>2160</v>
      </c>
      <c r="N14" s="22">
        <v>4.3624907732009888E-2</v>
      </c>
      <c r="O14" s="22">
        <v>384</v>
      </c>
      <c r="P14" s="22">
        <v>8</v>
      </c>
      <c r="Q14" s="22">
        <v>7</v>
      </c>
      <c r="R14" s="22">
        <v>269</v>
      </c>
      <c r="S14" s="22">
        <v>4.5341625809669495E-2</v>
      </c>
      <c r="T14" s="22" t="s">
        <v>34</v>
      </c>
    </row>
    <row r="15" spans="1:23">
      <c r="A15" s="22" t="s">
        <v>863</v>
      </c>
      <c r="B15" s="22" t="s">
        <v>864</v>
      </c>
      <c r="C15" s="22" t="s">
        <v>65</v>
      </c>
      <c r="D15" s="22" t="s">
        <v>34</v>
      </c>
      <c r="E15" s="22" t="s">
        <v>66</v>
      </c>
      <c r="F15" s="22" t="s">
        <v>829</v>
      </c>
      <c r="G15" s="22" t="s">
        <v>34</v>
      </c>
      <c r="H15" s="22" t="s">
        <v>34</v>
      </c>
      <c r="I15" s="22" t="s">
        <v>67</v>
      </c>
      <c r="J15" s="22">
        <v>3629</v>
      </c>
      <c r="K15" s="22" t="s">
        <v>34</v>
      </c>
      <c r="L15" s="22" t="s">
        <v>34</v>
      </c>
      <c r="M15" s="22">
        <v>145</v>
      </c>
      <c r="N15" s="22">
        <v>3.9955910295248032E-2</v>
      </c>
      <c r="O15" s="22">
        <v>86</v>
      </c>
      <c r="P15" s="22">
        <v>3</v>
      </c>
      <c r="Q15" s="22">
        <v>4</v>
      </c>
      <c r="R15" s="22" t="s">
        <v>34</v>
      </c>
      <c r="S15" s="22">
        <v>6.5582804381847382E-2</v>
      </c>
      <c r="T15" s="22" t="s">
        <v>34</v>
      </c>
    </row>
    <row r="16" spans="1:23" s="109" customFormat="1">
      <c r="A16" s="439" t="s">
        <v>863</v>
      </c>
      <c r="B16" s="439" t="s">
        <v>864</v>
      </c>
      <c r="C16" s="439" t="s">
        <v>68</v>
      </c>
      <c r="D16" s="439" t="s">
        <v>866</v>
      </c>
      <c r="E16" s="439" t="s">
        <v>66</v>
      </c>
      <c r="F16" s="439" t="s">
        <v>829</v>
      </c>
      <c r="G16" s="439" t="s">
        <v>835</v>
      </c>
      <c r="H16" s="439" t="s">
        <v>839</v>
      </c>
      <c r="I16" s="439" t="s">
        <v>67</v>
      </c>
      <c r="J16" s="439">
        <v>671097</v>
      </c>
      <c r="K16" s="439"/>
      <c r="L16" s="439"/>
      <c r="M16" s="439">
        <v>8722</v>
      </c>
      <c r="N16" s="439">
        <v>1.2996630889424331E-2</v>
      </c>
      <c r="O16" s="439">
        <v>730</v>
      </c>
      <c r="P16" s="439">
        <v>10</v>
      </c>
      <c r="Q16" s="439">
        <v>3</v>
      </c>
      <c r="R16" s="439">
        <v>626</v>
      </c>
      <c r="S16" s="439">
        <v>1.4103773374042798E-2</v>
      </c>
      <c r="T16" s="439" t="s">
        <v>34</v>
      </c>
    </row>
    <row r="17" spans="1:20" s="109" customFormat="1">
      <c r="A17" s="22" t="s">
        <v>863</v>
      </c>
      <c r="B17" s="22" t="s">
        <v>864</v>
      </c>
      <c r="C17" s="22" t="s">
        <v>69</v>
      </c>
      <c r="D17" s="22" t="s">
        <v>34</v>
      </c>
      <c r="E17" s="22" t="s">
        <v>66</v>
      </c>
      <c r="F17" s="22" t="s">
        <v>829</v>
      </c>
      <c r="G17" s="22" t="s">
        <v>34</v>
      </c>
      <c r="H17" s="22" t="s">
        <v>34</v>
      </c>
      <c r="I17" s="22" t="s">
        <v>67</v>
      </c>
      <c r="J17" s="22">
        <v>674726</v>
      </c>
      <c r="K17" s="22" t="s">
        <v>34</v>
      </c>
      <c r="L17" s="22" t="s">
        <v>34</v>
      </c>
      <c r="M17" s="22">
        <v>8867</v>
      </c>
      <c r="N17" s="22">
        <v>1.314163114875555E-2</v>
      </c>
      <c r="O17" s="22">
        <v>816</v>
      </c>
      <c r="P17" s="22">
        <v>13</v>
      </c>
      <c r="Q17" s="22">
        <v>7</v>
      </c>
      <c r="R17" s="22">
        <v>626</v>
      </c>
      <c r="S17" s="22">
        <v>1.4853436499834061E-2</v>
      </c>
      <c r="T17" s="22" t="s">
        <v>34</v>
      </c>
    </row>
    <row r="18" spans="1:20">
      <c r="A18" s="22" t="s">
        <v>867</v>
      </c>
      <c r="B18" s="22" t="s">
        <v>868</v>
      </c>
      <c r="C18" s="22" t="s">
        <v>65</v>
      </c>
      <c r="D18" s="22" t="s">
        <v>34</v>
      </c>
      <c r="E18" s="22" t="s">
        <v>853</v>
      </c>
      <c r="F18" s="22" t="s">
        <v>829</v>
      </c>
      <c r="G18" s="22" t="s">
        <v>34</v>
      </c>
      <c r="H18" s="22" t="s">
        <v>34</v>
      </c>
      <c r="I18" s="22" t="s">
        <v>67</v>
      </c>
      <c r="J18" s="22">
        <v>3035</v>
      </c>
      <c r="K18" s="22" t="s">
        <v>34</v>
      </c>
      <c r="L18" s="22" t="s">
        <v>34</v>
      </c>
      <c r="M18" s="22">
        <v>139</v>
      </c>
      <c r="N18" s="22">
        <v>4.579901322722435E-2</v>
      </c>
      <c r="O18" s="22">
        <v>56</v>
      </c>
      <c r="P18" s="22">
        <v>0</v>
      </c>
      <c r="Q18" s="22">
        <v>3</v>
      </c>
      <c r="R18" s="22" t="s">
        <v>34</v>
      </c>
      <c r="S18" s="22">
        <v>6.5238878130912781E-2</v>
      </c>
      <c r="T18" s="22" t="s">
        <v>34</v>
      </c>
    </row>
    <row r="19" spans="1:20">
      <c r="A19" s="22" t="s">
        <v>867</v>
      </c>
      <c r="B19" s="22" t="s">
        <v>868</v>
      </c>
      <c r="C19" s="22" t="s">
        <v>68</v>
      </c>
      <c r="D19" s="22" t="s">
        <v>869</v>
      </c>
      <c r="E19" s="22" t="s">
        <v>853</v>
      </c>
      <c r="F19" s="22" t="s">
        <v>829</v>
      </c>
      <c r="G19" s="22" t="s">
        <v>829</v>
      </c>
      <c r="H19" s="22" t="s">
        <v>836</v>
      </c>
      <c r="I19" s="22" t="s">
        <v>67</v>
      </c>
      <c r="J19" s="22">
        <v>200732</v>
      </c>
      <c r="K19" s="22" t="s">
        <v>34</v>
      </c>
      <c r="L19" s="22" t="s">
        <v>34</v>
      </c>
      <c r="M19" s="22">
        <v>1898</v>
      </c>
      <c r="N19" s="22">
        <v>9.4553930684924126E-3</v>
      </c>
      <c r="O19" s="22">
        <v>102</v>
      </c>
      <c r="P19" s="22">
        <v>1</v>
      </c>
      <c r="Q19" s="22">
        <v>1</v>
      </c>
      <c r="R19" s="22">
        <v>80</v>
      </c>
      <c r="S19" s="22">
        <v>9.465356357395649E-3</v>
      </c>
      <c r="T19" s="22" t="s">
        <v>34</v>
      </c>
    </row>
    <row r="20" spans="1:20">
      <c r="A20" s="22" t="s">
        <v>867</v>
      </c>
      <c r="B20" s="22" t="s">
        <v>868</v>
      </c>
      <c r="C20" s="22" t="s">
        <v>69</v>
      </c>
      <c r="D20" s="22" t="s">
        <v>34</v>
      </c>
      <c r="E20" s="22" t="s">
        <v>853</v>
      </c>
      <c r="F20" s="22" t="s">
        <v>829</v>
      </c>
      <c r="G20" s="22" t="s">
        <v>34</v>
      </c>
      <c r="H20" s="22" t="s">
        <v>34</v>
      </c>
      <c r="I20" s="22" t="s">
        <v>67</v>
      </c>
      <c r="J20" s="22">
        <v>203767</v>
      </c>
      <c r="K20" s="22" t="s">
        <v>34</v>
      </c>
      <c r="L20" s="22" t="s">
        <v>34</v>
      </c>
      <c r="M20" s="22">
        <v>2037</v>
      </c>
      <c r="N20" s="22">
        <v>9.9967122077941895E-3</v>
      </c>
      <c r="O20" s="22">
        <v>158</v>
      </c>
      <c r="P20" s="22">
        <v>1</v>
      </c>
      <c r="Q20" s="22">
        <v>4</v>
      </c>
      <c r="R20" s="22">
        <v>80</v>
      </c>
      <c r="S20" s="22">
        <v>1.0296073742210865E-2</v>
      </c>
      <c r="T20" s="22" t="s">
        <v>34</v>
      </c>
    </row>
    <row r="21" spans="1:20">
      <c r="A21" s="22" t="s">
        <v>870</v>
      </c>
      <c r="B21" s="22" t="s">
        <v>871</v>
      </c>
      <c r="C21" s="22" t="s">
        <v>65</v>
      </c>
      <c r="D21" s="22" t="s">
        <v>34</v>
      </c>
      <c r="E21" s="22" t="s">
        <v>70</v>
      </c>
      <c r="F21" s="22" t="s">
        <v>820</v>
      </c>
      <c r="G21" s="22" t="s">
        <v>34</v>
      </c>
      <c r="H21" s="22" t="s">
        <v>34</v>
      </c>
      <c r="I21" s="22" t="s">
        <v>67</v>
      </c>
      <c r="J21" s="22">
        <v>2217</v>
      </c>
      <c r="K21" s="22" t="s">
        <v>34</v>
      </c>
      <c r="L21" s="22" t="s">
        <v>34</v>
      </c>
      <c r="M21" s="22">
        <v>38</v>
      </c>
      <c r="N21" s="22">
        <v>1.7140280455350876E-2</v>
      </c>
      <c r="O21" s="22">
        <v>38</v>
      </c>
      <c r="P21" s="22">
        <v>0</v>
      </c>
      <c r="Q21" s="22">
        <v>4</v>
      </c>
      <c r="R21" s="22" t="s">
        <v>34</v>
      </c>
      <c r="S21" s="22">
        <v>3.6084800958633423E-2</v>
      </c>
      <c r="T21" s="22" t="s">
        <v>34</v>
      </c>
    </row>
    <row r="22" spans="1:20">
      <c r="A22" s="22" t="s">
        <v>870</v>
      </c>
      <c r="B22" s="22" t="s">
        <v>871</v>
      </c>
      <c r="C22" s="22" t="s">
        <v>68</v>
      </c>
      <c r="D22" s="22" t="s">
        <v>872</v>
      </c>
      <c r="E22" s="22" t="s">
        <v>70</v>
      </c>
      <c r="F22" s="22" t="s">
        <v>820</v>
      </c>
      <c r="G22" s="22" t="s">
        <v>828</v>
      </c>
      <c r="H22" s="22" t="s">
        <v>835</v>
      </c>
      <c r="I22" s="22" t="s">
        <v>67</v>
      </c>
      <c r="J22" s="22">
        <v>14434</v>
      </c>
      <c r="K22" s="22" t="s">
        <v>34</v>
      </c>
      <c r="L22" s="22" t="s">
        <v>34</v>
      </c>
      <c r="M22" s="22">
        <v>341</v>
      </c>
      <c r="N22" s="22">
        <v>2.3624774068593979E-2</v>
      </c>
      <c r="O22" s="22">
        <v>12</v>
      </c>
      <c r="P22" s="22">
        <v>0</v>
      </c>
      <c r="Q22" s="22">
        <v>0</v>
      </c>
      <c r="R22" s="22">
        <v>23</v>
      </c>
      <c r="S22" s="22">
        <v>2.8959400951862335E-2</v>
      </c>
      <c r="T22" s="22" t="s">
        <v>34</v>
      </c>
    </row>
    <row r="23" spans="1:20">
      <c r="A23" s="22" t="s">
        <v>870</v>
      </c>
      <c r="B23" s="22" t="s">
        <v>871</v>
      </c>
      <c r="C23" s="22" t="s">
        <v>69</v>
      </c>
      <c r="D23" s="22" t="s">
        <v>34</v>
      </c>
      <c r="E23" s="22" t="s">
        <v>70</v>
      </c>
      <c r="F23" s="22" t="s">
        <v>820</v>
      </c>
      <c r="G23" s="22" t="s">
        <v>34</v>
      </c>
      <c r="H23" s="22" t="s">
        <v>34</v>
      </c>
      <c r="I23" s="22" t="s">
        <v>67</v>
      </c>
      <c r="J23" s="22">
        <v>16651</v>
      </c>
      <c r="K23" s="22" t="s">
        <v>34</v>
      </c>
      <c r="L23" s="22" t="s">
        <v>34</v>
      </c>
      <c r="M23" s="22">
        <v>379</v>
      </c>
      <c r="N23" s="22">
        <v>2.2761395201086998E-2</v>
      </c>
      <c r="O23" s="22">
        <v>50</v>
      </c>
      <c r="P23" s="22">
        <v>0</v>
      </c>
      <c r="Q23" s="22">
        <v>4</v>
      </c>
      <c r="R23" s="22">
        <v>23</v>
      </c>
      <c r="S23" s="22">
        <v>2.9908113181591034E-2</v>
      </c>
      <c r="T23" s="22" t="s">
        <v>34</v>
      </c>
    </row>
    <row r="24" spans="1:20">
      <c r="A24" s="22" t="s">
        <v>873</v>
      </c>
      <c r="B24" s="22" t="s">
        <v>874</v>
      </c>
      <c r="C24" s="22" t="s">
        <v>65</v>
      </c>
      <c r="D24" s="22" t="s">
        <v>34</v>
      </c>
      <c r="E24" s="22" t="s">
        <v>70</v>
      </c>
      <c r="F24" s="22" t="s">
        <v>820</v>
      </c>
      <c r="G24" s="22" t="s">
        <v>34</v>
      </c>
      <c r="H24" s="22" t="s">
        <v>34</v>
      </c>
      <c r="I24" s="22" t="s">
        <v>67</v>
      </c>
      <c r="J24" s="22">
        <v>5107</v>
      </c>
      <c r="K24" s="22" t="s">
        <v>34</v>
      </c>
      <c r="L24" s="22" t="s">
        <v>34</v>
      </c>
      <c r="M24" s="22">
        <v>107</v>
      </c>
      <c r="N24" s="22">
        <v>2.0951634272933006E-2</v>
      </c>
      <c r="O24" s="22">
        <v>17</v>
      </c>
      <c r="P24" s="22">
        <v>0</v>
      </c>
      <c r="Q24" s="22">
        <v>1</v>
      </c>
      <c r="R24" s="22" t="s">
        <v>34</v>
      </c>
      <c r="S24" s="22">
        <v>2.4476209655404091E-2</v>
      </c>
      <c r="T24" s="22" t="s">
        <v>34</v>
      </c>
    </row>
    <row r="25" spans="1:20">
      <c r="A25" s="22" t="s">
        <v>875</v>
      </c>
      <c r="B25" s="94" t="s">
        <v>876</v>
      </c>
      <c r="C25" s="22" t="s">
        <v>65</v>
      </c>
      <c r="D25" s="22" t="s">
        <v>34</v>
      </c>
      <c r="E25" s="22" t="s">
        <v>66</v>
      </c>
      <c r="F25" s="22" t="s">
        <v>821</v>
      </c>
      <c r="G25" s="22" t="s">
        <v>34</v>
      </c>
      <c r="H25" s="22" t="s">
        <v>34</v>
      </c>
      <c r="I25" s="22" t="s">
        <v>67</v>
      </c>
      <c r="J25" s="22">
        <v>4035</v>
      </c>
      <c r="K25" s="22">
        <v>1543</v>
      </c>
      <c r="L25" s="22" t="s">
        <v>34</v>
      </c>
      <c r="M25" s="22">
        <v>208</v>
      </c>
      <c r="N25" s="22">
        <v>5.1548946648836136E-2</v>
      </c>
      <c r="O25" s="22">
        <v>71</v>
      </c>
      <c r="P25" s="22">
        <v>0</v>
      </c>
      <c r="Q25" s="22">
        <v>4</v>
      </c>
      <c r="R25" s="22" t="s">
        <v>34</v>
      </c>
      <c r="S25" s="22">
        <v>7.0136308670043945E-2</v>
      </c>
      <c r="T25" s="22" t="s">
        <v>71</v>
      </c>
    </row>
    <row r="26" spans="1:20">
      <c r="A26" s="21" t="s">
        <v>877</v>
      </c>
      <c r="B26" s="21" t="s">
        <v>878</v>
      </c>
      <c r="C26" s="21" t="s">
        <v>65</v>
      </c>
      <c r="D26" s="21" t="s">
        <v>34</v>
      </c>
      <c r="E26" s="21" t="s">
        <v>853</v>
      </c>
      <c r="F26" s="21" t="s">
        <v>820</v>
      </c>
      <c r="G26" s="21" t="s">
        <v>34</v>
      </c>
      <c r="H26" s="21" t="s">
        <v>34</v>
      </c>
      <c r="I26" s="21" t="s">
        <v>67</v>
      </c>
      <c r="J26" s="21">
        <v>11710</v>
      </c>
      <c r="K26" s="21" t="s">
        <v>34</v>
      </c>
      <c r="L26" s="21" t="s">
        <v>34</v>
      </c>
      <c r="M26" s="21">
        <v>2854</v>
      </c>
      <c r="N26" s="21">
        <v>0.2437233179807663</v>
      </c>
      <c r="O26" s="21">
        <v>161</v>
      </c>
      <c r="P26" s="21">
        <v>2</v>
      </c>
      <c r="Q26" s="21">
        <v>7</v>
      </c>
      <c r="R26" s="21" t="s">
        <v>34</v>
      </c>
      <c r="S26" s="21">
        <v>0.25824081897735596</v>
      </c>
      <c r="T26" s="21" t="s">
        <v>34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A10" sqref="A10"/>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91" t="s">
        <v>79</v>
      </c>
      <c r="B1" s="92" t="s">
        <v>80</v>
      </c>
      <c r="C1" s="92"/>
      <c r="D1" s="95"/>
      <c r="E1" s="93"/>
    </row>
    <row r="2" spans="1:8">
      <c r="A2" s="89">
        <v>1</v>
      </c>
      <c r="B2" s="246" t="str">
        <f>(INDEX(Contents!A:A,MATCH(A2,'contents 계산시트'!X:X,0),1))</f>
        <v>SK bioscience DNA, a series of stories about SK bioscience told by our Caring Professionals, is back!
Our sixth guest is Eunseung Shin, supervisor in the DP1. We asked about his work, atmosphere in the team, what he does and what he thinks about SK bioscience.
Eunseung says that SK bioscience is “like a Field". Let's find out more about his story.
#SKbioscience #FromPreventionToCure #Interview #SKbioscienceDNA</v>
      </c>
      <c r="C2" s="2" t="s">
        <v>879</v>
      </c>
      <c r="D2" s="96" t="s">
        <v>570</v>
      </c>
      <c r="E2" s="4" t="s">
        <v>571</v>
      </c>
      <c r="F2" s="194">
        <f>IFERROR(
INDEX('contents 계산시트'!AD:AD,MATCH(A2,'contents 계산시트'!X:X,0),1),
"")</f>
        <v>45539</v>
      </c>
      <c r="G2" s="192" t="str">
        <f>IFERROR(INDEX('contents 계산시트'!B:B,MATCH(A2,'contents 계산시트'!X:X,0),1),"")</f>
        <v>https://www.linkedin.com/feed/update/urn:li:activity:7236958774857494528</v>
      </c>
      <c r="H2" s="192">
        <f>IFERROR(VLOOKUP('contents 추가정보'!G2,'contents 계산시트'!B:AE,27,FALSE),"")</f>
        <v>7.0136307311028503E-2</v>
      </c>
    </row>
    <row r="3" spans="1:8">
      <c r="A3" s="89">
        <v>2</v>
      </c>
      <c r="B3" s="246" t="str">
        <f>(INDEX(Contents!A:A,MATCH(A3,'contents 계산시트'!X:X,0),1))</f>
        <v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v>
      </c>
      <c r="C3" s="2" t="s">
        <v>880</v>
      </c>
      <c r="D3" s="96" t="s">
        <v>881</v>
      </c>
      <c r="E3" s="4" t="s">
        <v>567</v>
      </c>
      <c r="F3" s="194">
        <f>IFERROR(
INDEX('contents 계산시트'!AD:AD,MATCH(A3,'contents 계산시트'!X:X,0),1),
"")</f>
        <v>45558</v>
      </c>
      <c r="G3" s="192" t="str">
        <f>IFERROR(INDEX('contents 계산시트'!B:B,MATCH(A3,'contents 계산시트'!X:X,0),1),"")</f>
        <v>https://www.linkedin.com/feed/update/urn:li:activity:7244480738840977411</v>
      </c>
      <c r="H3" s="192">
        <f>IFERROR(VLOOKUP('contents 추가정보'!G3,'contents 계산시트'!B:AE,27,FALSE),"")</f>
        <v>0.26340254105980787</v>
      </c>
    </row>
    <row r="4" spans="1:8">
      <c r="A4" s="89">
        <v>3</v>
      </c>
      <c r="B4" s="246" t="str">
        <f>(INDEX(Contents!A:A,MATCH(A4,'contents 계산시트'!X:X,0),1))</f>
        <v>We're pleased to welcome KLOCKE GRUPPE and IDT Biologika to SK bioscience! Our partners visited our laboratory in Headquarters, our manufacturing plant L HOUSE in Andong, and our Songdo Global R&amp;PD Center, which is currently under construction. We look forward to our continuous partnership built through transforming our relationship from a partner to a family!
SK bioscience has signed an agreement with Klocke Group, a German biopharmaceutical group, to acquire the controlling stake in Klocke Group’s affiliate, IDT Biologika, one of the top 10 global vaccine contract manufacturers. last June.</v>
      </c>
      <c r="C4" s="2" t="s">
        <v>882</v>
      </c>
      <c r="D4" s="96" t="s">
        <v>568</v>
      </c>
      <c r="E4" s="4" t="s">
        <v>569</v>
      </c>
      <c r="F4" s="194">
        <f>IFERROR(
INDEX('contents 계산시트'!AD:AD,MATCH(A4,'contents 계산시트'!X:X,0),1),
"")</f>
        <v>45538</v>
      </c>
      <c r="G4" s="192" t="str">
        <f>IFERROR(INDEX('contents 계산시트'!B:B,MATCH(A4,'contents 계산시트'!X:X,0),1),"")</f>
        <v>https://www.linkedin.com/feed/update/urn:li:activity:7236633992500809728</v>
      </c>
      <c r="H4" s="192">
        <f>IFERROR(VLOOKUP('contents 추가정보'!G4,'contents 계산시트'!B:AE,27,FALSE),"")</f>
        <v>0.25824081981212638</v>
      </c>
    </row>
    <row r="5" spans="1:8">
      <c r="A5" s="89">
        <v>4</v>
      </c>
      <c r="B5" s="246" t="str">
        <f>(INDEX(Contents!A:A,MATCH(A5,'contents 계산시트'!X:X,0),1))</f>
        <v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v>
      </c>
      <c r="C5" s="2" t="s">
        <v>572</v>
      </c>
      <c r="D5" s="96" t="s">
        <v>573</v>
      </c>
      <c r="E5" s="4" t="s">
        <v>567</v>
      </c>
      <c r="F5" s="194">
        <f>IFERROR(
INDEX('contents 계산시트'!AD:AD,MATCH(A5,'contents 계산시트'!X:X,0),1),
"")</f>
        <v>45555</v>
      </c>
      <c r="G5" s="192" t="str">
        <f>IFERROR(INDEX('contents 계산시트'!B:B,MATCH(A5,'contents 계산시트'!X:X,0),1),"")</f>
        <v>https://www.linkedin.com/feed/update/urn:li:activity:7243755969132855297</v>
      </c>
      <c r="H5" s="192">
        <f>IFERROR(VLOOKUP('contents 추가정보'!G5,'contents 계산시트'!B:AE,27,FALSE),"")</f>
        <v>0.24010731052984574</v>
      </c>
    </row>
    <row r="6" spans="1:8">
      <c r="A6" s="89">
        <v>5</v>
      </c>
      <c r="B6" s="246" t="str">
        <f>(INDEX(Contents!A:A,MATCH(A6,'contents 계산시트'!X:X,0),1))</f>
        <v>🍂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v>
      </c>
      <c r="C6" s="2" t="s">
        <v>883</v>
      </c>
      <c r="D6" s="96" t="s">
        <v>573</v>
      </c>
      <c r="E6" s="4" t="s">
        <v>567</v>
      </c>
      <c r="F6" s="194">
        <f>IFERROR(
INDEX('contents 계산시트'!AD:AD,MATCH(A6,'contents 계산시트'!X:X,0),1),
"")</f>
        <v>45565</v>
      </c>
      <c r="G6" s="192" t="str">
        <f>IFERROR(INDEX('contents 계산시트'!B:B,MATCH(A6,'contents 계산시트'!X:X,0),1),"")</f>
        <v>https://www.linkedin.com/feed/update/urn:li:activity:7246382708849868800</v>
      </c>
      <c r="H6" s="192">
        <f>IFERROR(VLOOKUP('contents 추가정보'!G6,'contents 계산시트'!B:AE,27,FALSE),"")</f>
        <v>0.18486222532263691</v>
      </c>
    </row>
    <row r="7" spans="1:8">
      <c r="A7" s="89">
        <v>6</v>
      </c>
      <c r="B7" s="246" t="str">
        <f>(INDEX(Contents!A:A,MATCH(A7,'contents 계산시트'!X:X,0),1))</f>
        <v>We're pleased to participate in Gyeongbuk Bio Industry Expo 2024 held in Andong from Sep 26-28. The 2024 Gyeongbuk Bio Industry Expo, under the theme "K-Bio, Hope for Tomorrow", will feature a variety of programs, including conferences and exhibitions to share insights and build network across field experts. Andong City, where our manufacturing plant L HOUSE is located, is designated as a national high-tech strategic industrial complex in the bio sector. 
Visit our booth at #2 and explore all about SK bioscience!</v>
      </c>
      <c r="C7" s="2" t="s">
        <v>884</v>
      </c>
      <c r="D7" s="96" t="s">
        <v>568</v>
      </c>
      <c r="E7" s="4" t="s">
        <v>569</v>
      </c>
      <c r="F7" s="194">
        <f>IFERROR(
INDEX('contents 계산시트'!AD:AD,MATCH(A7,'contents 계산시트'!X:X,0),1),
"")</f>
        <v>45562</v>
      </c>
      <c r="G7" s="192" t="str">
        <f>IFERROR(INDEX('contents 계산시트'!B:B,MATCH(A7,'contents 계산시트'!X:X,0),1),"")</f>
        <v>https://www.linkedin.com/feed/update/urn:li:activity:7245327712918126592</v>
      </c>
      <c r="H7" s="192">
        <f>IFERROR(VLOOKUP('contents 추가정보'!G7,'contents 계산시트'!B:AE,27,FALSE),"")</f>
        <v>0.16790898391526088</v>
      </c>
    </row>
    <row r="8" spans="1:8">
      <c r="A8" s="89">
        <v>7</v>
      </c>
      <c r="B8" s="246" t="str">
        <f>(INDEX(Contents!A:A,MATCH(A8,'contents 계산시트'!X:X,0),1))</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C8" s="2" t="s">
        <v>885</v>
      </c>
      <c r="D8" s="96" t="s">
        <v>78</v>
      </c>
      <c r="E8" s="4" t="s">
        <v>574</v>
      </c>
      <c r="F8" s="194">
        <f>IFERROR(
INDEX('contents 계산시트'!AD:AD,MATCH(A8,'contents 계산시트'!X:X,0),1),
"")</f>
        <v>45548</v>
      </c>
      <c r="G8" s="192" t="str">
        <f>IFERROR(INDEX('contents 계산시트'!B:B,MATCH(A8,'contents 계산시트'!X:X,0),1),"")</f>
        <v>https://www.linkedin.com/feed/update/urn:li:activity:7241219267432497152</v>
      </c>
      <c r="H8" s="192">
        <f>IFERROR(VLOOKUP('contents 추가정보'!G8,'contents 계산시트'!B:AE,27,FALSE),"")</f>
        <v>6.5582805180490492E-2</v>
      </c>
    </row>
    <row r="9" spans="1:8">
      <c r="A9" s="89">
        <v>8</v>
      </c>
      <c r="B9" s="246" t="str">
        <f>(INDEX(Contents!A:A,MATCH(A9,'contents 계산시트'!X:X,0),1))</f>
        <v>📢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v>
      </c>
      <c r="C9" s="2" t="s">
        <v>886</v>
      </c>
      <c r="D9" s="96" t="s">
        <v>887</v>
      </c>
      <c r="E9" s="4" t="s">
        <v>569</v>
      </c>
      <c r="F9" s="194">
        <f>IFERROR(
INDEX('contents 계산시트'!AD:AD,MATCH(A9,'contents 계산시트'!X:X,0),1),
"")</f>
        <v>45548</v>
      </c>
      <c r="G9" s="192" t="str">
        <f>IFERROR(INDEX('contents 계산시트'!B:B,MATCH(A9,'contents 계산시트'!X:X,0),1),"")</f>
        <v>https://www.linkedin.com/feed/update/urn:li:activity:7240221146762072065</v>
      </c>
      <c r="H9" s="192">
        <f>IFERROR(VLOOKUP('contents 추가정보'!G9,'contents 계산시트'!B:AE,27,FALSE),"")</f>
        <v>6.5238879736408573E-2</v>
      </c>
    </row>
    <row r="10" spans="1:8">
      <c r="A10" s="89">
        <v>9</v>
      </c>
      <c r="B10" s="246" t="str">
        <f>(INDEX(Contents!A:A,MATCH(A10,'contents 계산시트'!X:X,0),1))</f>
        <v>🎗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v>
      </c>
      <c r="C10" s="2" t="s">
        <v>888</v>
      </c>
      <c r="D10" s="96" t="s">
        <v>78</v>
      </c>
      <c r="E10" s="4" t="s">
        <v>574</v>
      </c>
      <c r="F10" s="194">
        <f>IFERROR(
INDEX('contents 계산시트'!AD:AD,MATCH(A10,'contents 계산시트'!X:X,0),1),
"")</f>
        <v>45548</v>
      </c>
      <c r="G10" s="192" t="str">
        <f>IFERROR(INDEX('contents 계산시트'!B:B,MATCH(A10,'contents 계산시트'!X:X,0),1),"")</f>
        <v>https://www.linkedin.com/feed/update/urn:li:activity:7242668793225699328</v>
      </c>
      <c r="H10" s="192">
        <f>IFERROR(VLOOKUP('contents 추가정보'!G10,'contents 계산시트'!B:AE,27,FALSE),"")</f>
        <v>5.5025678650036686E-2</v>
      </c>
    </row>
    <row r="11" spans="1:8">
      <c r="A11" s="89">
        <v>10</v>
      </c>
      <c r="B11" s="246" t="str">
        <f>(INDEX(Contents!A:A,MATCH(A11,'contents 계산시트'!X:X,0),1))</f>
        <v>[Myth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v>
      </c>
      <c r="C11" s="2" t="s">
        <v>520</v>
      </c>
      <c r="D11" s="96" t="s">
        <v>78</v>
      </c>
      <c r="E11" s="4" t="s">
        <v>567</v>
      </c>
      <c r="F11" s="194">
        <f>IFERROR(
INDEX('contents 계산시트'!AD:AD,MATCH(A11,'contents 계산시트'!X:X,0),1),
"")</f>
        <v>45538</v>
      </c>
      <c r="G11" s="192" t="str">
        <f>IFERROR(INDEX('contents 계산시트'!B:B,MATCH(A11,'contents 계산시트'!X:X,0),1),"")</f>
        <v>https://www.linkedin.com/feed/update/urn:li:activity:7239407300824690689</v>
      </c>
      <c r="H11" s="192">
        <f>IFERROR(VLOOKUP('contents 추가정보'!G11,'contents 계산시트'!B:AE,27,FALSE),"")</f>
        <v>3.6084799278304013E-2</v>
      </c>
    </row>
    <row r="12" spans="1:8">
      <c r="A12" s="89">
        <v>11</v>
      </c>
      <c r="B12" s="246" t="str">
        <f>(INDEX(Contents!A:A,MATCH(A12,'contents 계산시트'!X:X,0),1))</f>
        <v>COVID-19 is on the rise again. With the emergence of new virus strains, the threat of COVID-19 is growing. Let's stay alert and prevent it!
#SKbioscience #FromPreventionToCure #COVID19 #Vaccine</v>
      </c>
      <c r="C12" s="2" t="s">
        <v>889</v>
      </c>
      <c r="D12" s="96" t="s">
        <v>576</v>
      </c>
      <c r="E12" s="4" t="s">
        <v>567</v>
      </c>
      <c r="F12" s="194">
        <f>IFERROR(
INDEX('contents 계산시트'!AD:AD,MATCH(A12,'contents 계산시트'!X:X,0),1),
"")</f>
        <v>45538</v>
      </c>
      <c r="G12" s="192" t="str">
        <f>IFERROR(INDEX('contents 계산시트'!B:B,MATCH(A12,'contents 계산시트'!X:X,0),1),"")</f>
        <v>https://www.linkedin.com/feed/update/urn:li:activity:7237595362339803137</v>
      </c>
      <c r="H12" s="192">
        <f>IFERROR(VLOOKUP('contents 추가정보'!G12,'contents 계산시트'!B:AE,27,FALSE),"")</f>
        <v>2.4476209124730763E-2</v>
      </c>
    </row>
    <row r="13" spans="1:8">
      <c r="A13" s="89">
        <v>12</v>
      </c>
      <c r="B13" s="246" t="e">
        <f>(INDEX(Contents!A:A,MATCH(A13,'contents 계산시트'!X:X,0),1))</f>
        <v>#N/A</v>
      </c>
      <c r="C13" s="2"/>
      <c r="D13" s="96"/>
      <c r="E13" s="4"/>
      <c r="F13" s="194" t="str">
        <f>IFERROR(
INDEX('contents 계산시트'!AD:AD,MATCH(A13,'contents 계산시트'!X:X,0),1),
"")</f>
        <v/>
      </c>
      <c r="G13" s="192" t="str">
        <f>IFERROR(INDEX('contents 계산시트'!B:B,MATCH(A13,'contents 계산시트'!X:X,0),1),"")</f>
        <v/>
      </c>
      <c r="H13" s="192" t="str">
        <f>IFERROR(VLOOKUP('contents 추가정보'!G13,'contents 계산시트'!B:AE,27,FALSE),"")</f>
        <v/>
      </c>
    </row>
    <row r="14" spans="1:8">
      <c r="A14" s="89">
        <v>13</v>
      </c>
      <c r="B14" s="246" t="e">
        <f>(INDEX(Contents!A:A,MATCH(A14,'contents 계산시트'!X:X,0),1))</f>
        <v>#N/A</v>
      </c>
      <c r="C14" s="2"/>
      <c r="D14" s="96"/>
      <c r="E14" s="4"/>
      <c r="F14" s="194" t="str">
        <f>IFERROR(
INDEX('contents 계산시트'!AD:AD,MATCH(A14,'contents 계산시트'!X:X,0),1),
"")</f>
        <v/>
      </c>
      <c r="G14" s="192" t="str">
        <f>IFERROR(INDEX('contents 계산시트'!B:B,MATCH(A14,'contents 계산시트'!X:X,0),1),"")</f>
        <v/>
      </c>
      <c r="H14" s="192" t="str">
        <f>IFERROR(VLOOKUP('contents 추가정보'!G14,'contents 계산시트'!B:AE,27,FALSE),"")</f>
        <v/>
      </c>
    </row>
    <row r="15" spans="1:8">
      <c r="A15" s="89">
        <v>14</v>
      </c>
      <c r="B15" s="246" t="e">
        <f>(INDEX(Contents!A:A,MATCH(A15,'contents 계산시트'!X:X,0),1))</f>
        <v>#N/A</v>
      </c>
      <c r="C15" s="2"/>
      <c r="D15" s="96"/>
      <c r="E15" s="4"/>
      <c r="F15" s="194" t="str">
        <f>IFERROR(
INDEX('contents 계산시트'!AD:AD,MATCH(A15,'contents 계산시트'!X:X,0),1),
"")</f>
        <v/>
      </c>
      <c r="G15" s="192" t="str">
        <f>IFERROR(INDEX('contents 계산시트'!B:B,MATCH(A15,'contents 계산시트'!X:X,0),1),"")</f>
        <v/>
      </c>
      <c r="H15" s="192" t="str">
        <f>IFERROR(VLOOKUP('contents 추가정보'!G15,'contents 계산시트'!B:AE,27,FALSE),"")</f>
        <v/>
      </c>
    </row>
    <row r="16" spans="1:8">
      <c r="A16" s="89">
        <v>15</v>
      </c>
      <c r="B16" s="246" t="e">
        <f>(INDEX(Contents!A:A,MATCH(A16,'contents 계산시트'!X:X,0),1))</f>
        <v>#N/A</v>
      </c>
      <c r="C16" s="2"/>
      <c r="D16" s="96"/>
      <c r="E16" s="4"/>
      <c r="F16" s="194" t="str">
        <f>IFERROR(
INDEX('contents 계산시트'!AD:AD,MATCH(A16,'contents 계산시트'!X:X,0),1),
"")</f>
        <v/>
      </c>
      <c r="G16" s="192" t="str">
        <f>IFERROR(INDEX('contents 계산시트'!B:B,MATCH(A16,'contents 계산시트'!X:X,0),1),"")</f>
        <v/>
      </c>
      <c r="H16" s="192" t="str">
        <f>IFERROR(VLOOKUP('contents 추가정보'!G16,'contents 계산시트'!B:AE,27,FALSE),"")</f>
        <v/>
      </c>
    </row>
    <row r="17" spans="1:8">
      <c r="A17" s="89">
        <v>16</v>
      </c>
      <c r="B17" s="246" t="e">
        <f>(INDEX(Contents!A:A,MATCH(A17,'contents 계산시트'!X:X,0),1))</f>
        <v>#N/A</v>
      </c>
      <c r="C17" s="2"/>
      <c r="D17" s="96"/>
      <c r="E17" s="4"/>
      <c r="F17" s="194" t="str">
        <f>IFERROR(
INDEX('contents 계산시트'!AD:AD,MATCH(A17,'contents 계산시트'!X:X,0),1),
"")</f>
        <v/>
      </c>
      <c r="G17" s="192" t="str">
        <f>IFERROR(INDEX('contents 계산시트'!B:B,MATCH(A17,'contents 계산시트'!X:X,0),1),"")</f>
        <v/>
      </c>
      <c r="H17" s="192" t="str">
        <f>IFERROR(VLOOKUP('contents 추가정보'!G17,'contents 계산시트'!B:AE,27,FALSE),"")</f>
        <v/>
      </c>
    </row>
    <row r="18" spans="1:8">
      <c r="A18" s="89">
        <v>17</v>
      </c>
      <c r="B18" s="246" t="e">
        <f>(INDEX(Contents!A:A,MATCH(A18,'contents 계산시트'!X:X,0),1))</f>
        <v>#N/A</v>
      </c>
      <c r="C18" s="2"/>
      <c r="D18" s="96"/>
      <c r="E18" s="4"/>
      <c r="F18" s="194" t="str">
        <f>IFERROR(
INDEX('contents 계산시트'!AD:AD,MATCH(A18,'contents 계산시트'!X:X,0),1),
"")</f>
        <v/>
      </c>
      <c r="G18" s="192" t="str">
        <f>IFERROR(INDEX('contents 계산시트'!B:B,MATCH(A18,'contents 계산시트'!X:X,0),1),"")</f>
        <v/>
      </c>
      <c r="H18" s="192" t="str">
        <f>IFERROR(VLOOKUP('contents 추가정보'!G18,'contents 계산시트'!B:AE,27,FALSE),"")</f>
        <v/>
      </c>
    </row>
    <row r="19" spans="1:8">
      <c r="A19" s="89">
        <v>18</v>
      </c>
      <c r="B19" s="246" t="e">
        <f>(INDEX(Contents!A:A,MATCH(A19,'contents 계산시트'!X:X,0),1))</f>
        <v>#N/A</v>
      </c>
      <c r="C19" s="2"/>
      <c r="D19" s="96"/>
      <c r="E19" s="4"/>
      <c r="F19" s="194" t="str">
        <f>IFERROR(
INDEX('contents 계산시트'!AD:AD,MATCH(A19,'contents 계산시트'!X:X,0),1),
"")</f>
        <v/>
      </c>
      <c r="G19" s="192" t="str">
        <f>IFERROR(INDEX('contents 계산시트'!B:B,MATCH(A19,'contents 계산시트'!X:X,0),1),"")</f>
        <v/>
      </c>
      <c r="H19" s="192" t="str">
        <f>IFERROR(VLOOKUP('contents 추가정보'!G19,'contents 계산시트'!B:AE,27,FALSE),"")</f>
        <v/>
      </c>
    </row>
    <row r="20" spans="1:8">
      <c r="A20" s="89">
        <v>19</v>
      </c>
      <c r="B20" s="246" t="e">
        <f>(INDEX(Contents!A:A,MATCH(A20,'contents 계산시트'!X:X,0),1))</f>
        <v>#N/A</v>
      </c>
      <c r="C20" s="2"/>
      <c r="D20" s="96"/>
      <c r="E20" s="4"/>
      <c r="F20" s="194" t="str">
        <f>IFERROR(
INDEX('contents 계산시트'!AD:AD,MATCH(A20,'contents 계산시트'!X:X,0),1),
"")</f>
        <v/>
      </c>
      <c r="G20" s="192" t="str">
        <f>IFERROR(INDEX('contents 계산시트'!B:B,MATCH(A20,'contents 계산시트'!X:X,0),1),"")</f>
        <v/>
      </c>
      <c r="H20" s="192" t="str">
        <f>IFERROR(VLOOKUP('contents 추가정보'!G20,'contents 계산시트'!B:AE,27,FALSE),"")</f>
        <v/>
      </c>
    </row>
    <row r="21" spans="1:8">
      <c r="A21" s="89">
        <v>20</v>
      </c>
      <c r="B21" s="246" t="e">
        <f>(INDEX(Contents!A:A,MATCH(A21,'contents 계산시트'!X:X,0),1))</f>
        <v>#N/A</v>
      </c>
      <c r="C21" s="2"/>
      <c r="D21" s="96"/>
      <c r="E21" s="4"/>
      <c r="F21" s="194" t="str">
        <f>IFERROR(
INDEX('contents 계산시트'!AD:AD,MATCH(A21,'contents 계산시트'!X:X,0),1),
"")</f>
        <v/>
      </c>
      <c r="G21" s="192" t="str">
        <f>IFERROR(INDEX('contents 계산시트'!B:B,MATCH(A21,'contents 계산시트'!X:X,0),1),"")</f>
        <v/>
      </c>
      <c r="H21" s="192" t="str">
        <f>IFERROR(VLOOKUP('contents 추가정보'!G21,'contents 계산시트'!B:AE,27,FALSE),"")</f>
        <v/>
      </c>
    </row>
    <row r="22" spans="1:8">
      <c r="A22" s="89">
        <v>21</v>
      </c>
      <c r="B22" s="246" t="e">
        <f>(INDEX(Contents!A:A,MATCH(A22,'contents 계산시트'!X:X,0),1))</f>
        <v>#N/A</v>
      </c>
      <c r="C22" s="2"/>
      <c r="D22" s="96"/>
      <c r="E22" s="4"/>
      <c r="F22" s="194" t="str">
        <f>IFERROR(
INDEX('contents 계산시트'!AD:AD,MATCH(A22,'contents 계산시트'!X:X,0),1),
"")</f>
        <v/>
      </c>
      <c r="G22" s="192" t="str">
        <f>IFERROR(INDEX('contents 계산시트'!B:B,MATCH(A22,'contents 계산시트'!X:X,0),1),"")</f>
        <v/>
      </c>
      <c r="H22" s="192" t="str">
        <f>IFERROR(VLOOKUP('contents 추가정보'!G22,'contents 계산시트'!B:AE,27,FALSE),"")</f>
        <v/>
      </c>
    </row>
    <row r="23" spans="1:8">
      <c r="A23" s="89">
        <v>22</v>
      </c>
      <c r="B23" s="246" t="e">
        <f>(INDEX(Contents!A:A,MATCH(A23,'contents 계산시트'!X:X,0),1))</f>
        <v>#N/A</v>
      </c>
      <c r="C23" s="2"/>
      <c r="D23" s="96"/>
      <c r="E23" s="4"/>
      <c r="F23" s="194" t="str">
        <f>IFERROR(
INDEX('contents 계산시트'!AD:AD,MATCH(A23,'contents 계산시트'!X:X,0),1),
"")</f>
        <v/>
      </c>
      <c r="G23" s="192" t="str">
        <f>IFERROR(INDEX('contents 계산시트'!B:B,MATCH(A23,'contents 계산시트'!X:X,0),1),"")</f>
        <v/>
      </c>
      <c r="H23" s="192" t="str">
        <f>IFERROR(VLOOKUP('contents 추가정보'!G23,'contents 계산시트'!B:AE,27,FALSE),"")</f>
        <v/>
      </c>
    </row>
    <row r="24" spans="1:8">
      <c r="A24" s="89">
        <v>23</v>
      </c>
      <c r="B24" s="246" t="e">
        <f>(INDEX(Contents!A:A,MATCH(A24,'contents 계산시트'!X:X,0),1))</f>
        <v>#N/A</v>
      </c>
      <c r="C24" s="2"/>
      <c r="D24" s="96"/>
      <c r="E24" s="4"/>
      <c r="F24" s="194" t="str">
        <f>IFERROR(
INDEX('contents 계산시트'!AD:AD,MATCH(A24,'contents 계산시트'!X:X,0),1),
"")</f>
        <v/>
      </c>
      <c r="G24" s="192" t="str">
        <f>IFERROR(INDEX('contents 계산시트'!B:B,MATCH(A24,'contents 계산시트'!X:X,0),1),"")</f>
        <v/>
      </c>
      <c r="H24" s="192" t="str">
        <f>IFERROR(VLOOKUP('contents 추가정보'!G24,'contents 계산시트'!B:AE,27,FALSE),"")</f>
        <v/>
      </c>
    </row>
    <row r="25" spans="1:8">
      <c r="A25" s="89">
        <v>24</v>
      </c>
      <c r="B25" s="246" t="e">
        <f>(INDEX(Contents!A:A,MATCH(A25,'contents 계산시트'!X:X,0),1))</f>
        <v>#N/A</v>
      </c>
      <c r="C25" s="2"/>
      <c r="D25" s="96"/>
      <c r="E25" s="4"/>
      <c r="F25" s="194" t="str">
        <f>IFERROR(
INDEX('contents 계산시트'!AD:AD,MATCH(A25,'contents 계산시트'!X:X,0),1),
"")</f>
        <v/>
      </c>
      <c r="G25" s="192" t="str">
        <f>IFERROR(INDEX('contents 계산시트'!B:B,MATCH(A25,'contents 계산시트'!X:X,0),1),"")</f>
        <v/>
      </c>
      <c r="H25" s="192" t="str">
        <f>IFERROR(VLOOKUP('contents 추가정보'!G25,'contents 계산시트'!B:AE,27,FALSE),"")</f>
        <v/>
      </c>
    </row>
    <row r="26" spans="1:8">
      <c r="A26" s="89">
        <v>25</v>
      </c>
      <c r="B26" s="246" t="e">
        <f>(INDEX(Contents!A:A,MATCH(A26,'contents 계산시트'!X:X,0),1))</f>
        <v>#N/A</v>
      </c>
      <c r="C26" s="2"/>
      <c r="D26" s="96"/>
      <c r="E26" s="4"/>
      <c r="F26" s="194" t="str">
        <f>IFERROR(
INDEX('contents 계산시트'!AD:AD,MATCH(A26,'contents 계산시트'!X:X,0),1),
"")</f>
        <v/>
      </c>
      <c r="G26" s="192" t="str">
        <f>IFERROR(INDEX('contents 계산시트'!B:B,MATCH(A26,'contents 계산시트'!X:X,0),1),"")</f>
        <v/>
      </c>
      <c r="H26" s="192" t="str">
        <f>IFERROR(VLOOKUP('contents 추가정보'!G26,'contents 계산시트'!B:AE,27,FALSE),"")</f>
        <v/>
      </c>
    </row>
    <row r="27" spans="1:8">
      <c r="A27" s="89">
        <v>26</v>
      </c>
      <c r="B27" s="246" t="e">
        <f>(INDEX(Contents!A:A,MATCH(A27,'contents 계산시트'!X:X,0),1))</f>
        <v>#N/A</v>
      </c>
      <c r="C27" s="2"/>
      <c r="D27" s="96"/>
      <c r="E27" s="4"/>
      <c r="F27" s="194" t="str">
        <f>IFERROR(
INDEX('contents 계산시트'!AD:AD,MATCH(A27,'contents 계산시트'!X:X,0),1),
"")</f>
        <v/>
      </c>
      <c r="G27" s="192" t="str">
        <f>IFERROR(INDEX('contents 계산시트'!B:B,MATCH(A27,'contents 계산시트'!X:X,0),1),"")</f>
        <v/>
      </c>
      <c r="H27" s="192" t="str">
        <f>IFERROR(VLOOKUP('contents 추가정보'!G27,'contents 계산시트'!B:AE,27,FALSE),"")</f>
        <v/>
      </c>
    </row>
    <row r="28" spans="1:8">
      <c r="A28" s="89">
        <v>27</v>
      </c>
      <c r="B28" s="246" t="e">
        <f>(INDEX(Contents!A:A,MATCH(A28,'contents 계산시트'!X:X,0),1))</f>
        <v>#N/A</v>
      </c>
      <c r="C28" s="2"/>
      <c r="D28" s="96"/>
      <c r="E28" s="4"/>
      <c r="F28" s="194" t="str">
        <f>IFERROR(
INDEX('contents 계산시트'!AD:AD,MATCH(A28,'contents 계산시트'!X:X,0),1),
"")</f>
        <v/>
      </c>
      <c r="G28" s="192" t="str">
        <f>IFERROR(INDEX('contents 계산시트'!B:B,MATCH(A28,'contents 계산시트'!X:X,0),1),"")</f>
        <v/>
      </c>
      <c r="H28" s="192" t="str">
        <f>IFERROR(VLOOKUP('contents 추가정보'!G28,'contents 계산시트'!B:AE,27,FALSE),"")</f>
        <v/>
      </c>
    </row>
    <row r="29" spans="1:8">
      <c r="A29" s="89">
        <v>28</v>
      </c>
      <c r="B29" s="246" t="e">
        <f>(INDEX(Contents!A:A,MATCH(A29,'contents 계산시트'!X:X,0),1))</f>
        <v>#N/A</v>
      </c>
      <c r="C29" s="2"/>
      <c r="D29" s="96"/>
      <c r="E29" s="4"/>
      <c r="F29" s="194" t="str">
        <f>IFERROR(
INDEX('contents 계산시트'!AD:AD,MATCH(A29,'contents 계산시트'!X:X,0),1),
"")</f>
        <v/>
      </c>
      <c r="G29" s="192" t="str">
        <f>IFERROR(INDEX('contents 계산시트'!B:B,MATCH(A29,'contents 계산시트'!X:X,0),1),"")</f>
        <v/>
      </c>
      <c r="H29" s="192" t="str">
        <f>IFERROR(VLOOKUP('contents 추가정보'!G29,'contents 계산시트'!B:AE,27,FALSE),"")</f>
        <v/>
      </c>
    </row>
    <row r="30" spans="1:8">
      <c r="A30" s="89">
        <v>29</v>
      </c>
      <c r="B30" s="246" t="e">
        <f>(INDEX(Contents!A:A,MATCH(A30,'contents 계산시트'!X:X,0),1))</f>
        <v>#N/A</v>
      </c>
      <c r="C30" s="2"/>
      <c r="D30" s="96"/>
      <c r="E30" s="4"/>
      <c r="F30" s="194" t="str">
        <f>IFERROR(
INDEX('contents 계산시트'!AD:AD,MATCH(A30,'contents 계산시트'!X:X,0),1),
"")</f>
        <v/>
      </c>
      <c r="G30" s="192" t="str">
        <f>IFERROR(INDEX('contents 계산시트'!B:B,MATCH(A30,'contents 계산시트'!X:X,0),1),"")</f>
        <v/>
      </c>
      <c r="H30" s="192" t="str">
        <f>IFERROR(VLOOKUP('contents 추가정보'!G30,'contents 계산시트'!B:AE,27,FALSE),"")</f>
        <v/>
      </c>
    </row>
    <row r="31" spans="1:8">
      <c r="A31" s="89">
        <v>30</v>
      </c>
      <c r="B31" s="246" t="e">
        <f>(INDEX(Contents!A:A,MATCH(A31,'contents 계산시트'!X:X,0),1))</f>
        <v>#N/A</v>
      </c>
      <c r="C31" s="2"/>
      <c r="D31" s="96"/>
      <c r="E31" s="4"/>
      <c r="F31" s="194" t="str">
        <f>IFERROR(
INDEX('contents 계산시트'!AD:AD,MATCH(A31,'contents 계산시트'!X:X,0),1),
"")</f>
        <v/>
      </c>
      <c r="G31" s="192" t="str">
        <f>IFERROR(INDEX('contents 계산시트'!B:B,MATCH(A31,'contents 계산시트'!X:X,0),1),"")</f>
        <v/>
      </c>
      <c r="H31" s="192" t="str">
        <f>IFERROR(VLOOKUP('contents 추가정보'!G31,'contents 계산시트'!B:AE,27,FALSE),"")</f>
        <v/>
      </c>
    </row>
    <row r="32" spans="1:8">
      <c r="A32" s="89">
        <v>31</v>
      </c>
      <c r="B32" s="246" t="e">
        <f>(INDEX(Contents!A:A,MATCH(A32,'contents 계산시트'!X:X,0),1))</f>
        <v>#N/A</v>
      </c>
      <c r="C32" s="2"/>
      <c r="D32" s="96"/>
      <c r="E32" s="4"/>
      <c r="F32" s="194" t="str">
        <f>IFERROR(
INDEX('contents 계산시트'!AD:AD,MATCH(A32,'contents 계산시트'!X:X,0),1),
"")</f>
        <v/>
      </c>
      <c r="G32" s="192" t="str">
        <f>IFERROR(INDEX('contents 계산시트'!B:B,MATCH(A32,'contents 계산시트'!X:X,0),1),"")</f>
        <v/>
      </c>
      <c r="H32" s="192" t="str">
        <f>IFERROR(VLOOKUP('contents 추가정보'!G32,'contents 계산시트'!B:AE,27,FALSE),"")</f>
        <v/>
      </c>
    </row>
    <row r="33" spans="1:8">
      <c r="A33" s="89">
        <v>32</v>
      </c>
      <c r="B33" s="246" t="e">
        <f>(INDEX(Contents!A:A,MATCH(A33,'contents 계산시트'!X:X,0),1))</f>
        <v>#N/A</v>
      </c>
      <c r="C33" s="2"/>
      <c r="D33" s="96"/>
      <c r="E33" s="4"/>
      <c r="F33" s="194" t="str">
        <f>IFERROR(
INDEX('contents 계산시트'!AD:AD,MATCH(A33,'contents 계산시트'!X:X,0),1),
"")</f>
        <v/>
      </c>
      <c r="G33" s="192" t="str">
        <f>IFERROR(INDEX('contents 계산시트'!B:B,MATCH(A33,'contents 계산시트'!X:X,0),1),"")</f>
        <v/>
      </c>
      <c r="H33" s="192" t="str">
        <f>IFERROR(VLOOKUP('contents 추가정보'!G33,'contents 계산시트'!B:AE,27,FALSE),"")</f>
        <v/>
      </c>
    </row>
    <row r="34" spans="1:8">
      <c r="A34" s="89">
        <v>33</v>
      </c>
      <c r="B34" s="246" t="e">
        <f>(INDEX(Contents!A:A,MATCH(A34,'contents 계산시트'!X:X,0),1))</f>
        <v>#N/A</v>
      </c>
      <c r="C34" s="2"/>
      <c r="D34" s="96"/>
      <c r="E34" s="4"/>
      <c r="F34" s="194" t="str">
        <f>IFERROR(
INDEX('contents 계산시트'!AD:AD,MATCH(A34,'contents 계산시트'!X:X,0),1),
"")</f>
        <v/>
      </c>
      <c r="G34" s="192" t="str">
        <f>IFERROR(INDEX('contents 계산시트'!B:B,MATCH(A34,'contents 계산시트'!X:X,0),1),"")</f>
        <v/>
      </c>
      <c r="H34" s="192" t="str">
        <f>IFERROR(VLOOKUP('contents 추가정보'!G34,'contents 계산시트'!B:AE,27,FALSE),"")</f>
        <v/>
      </c>
    </row>
    <row r="35" spans="1:8">
      <c r="A35" s="89">
        <v>34</v>
      </c>
      <c r="B35" s="246" t="e">
        <f>(INDEX(Contents!A:A,MATCH(A35,'contents 계산시트'!X:X,0),1))</f>
        <v>#N/A</v>
      </c>
      <c r="C35" s="2"/>
      <c r="D35" s="96"/>
      <c r="E35" s="4"/>
      <c r="F35" s="194" t="str">
        <f>IFERROR(
INDEX('contents 계산시트'!AD:AD,MATCH(A35,'contents 계산시트'!X:X,0),1),
"")</f>
        <v/>
      </c>
      <c r="G35" s="192" t="str">
        <f>IFERROR(INDEX('contents 계산시트'!B:B,MATCH(A35,'contents 계산시트'!X:X,0),1),"")</f>
        <v/>
      </c>
      <c r="H35" s="192" t="str">
        <f>IFERROR(VLOOKUP('contents 추가정보'!G35,'contents 계산시트'!B:AE,27,FALSE),"")</f>
        <v/>
      </c>
    </row>
    <row r="36" spans="1:8">
      <c r="A36" s="89">
        <v>35</v>
      </c>
      <c r="B36" s="246" t="e">
        <f>(INDEX(Contents!A:A,MATCH(A36,'contents 계산시트'!X:X,0),1))</f>
        <v>#N/A</v>
      </c>
      <c r="C36" s="2"/>
      <c r="D36" s="96"/>
      <c r="E36" s="4"/>
      <c r="F36" s="194" t="str">
        <f>IFERROR(
INDEX('contents 계산시트'!AD:AD,MATCH(A36,'contents 계산시트'!X:X,0),1),
"")</f>
        <v/>
      </c>
      <c r="G36" s="192" t="str">
        <f>IFERROR(INDEX('contents 계산시트'!B:B,MATCH(A36,'contents 계산시트'!X:X,0),1),"")</f>
        <v/>
      </c>
      <c r="H36" s="192" t="str">
        <f>IFERROR(VLOOKUP('contents 추가정보'!G36,'contents 계산시트'!B:AE,27,FALSE),"")</f>
        <v/>
      </c>
    </row>
    <row r="37" spans="1:8">
      <c r="A37" s="89">
        <v>36</v>
      </c>
      <c r="B37" s="246" t="e">
        <f>(INDEX(Contents!A:A,MATCH(A37,'contents 계산시트'!X:X,0),1))</f>
        <v>#N/A</v>
      </c>
      <c r="C37" s="2"/>
      <c r="D37" s="96"/>
      <c r="E37" s="4"/>
      <c r="F37" s="194" t="str">
        <f>IFERROR(
INDEX('contents 계산시트'!AD:AD,MATCH(A37,'contents 계산시트'!X:X,0),1),
"")</f>
        <v/>
      </c>
      <c r="G37" s="192" t="str">
        <f>IFERROR(INDEX('contents 계산시트'!B:B,MATCH(A37,'contents 계산시트'!X:X,0),1),"")</f>
        <v/>
      </c>
      <c r="H37" s="192" t="str">
        <f>IFERROR(VLOOKUP('contents 추가정보'!G37,'contents 계산시트'!B:AE,27,FALSE),"")</f>
        <v/>
      </c>
    </row>
    <row r="38" spans="1:8">
      <c r="A38" s="89">
        <v>37</v>
      </c>
      <c r="B38" s="246" t="e">
        <f>(INDEX(Contents!A:A,MATCH(A38,'contents 계산시트'!X:X,0),1))</f>
        <v>#N/A</v>
      </c>
      <c r="C38" s="2"/>
      <c r="D38" s="96"/>
      <c r="E38" s="4"/>
      <c r="F38" s="194" t="str">
        <f>IFERROR(
INDEX('contents 계산시트'!AD:AD,MATCH(A38,'contents 계산시트'!X:X,0),1),
"")</f>
        <v/>
      </c>
      <c r="G38" s="192" t="str">
        <f>IFERROR(INDEX('contents 계산시트'!B:B,MATCH(A38,'contents 계산시트'!X:X,0),1),"")</f>
        <v/>
      </c>
      <c r="H38" s="192" t="str">
        <f>IFERROR(VLOOKUP('contents 추가정보'!G38,'contents 계산시트'!B:AE,27,FALSE),"")</f>
        <v/>
      </c>
    </row>
    <row r="39" spans="1:8">
      <c r="A39" s="89">
        <v>38</v>
      </c>
      <c r="B39" s="246" t="e">
        <f>(INDEX(Contents!A:A,MATCH(A39,'contents 계산시트'!X:X,0),1))</f>
        <v>#N/A</v>
      </c>
      <c r="C39" s="2"/>
      <c r="D39" s="96"/>
      <c r="E39" s="4"/>
      <c r="F39" s="194" t="str">
        <f>IFERROR(
INDEX('contents 계산시트'!AD:AD,MATCH(A39,'contents 계산시트'!X:X,0),1),
"")</f>
        <v/>
      </c>
      <c r="G39" s="192" t="str">
        <f>IFERROR(INDEX('contents 계산시트'!B:B,MATCH(A39,'contents 계산시트'!X:X,0),1),"")</f>
        <v/>
      </c>
      <c r="H39" s="192" t="str">
        <f>IFERROR(VLOOKUP('contents 추가정보'!G39,'contents 계산시트'!B:AE,27,FALSE),"")</f>
        <v/>
      </c>
    </row>
    <row r="40" spans="1:8">
      <c r="A40" s="89">
        <v>39</v>
      </c>
      <c r="B40" s="246" t="e">
        <f>(INDEX(Contents!A:A,MATCH(A40,'contents 계산시트'!X:X,0),1))</f>
        <v>#N/A</v>
      </c>
      <c r="C40" s="2"/>
      <c r="D40" s="96"/>
      <c r="E40" s="4"/>
      <c r="F40" s="194" t="str">
        <f>IFERROR(
INDEX('contents 계산시트'!AD:AD,MATCH(A40,'contents 계산시트'!X:X,0),1),
"")</f>
        <v/>
      </c>
      <c r="G40" s="192" t="str">
        <f>IFERROR(INDEX('contents 계산시트'!B:B,MATCH(A40,'contents 계산시트'!X:X,0),1),"")</f>
        <v/>
      </c>
      <c r="H40" s="192" t="str">
        <f>IFERROR(VLOOKUP('contents 추가정보'!G40,'contents 계산시트'!B:AE,27,FALSE),"")</f>
        <v/>
      </c>
    </row>
    <row r="41" spans="1:8">
      <c r="A41" s="89">
        <v>40</v>
      </c>
      <c r="B41" s="246" t="e">
        <f>(INDEX(Contents!A:A,MATCH(A41,'contents 계산시트'!X:X,0),1))</f>
        <v>#N/A</v>
      </c>
      <c r="C41" s="2"/>
      <c r="D41" s="96"/>
      <c r="E41" s="4"/>
      <c r="F41" s="194" t="str">
        <f>IFERROR(
INDEX('contents 계산시트'!AD:AD,MATCH(A41,'contents 계산시트'!X:X,0),1),
"")</f>
        <v/>
      </c>
      <c r="G41" s="192" t="str">
        <f>IFERROR(INDEX('contents 계산시트'!B:B,MATCH(A41,'contents 계산시트'!X:X,0),1),"")</f>
        <v/>
      </c>
      <c r="H41" s="192" t="str">
        <f>IFERROR(VLOOKUP('contents 추가정보'!G41,'contents 계산시트'!B:AE,27,FALSE),"")</f>
        <v/>
      </c>
    </row>
    <row r="42" spans="1:8">
      <c r="A42" s="89">
        <v>41</v>
      </c>
      <c r="B42" s="246" t="e">
        <f>(INDEX(Contents!A:A,MATCH(A42,'contents 계산시트'!X:X,0),1))</f>
        <v>#N/A</v>
      </c>
      <c r="C42" s="2"/>
      <c r="D42" s="96"/>
      <c r="E42" s="4"/>
      <c r="F42" s="194" t="str">
        <f>IFERROR(
INDEX('contents 계산시트'!AD:AD,MATCH(A42,'contents 계산시트'!X:X,0),1),
"")</f>
        <v/>
      </c>
      <c r="G42" s="192" t="str">
        <f>IFERROR(INDEX('contents 계산시트'!B:B,MATCH(A42,'contents 계산시트'!X:X,0),1),"")</f>
        <v/>
      </c>
      <c r="H42" s="192" t="str">
        <f>IFERROR(VLOOKUP('contents 추가정보'!G42,'contents 계산시트'!B:AE,27,FALSE),"")</f>
        <v/>
      </c>
    </row>
    <row r="43" spans="1:8">
      <c r="A43" s="89">
        <v>42</v>
      </c>
      <c r="B43" s="246" t="e">
        <f>(INDEX(Contents!A:A,MATCH(A43,'contents 계산시트'!X:X,0),1))</f>
        <v>#N/A</v>
      </c>
      <c r="C43" s="2"/>
      <c r="D43" s="96"/>
      <c r="E43" s="4"/>
      <c r="F43" s="194" t="str">
        <f>IFERROR(
INDEX('contents 계산시트'!AD:AD,MATCH(A43,'contents 계산시트'!X:X,0),1),
"")</f>
        <v/>
      </c>
      <c r="G43" s="192" t="str">
        <f>IFERROR(INDEX('contents 계산시트'!B:B,MATCH(A43,'contents 계산시트'!X:X,0),1),"")</f>
        <v/>
      </c>
      <c r="H43" s="192" t="str">
        <f>IFERROR(VLOOKUP('contents 추가정보'!G43,'contents 계산시트'!B:AE,27,FALSE),"")</f>
        <v/>
      </c>
    </row>
    <row r="44" spans="1:8">
      <c r="A44" s="89">
        <v>43</v>
      </c>
      <c r="B44" s="246" t="e">
        <f>(INDEX(Contents!A:A,MATCH(A44,'contents 계산시트'!X:X,0),1))</f>
        <v>#N/A</v>
      </c>
      <c r="C44" s="2"/>
      <c r="D44" s="96"/>
      <c r="E44" s="4"/>
      <c r="F44" s="194" t="str">
        <f>IFERROR(
INDEX('contents 계산시트'!AD:AD,MATCH(A44,'contents 계산시트'!X:X,0),1),
"")</f>
        <v/>
      </c>
      <c r="G44" s="192" t="str">
        <f>IFERROR(INDEX('contents 계산시트'!B:B,MATCH(A44,'contents 계산시트'!X:X,0),1),"")</f>
        <v/>
      </c>
      <c r="H44" s="192" t="str">
        <f>IFERROR(VLOOKUP('contents 추가정보'!G44,'contents 계산시트'!B:AE,27,FALSE),"")</f>
        <v/>
      </c>
    </row>
    <row r="45" spans="1:8">
      <c r="A45" s="89">
        <v>44</v>
      </c>
      <c r="B45" s="246" t="e">
        <f>(INDEX(Contents!A:A,MATCH(A45,'contents 계산시트'!X:X,0),1))</f>
        <v>#N/A</v>
      </c>
      <c r="C45" s="2"/>
      <c r="D45" s="96"/>
      <c r="E45" s="4"/>
      <c r="F45" s="194" t="str">
        <f>IFERROR(
INDEX('contents 계산시트'!AD:AD,MATCH(A45,'contents 계산시트'!X:X,0),1),
"")</f>
        <v/>
      </c>
      <c r="G45" s="192" t="str">
        <f>IFERROR(INDEX('contents 계산시트'!B:B,MATCH(A45,'contents 계산시트'!X:X,0),1),"")</f>
        <v/>
      </c>
      <c r="H45" s="192" t="str">
        <f>IFERROR(VLOOKUP('contents 추가정보'!G45,'contents 계산시트'!B:AE,27,FALSE),"")</f>
        <v/>
      </c>
    </row>
    <row r="46" spans="1:8">
      <c r="A46" s="89">
        <v>45</v>
      </c>
      <c r="B46" s="246" t="e">
        <f>(INDEX(Contents!A:A,MATCH(A46,'contents 계산시트'!X:X,0),1))</f>
        <v>#N/A</v>
      </c>
      <c r="C46" s="2"/>
      <c r="D46" s="96"/>
      <c r="E46" s="4"/>
      <c r="F46" s="194" t="str">
        <f>IFERROR(
INDEX('contents 계산시트'!AD:AD,MATCH(A46,'contents 계산시트'!X:X,0),1),
"")</f>
        <v/>
      </c>
      <c r="G46" s="192" t="str">
        <f>IFERROR(INDEX('contents 계산시트'!B:B,MATCH(A46,'contents 계산시트'!X:X,0),1),"")</f>
        <v/>
      </c>
      <c r="H46" s="192" t="str">
        <f>IFERROR(VLOOKUP('contents 추가정보'!G46,'contents 계산시트'!B:AE,27,FALSE),"")</f>
        <v/>
      </c>
    </row>
    <row r="47" spans="1:8">
      <c r="A47" s="89">
        <v>46</v>
      </c>
      <c r="B47" s="246" t="e">
        <f>(INDEX(Contents!A:A,MATCH(A47,'contents 계산시트'!X:X,0),1))</f>
        <v>#N/A</v>
      </c>
      <c r="C47" s="2"/>
      <c r="D47" s="96"/>
      <c r="E47" s="4"/>
      <c r="F47" s="194" t="str">
        <f>IFERROR(
INDEX('contents 계산시트'!AD:AD,MATCH(A47,'contents 계산시트'!X:X,0),1),
"")</f>
        <v/>
      </c>
      <c r="G47" s="192" t="str">
        <f>IFERROR(INDEX('contents 계산시트'!B:B,MATCH(A47,'contents 계산시트'!X:X,0),1),"")</f>
        <v/>
      </c>
      <c r="H47" s="192" t="str">
        <f>IFERROR(VLOOKUP('contents 추가정보'!G47,'contents 계산시트'!B:AE,27,FALSE),"")</f>
        <v/>
      </c>
    </row>
    <row r="48" spans="1:8">
      <c r="A48" s="89">
        <v>47</v>
      </c>
      <c r="B48" s="246" t="e">
        <f>(INDEX(Contents!A:A,MATCH(A48,'contents 계산시트'!X:X,0),1))</f>
        <v>#N/A</v>
      </c>
      <c r="C48" s="2"/>
      <c r="D48" s="96"/>
      <c r="E48" s="4"/>
      <c r="F48" s="194" t="str">
        <f>IFERROR(
INDEX('contents 계산시트'!AD:AD,MATCH(A48,'contents 계산시트'!X:X,0),1),
"")</f>
        <v/>
      </c>
      <c r="G48" s="192" t="str">
        <f>IFERROR(INDEX('contents 계산시트'!B:B,MATCH(A48,'contents 계산시트'!X:X,0),1),"")</f>
        <v/>
      </c>
      <c r="H48" s="192" t="str">
        <f>IFERROR(VLOOKUP('contents 추가정보'!G48,'contents 계산시트'!B:AE,27,FALSE),"")</f>
        <v/>
      </c>
    </row>
    <row r="49" spans="1:8">
      <c r="A49" s="89">
        <v>48</v>
      </c>
      <c r="B49" s="246" t="e">
        <f>(INDEX(Contents!A:A,MATCH(A49,'contents 계산시트'!X:X,0),1))</f>
        <v>#N/A</v>
      </c>
      <c r="C49" s="2"/>
      <c r="D49" s="96"/>
      <c r="E49" s="4"/>
      <c r="F49" s="194" t="str">
        <f>IFERROR(
INDEX('contents 계산시트'!AD:AD,MATCH(A49,'contents 계산시트'!X:X,0),1),
"")</f>
        <v/>
      </c>
      <c r="G49" s="192" t="str">
        <f>IFERROR(INDEX('contents 계산시트'!B:B,MATCH(A49,'contents 계산시트'!X:X,0),1),"")</f>
        <v/>
      </c>
      <c r="H49" s="192" t="str">
        <f>IFERROR(VLOOKUP('contents 추가정보'!G49,'contents 계산시트'!B:AE,27,FALSE),"")</f>
        <v/>
      </c>
    </row>
    <row r="50" spans="1:8">
      <c r="A50" s="89">
        <v>49</v>
      </c>
      <c r="B50" s="246" t="e">
        <f>(INDEX(Contents!A:A,MATCH(A50,'contents 계산시트'!X:X,0),1))</f>
        <v>#N/A</v>
      </c>
      <c r="C50" s="2"/>
      <c r="D50" s="96"/>
      <c r="E50" s="4"/>
      <c r="F50" s="194" t="str">
        <f>IFERROR(
INDEX('contents 계산시트'!AD:AD,MATCH(A50,'contents 계산시트'!X:X,0),1),
"")</f>
        <v/>
      </c>
      <c r="G50" s="192" t="str">
        <f>IFERROR(INDEX('contents 계산시트'!B:B,MATCH(A50,'contents 계산시트'!X:X,0),1),"")</f>
        <v/>
      </c>
      <c r="H50" s="192" t="str">
        <f>IFERROR(VLOOKUP('contents 추가정보'!G50,'contents 계산시트'!B:AE,27,FALSE),"")</f>
        <v/>
      </c>
    </row>
    <row r="51" spans="1:8">
      <c r="A51" s="89">
        <v>50</v>
      </c>
      <c r="B51" s="246" t="e">
        <f>(INDEX(Contents!A:A,MATCH(A51,'contents 계산시트'!X:X,0),1))</f>
        <v>#N/A</v>
      </c>
      <c r="C51" s="2"/>
      <c r="D51" s="96"/>
      <c r="E51" s="4"/>
      <c r="F51" s="194" t="str">
        <f>IFERROR(
INDEX('contents 계산시트'!AD:AD,MATCH(A51,'contents 계산시트'!X:X,0),1),
"")</f>
        <v/>
      </c>
      <c r="G51" s="192" t="str">
        <f>IFERROR(INDEX('contents 계산시트'!B:B,MATCH(A51,'contents 계산시트'!X:X,0),1),"")</f>
        <v/>
      </c>
      <c r="H51" s="192" t="str">
        <f>IFERROR(VLOOKUP('contents 추가정보'!G51,'contents 계산시트'!B:AE,27,FALSE),"")</f>
        <v/>
      </c>
    </row>
    <row r="52" spans="1:8">
      <c r="A52" s="89">
        <v>51</v>
      </c>
      <c r="B52" s="246" t="e">
        <f>(INDEX(Contents!A:A,MATCH(A52,'contents 계산시트'!X:X,0),1))</f>
        <v>#N/A</v>
      </c>
      <c r="C52" s="2"/>
      <c r="D52" s="96"/>
      <c r="E52" s="4"/>
      <c r="F52" s="194" t="str">
        <f>IFERROR(
INDEX('contents 계산시트'!AD:AD,MATCH(A52,'contents 계산시트'!X:X,0),1),
"")</f>
        <v/>
      </c>
      <c r="G52" s="192" t="str">
        <f>IFERROR(INDEX('contents 계산시트'!B:B,MATCH(A52,'contents 계산시트'!X:X,0),1),"")</f>
        <v/>
      </c>
      <c r="H52" s="192" t="str">
        <f>IFERROR(VLOOKUP('contents 추가정보'!G52,'contents 계산시트'!B:AE,27,FALSE),"")</f>
        <v/>
      </c>
    </row>
    <row r="53" spans="1:8">
      <c r="A53" s="89">
        <v>52</v>
      </c>
      <c r="B53" s="246" t="e">
        <f>(INDEX(Contents!A:A,MATCH(A53,'contents 계산시트'!X:X,0),1))</f>
        <v>#N/A</v>
      </c>
      <c r="C53" s="2"/>
      <c r="D53" s="96"/>
      <c r="E53" s="4"/>
      <c r="F53" s="194" t="str">
        <f>IFERROR(
INDEX('contents 계산시트'!AD:AD,MATCH(A53,'contents 계산시트'!X:X,0),1),
"")</f>
        <v/>
      </c>
      <c r="G53" s="192" t="str">
        <f>IFERROR(INDEX('contents 계산시트'!B:B,MATCH(A53,'contents 계산시트'!X:X,0),1),"")</f>
        <v/>
      </c>
      <c r="H53" s="192" t="str">
        <f>IFERROR(VLOOKUP('contents 추가정보'!G53,'contents 계산시트'!B:AE,27,FALSE),"")</f>
        <v/>
      </c>
    </row>
    <row r="54" spans="1:8">
      <c r="A54" s="89">
        <v>53</v>
      </c>
      <c r="B54" s="246" t="e">
        <f>(INDEX(Contents!A:A,MATCH(A54,'contents 계산시트'!X:X,0),1))</f>
        <v>#N/A</v>
      </c>
      <c r="C54" s="2"/>
      <c r="D54" s="96"/>
      <c r="E54" s="4"/>
      <c r="F54" s="194" t="str">
        <f>IFERROR(
INDEX('contents 계산시트'!AD:AD,MATCH(A54,'contents 계산시트'!X:X,0),1),
"")</f>
        <v/>
      </c>
      <c r="G54" s="192" t="str">
        <f>IFERROR(INDEX('contents 계산시트'!B:B,MATCH(A54,'contents 계산시트'!X:X,0),1),"")</f>
        <v/>
      </c>
      <c r="H54" s="192" t="str">
        <f>IFERROR(VLOOKUP('contents 추가정보'!G54,'contents 계산시트'!B:AE,27,FALSE),"")</f>
        <v/>
      </c>
    </row>
    <row r="55" spans="1:8">
      <c r="A55" s="89">
        <v>54</v>
      </c>
      <c r="B55" s="246" t="e">
        <f>(INDEX(Contents!A:A,MATCH(A55,'contents 계산시트'!X:X,0),1))</f>
        <v>#N/A</v>
      </c>
      <c r="C55" s="2"/>
      <c r="D55" s="96"/>
      <c r="E55" s="4"/>
      <c r="F55" s="194" t="str">
        <f>IFERROR(
INDEX('contents 계산시트'!AD:AD,MATCH(A55,'contents 계산시트'!X:X,0),1),
"")</f>
        <v/>
      </c>
      <c r="G55" s="192" t="str">
        <f>IFERROR(INDEX('contents 계산시트'!B:B,MATCH(A55,'contents 계산시트'!X:X,0),1),"")</f>
        <v/>
      </c>
      <c r="H55" s="192" t="str">
        <f>IFERROR(VLOOKUP('contents 추가정보'!G55,'contents 계산시트'!B:AE,27,FALSE),"")</f>
        <v/>
      </c>
    </row>
    <row r="56" spans="1:8">
      <c r="A56" s="89">
        <v>55</v>
      </c>
      <c r="B56" s="246" t="e">
        <f>(INDEX(Contents!A:A,MATCH(A56,'contents 계산시트'!X:X,0),1))</f>
        <v>#N/A</v>
      </c>
      <c r="C56" s="2"/>
      <c r="D56" s="96"/>
      <c r="E56" s="4"/>
      <c r="F56" s="194" t="str">
        <f>IFERROR(
INDEX('contents 계산시트'!AD:AD,MATCH(A56,'contents 계산시트'!X:X,0),1),
"")</f>
        <v/>
      </c>
      <c r="G56" s="192" t="str">
        <f>IFERROR(INDEX('contents 계산시트'!B:B,MATCH(A56,'contents 계산시트'!X:X,0),1),"")</f>
        <v/>
      </c>
      <c r="H56" s="192" t="str">
        <f>IFERROR(VLOOKUP('contents 추가정보'!G56,'contents 계산시트'!B:AE,27,FALSE),"")</f>
        <v/>
      </c>
    </row>
    <row r="57" spans="1:8">
      <c r="A57" s="89">
        <v>56</v>
      </c>
      <c r="B57" s="246" t="e">
        <f>(INDEX(Contents!A:A,MATCH(A57,'contents 계산시트'!X:X,0),1))</f>
        <v>#N/A</v>
      </c>
      <c r="C57" s="2"/>
      <c r="D57" s="96"/>
      <c r="E57" s="4"/>
      <c r="F57" s="194" t="str">
        <f>IFERROR(
INDEX('contents 계산시트'!AD:AD,MATCH(A57,'contents 계산시트'!X:X,0),1),
"")</f>
        <v/>
      </c>
      <c r="G57" s="192" t="str">
        <f>IFERROR(INDEX('contents 계산시트'!B:B,MATCH(A57,'contents 계산시트'!X:X,0),1),"")</f>
        <v/>
      </c>
      <c r="H57" s="192" t="str">
        <f>IFERROR(VLOOKUP('contents 추가정보'!G57,'contents 계산시트'!B:AE,27,FALSE),"")</f>
        <v/>
      </c>
    </row>
    <row r="58" spans="1:8">
      <c r="A58" s="89">
        <v>57</v>
      </c>
      <c r="B58" s="246" t="e">
        <f>(INDEX(Contents!A:A,MATCH(A58,'contents 계산시트'!X:X,0),1))</f>
        <v>#N/A</v>
      </c>
      <c r="C58" s="2"/>
      <c r="D58" s="96"/>
      <c r="E58" s="4"/>
      <c r="F58" s="194" t="str">
        <f>IFERROR(
INDEX('contents 계산시트'!AD:AD,MATCH(A58,'contents 계산시트'!X:X,0),1),
"")</f>
        <v/>
      </c>
      <c r="G58" s="192" t="str">
        <f>IFERROR(INDEX('contents 계산시트'!B:B,MATCH(A58,'contents 계산시트'!X:X,0),1),"")</f>
        <v/>
      </c>
      <c r="H58" s="192" t="str">
        <f>IFERROR(VLOOKUP('contents 추가정보'!G58,'contents 계산시트'!B:AE,27,FALSE),"")</f>
        <v/>
      </c>
    </row>
    <row r="59" spans="1:8">
      <c r="A59" s="89">
        <v>58</v>
      </c>
      <c r="B59" s="246" t="e">
        <f>(INDEX(Contents!A:A,MATCH(A59,'contents 계산시트'!X:X,0),1))</f>
        <v>#N/A</v>
      </c>
      <c r="C59" s="2"/>
      <c r="D59" s="96"/>
      <c r="E59" s="4"/>
      <c r="F59" s="194" t="str">
        <f>IFERROR(
INDEX('contents 계산시트'!AD:AD,MATCH(A59,'contents 계산시트'!X:X,0),1),
"")</f>
        <v/>
      </c>
      <c r="G59" s="192" t="str">
        <f>IFERROR(INDEX('contents 계산시트'!B:B,MATCH(A59,'contents 계산시트'!X:X,0),1),"")</f>
        <v/>
      </c>
      <c r="H59" s="192" t="str">
        <f>IFERROR(VLOOKUP('contents 추가정보'!G59,'contents 계산시트'!B:AE,27,FALSE),"")</f>
        <v/>
      </c>
    </row>
    <row r="60" spans="1:8">
      <c r="A60" s="89">
        <v>59</v>
      </c>
      <c r="B60" s="246" t="e">
        <f>(INDEX(Contents!A:A,MATCH(A60,'contents 계산시트'!X:X,0),1))</f>
        <v>#N/A</v>
      </c>
      <c r="C60" s="2"/>
      <c r="D60" s="96"/>
      <c r="E60" s="4"/>
      <c r="F60" s="194" t="str">
        <f>IFERROR(
INDEX('contents 계산시트'!AD:AD,MATCH(A60,'contents 계산시트'!X:X,0),1),
"")</f>
        <v/>
      </c>
      <c r="G60" s="192" t="str">
        <f>IFERROR(INDEX('contents 계산시트'!B:B,MATCH(A60,'contents 계산시트'!X:X,0),1),"")</f>
        <v/>
      </c>
      <c r="H60" s="192" t="str">
        <f>IFERROR(VLOOKUP('contents 추가정보'!G60,'contents 계산시트'!B:AE,27,FALSE),"")</f>
        <v/>
      </c>
    </row>
    <row r="61" spans="1:8">
      <c r="A61" s="89">
        <v>60</v>
      </c>
      <c r="B61" s="246" t="e">
        <f>(INDEX(Contents!A:A,MATCH(A61,'contents 계산시트'!X:X,0),1))</f>
        <v>#N/A</v>
      </c>
      <c r="C61" s="2"/>
      <c r="D61" s="96"/>
      <c r="E61" s="4"/>
      <c r="F61" s="194" t="str">
        <f>IFERROR(
INDEX('contents 계산시트'!AD:AD,MATCH(A61,'contents 계산시트'!X:X,0),1),
"")</f>
        <v/>
      </c>
      <c r="G61" s="192" t="str">
        <f>IFERROR(INDEX('contents 계산시트'!B:B,MATCH(A61,'contents 계산시트'!X:X,0),1),"")</f>
        <v/>
      </c>
      <c r="H61" s="192" t="str">
        <f>IFERROR(VLOOKUP('contents 추가정보'!G61,'contents 계산시트'!B:AE,27,FALSE),"")</f>
        <v/>
      </c>
    </row>
    <row r="62" spans="1:8">
      <c r="A62" s="89">
        <v>61</v>
      </c>
      <c r="B62" s="246" t="e">
        <f>(INDEX(Contents!A:A,MATCH(A62,'contents 계산시트'!X:X,0),1))</f>
        <v>#N/A</v>
      </c>
      <c r="C62" s="2"/>
      <c r="D62" s="96"/>
      <c r="E62" s="4"/>
      <c r="F62" s="194" t="str">
        <f>IFERROR(
INDEX('contents 계산시트'!AD:AD,MATCH(A62,'contents 계산시트'!X:X,0),1),
"")</f>
        <v/>
      </c>
      <c r="G62" s="192" t="str">
        <f>IFERROR(INDEX('contents 계산시트'!B:B,MATCH(A62,'contents 계산시트'!X:X,0),1),"")</f>
        <v/>
      </c>
      <c r="H62" s="192" t="str">
        <f>IFERROR(VLOOKUP('contents 추가정보'!G62,'contents 계산시트'!B:AE,27,FALSE),"")</f>
        <v/>
      </c>
    </row>
    <row r="63" spans="1:8">
      <c r="A63" s="89">
        <v>62</v>
      </c>
      <c r="B63" s="246" t="e">
        <f>(INDEX(Contents!A:A,MATCH(A63,'contents 계산시트'!X:X,0),1))</f>
        <v>#N/A</v>
      </c>
      <c r="C63" s="2"/>
      <c r="D63" s="96"/>
      <c r="E63" s="4"/>
      <c r="F63" s="194" t="str">
        <f>IFERROR(
INDEX('contents 계산시트'!AD:AD,MATCH(A63,'contents 계산시트'!X:X,0),1),
"")</f>
        <v/>
      </c>
      <c r="G63" s="192" t="str">
        <f>IFERROR(INDEX('contents 계산시트'!B:B,MATCH(A63,'contents 계산시트'!X:X,0),1),"")</f>
        <v/>
      </c>
      <c r="H63" s="192" t="str">
        <f>IFERROR(VLOOKUP('contents 추가정보'!G63,'contents 계산시트'!B:AE,27,FALSE),"")</f>
        <v/>
      </c>
    </row>
    <row r="64" spans="1:8">
      <c r="A64" s="89">
        <v>63</v>
      </c>
      <c r="B64" s="246" t="e">
        <f>(INDEX(Contents!A:A,MATCH(A64,'contents 계산시트'!X:X,0),1))</f>
        <v>#N/A</v>
      </c>
      <c r="C64" s="2"/>
      <c r="D64" s="96"/>
      <c r="E64" s="4"/>
      <c r="F64" s="194" t="str">
        <f>IFERROR(
INDEX('contents 계산시트'!AD:AD,MATCH(A64,'contents 계산시트'!X:X,0),1),
"")</f>
        <v/>
      </c>
      <c r="G64" s="192" t="str">
        <f>IFERROR(INDEX('contents 계산시트'!B:B,MATCH(A64,'contents 계산시트'!X:X,0),1),"")</f>
        <v/>
      </c>
      <c r="H64" s="192" t="str">
        <f>IFERROR(VLOOKUP('contents 추가정보'!G64,'contents 계산시트'!B:AE,27,FALSE),"")</f>
        <v/>
      </c>
    </row>
    <row r="65" spans="1:8">
      <c r="A65" s="89">
        <v>64</v>
      </c>
      <c r="B65" s="246" t="e">
        <f>(INDEX(Contents!A:A,MATCH(A65,'contents 계산시트'!X:X,0),1))</f>
        <v>#N/A</v>
      </c>
      <c r="C65" s="2"/>
      <c r="D65" s="96"/>
      <c r="E65" s="4"/>
      <c r="F65" s="194" t="str">
        <f>IFERROR(
INDEX('contents 계산시트'!AD:AD,MATCH(A65,'contents 계산시트'!X:X,0),1),
"")</f>
        <v/>
      </c>
      <c r="G65" s="192" t="str">
        <f>IFERROR(INDEX('contents 계산시트'!B:B,MATCH(A65,'contents 계산시트'!X:X,0),1),"")</f>
        <v/>
      </c>
      <c r="H65" s="192" t="str">
        <f>IFERROR(VLOOKUP('contents 추가정보'!G65,'contents 계산시트'!B:AE,27,FALSE),"")</f>
        <v/>
      </c>
    </row>
    <row r="66" spans="1:8">
      <c r="A66" s="89">
        <v>65</v>
      </c>
      <c r="B66" s="246" t="e">
        <f>(INDEX(Contents!A:A,MATCH(A66,'contents 계산시트'!X:X,0),1))</f>
        <v>#N/A</v>
      </c>
      <c r="C66" s="2"/>
      <c r="D66" s="96"/>
      <c r="E66" s="4"/>
      <c r="F66" s="194" t="str">
        <f>IFERROR(
INDEX('contents 계산시트'!AD:AD,MATCH(A66,'contents 계산시트'!X:X,0),1),
"")</f>
        <v/>
      </c>
      <c r="G66" s="192" t="str">
        <f>IFERROR(INDEX('contents 계산시트'!B:B,MATCH(A66,'contents 계산시트'!X:X,0),1),"")</f>
        <v/>
      </c>
      <c r="H66" s="192" t="str">
        <f>IFERROR(VLOOKUP('contents 추가정보'!G66,'contents 계산시트'!B:AE,27,FALSE),"")</f>
        <v/>
      </c>
    </row>
    <row r="67" spans="1:8">
      <c r="A67" s="89">
        <v>66</v>
      </c>
      <c r="B67" s="246" t="e">
        <f>(INDEX(Contents!A:A,MATCH(A67,'contents 계산시트'!X:X,0),1))</f>
        <v>#N/A</v>
      </c>
      <c r="C67" s="2"/>
      <c r="D67" s="96"/>
      <c r="E67" s="4"/>
      <c r="F67" s="194" t="str">
        <f>IFERROR(
INDEX('contents 계산시트'!AD:AD,MATCH(A67,'contents 계산시트'!X:X,0),1),
"")</f>
        <v/>
      </c>
      <c r="G67" s="192" t="str">
        <f>IFERROR(INDEX('contents 계산시트'!B:B,MATCH(A67,'contents 계산시트'!X:X,0),1),"")</f>
        <v/>
      </c>
      <c r="H67" s="192" t="str">
        <f>IFERROR(VLOOKUP('contents 추가정보'!G67,'contents 계산시트'!B:AE,27,FALSE),"")</f>
        <v/>
      </c>
    </row>
    <row r="68" spans="1:8">
      <c r="A68" s="89">
        <v>67</v>
      </c>
      <c r="B68" s="246" t="e">
        <f>(INDEX(Contents!A:A,MATCH(A68,'contents 계산시트'!X:X,0),1))</f>
        <v>#N/A</v>
      </c>
      <c r="C68" s="2"/>
      <c r="D68" s="96"/>
      <c r="E68" s="4"/>
      <c r="F68" s="194" t="str">
        <f>IFERROR(
INDEX('contents 계산시트'!AD:AD,MATCH(A68,'contents 계산시트'!X:X,0),1),
"")</f>
        <v/>
      </c>
      <c r="G68" s="192" t="str">
        <f>IFERROR(INDEX('contents 계산시트'!B:B,MATCH(A68,'contents 계산시트'!X:X,0),1),"")</f>
        <v/>
      </c>
      <c r="H68" s="192" t="str">
        <f>IFERROR(VLOOKUP('contents 추가정보'!G68,'contents 계산시트'!B:AE,27,FALSE),"")</f>
        <v/>
      </c>
    </row>
    <row r="69" spans="1:8">
      <c r="A69" s="89">
        <v>68</v>
      </c>
      <c r="B69" s="246" t="e">
        <f>(INDEX(Contents!A:A,MATCH(A69,'contents 계산시트'!X:X,0),1))</f>
        <v>#N/A</v>
      </c>
      <c r="C69" s="2"/>
      <c r="D69" s="96"/>
      <c r="E69" s="4"/>
      <c r="F69" s="194" t="str">
        <f>IFERROR(
INDEX('contents 계산시트'!AD:AD,MATCH(A69,'contents 계산시트'!X:X,0),1),
"")</f>
        <v/>
      </c>
      <c r="G69" s="192" t="str">
        <f>IFERROR(INDEX('contents 계산시트'!B:B,MATCH(A69,'contents 계산시트'!X:X,0),1),"")</f>
        <v/>
      </c>
      <c r="H69" s="192" t="str">
        <f>IFERROR(VLOOKUP('contents 추가정보'!G69,'contents 계산시트'!B:AE,27,FALSE),"")</f>
        <v/>
      </c>
    </row>
    <row r="70" spans="1:8">
      <c r="A70" s="89">
        <v>69</v>
      </c>
      <c r="B70" s="246" t="e">
        <f>(INDEX(Contents!A:A,MATCH(A70,'contents 계산시트'!X:X,0),1))</f>
        <v>#N/A</v>
      </c>
      <c r="C70" s="2"/>
      <c r="D70" s="96"/>
      <c r="E70" s="4"/>
      <c r="F70" s="194" t="str">
        <f>IFERROR(
INDEX('contents 계산시트'!AD:AD,MATCH(A70,'contents 계산시트'!X:X,0),1),
"")</f>
        <v/>
      </c>
      <c r="G70" s="192" t="str">
        <f>IFERROR(INDEX('contents 계산시트'!B:B,MATCH(A70,'contents 계산시트'!X:X,0),1),"")</f>
        <v/>
      </c>
      <c r="H70" s="192" t="str">
        <f>IFERROR(VLOOKUP('contents 추가정보'!G70,'contents 계산시트'!B:AE,27,FALSE),"")</f>
        <v/>
      </c>
    </row>
    <row r="71" spans="1:8">
      <c r="A71" s="89">
        <v>70</v>
      </c>
      <c r="B71" s="246" t="e">
        <f>(INDEX(Contents!A:A,MATCH(A71,'contents 계산시트'!X:X,0),1))</f>
        <v>#N/A</v>
      </c>
      <c r="C71" s="2"/>
      <c r="D71" s="96"/>
      <c r="E71" s="4"/>
      <c r="F71" s="194" t="str">
        <f>IFERROR(
INDEX('contents 계산시트'!AD:AD,MATCH(A71,'contents 계산시트'!X:X,0),1),
"")</f>
        <v/>
      </c>
      <c r="G71" s="192" t="str">
        <f>IFERROR(INDEX('contents 계산시트'!B:B,MATCH(A71,'contents 계산시트'!X:X,0),1),"")</f>
        <v/>
      </c>
      <c r="H71" s="192" t="str">
        <f>IFERROR(VLOOKUP('contents 추가정보'!G71,'contents 계산시트'!B:AE,27,FALSE),"")</f>
        <v/>
      </c>
    </row>
    <row r="72" spans="1:8">
      <c r="A72" s="89">
        <v>71</v>
      </c>
      <c r="B72" s="246" t="e">
        <f>(INDEX(Contents!A:A,MATCH(A72,'contents 계산시트'!X:X,0),1))</f>
        <v>#N/A</v>
      </c>
      <c r="C72" s="2"/>
      <c r="D72" s="96"/>
      <c r="E72" s="4"/>
      <c r="F72" s="194" t="str">
        <f>IFERROR(
INDEX('contents 계산시트'!AD:AD,MATCH(A72,'contents 계산시트'!X:X,0),1),
"")</f>
        <v/>
      </c>
      <c r="G72" s="192" t="str">
        <f>IFERROR(INDEX('contents 계산시트'!B:B,MATCH(A72,'contents 계산시트'!X:X,0),1),"")</f>
        <v/>
      </c>
      <c r="H72" s="192" t="str">
        <f>IFERROR(VLOOKUP('contents 추가정보'!G72,'contents 계산시트'!B:AE,27,FALSE),"")</f>
        <v/>
      </c>
    </row>
    <row r="73" spans="1:8">
      <c r="A73" s="89">
        <v>72</v>
      </c>
      <c r="B73" s="246" t="e">
        <f>(INDEX(Contents!A:A,MATCH(A73,'contents 계산시트'!X:X,0),1))</f>
        <v>#N/A</v>
      </c>
      <c r="C73" s="2"/>
      <c r="D73" s="96"/>
      <c r="E73" s="4"/>
      <c r="F73" s="194" t="str">
        <f>IFERROR(
INDEX('contents 계산시트'!AD:AD,MATCH(A73,'contents 계산시트'!X:X,0),1),
"")</f>
        <v/>
      </c>
      <c r="G73" s="192" t="str">
        <f>IFERROR(INDEX('contents 계산시트'!B:B,MATCH(A73,'contents 계산시트'!X:X,0),1),"")</f>
        <v/>
      </c>
      <c r="H73" s="192" t="str">
        <f>IFERROR(VLOOKUP('contents 추가정보'!G73,'contents 계산시트'!B:AE,27,FALSE),"")</f>
        <v/>
      </c>
    </row>
    <row r="74" spans="1:8" ht="17.25" thickBot="1">
      <c r="A74" s="90">
        <v>73</v>
      </c>
      <c r="B74" s="246" t="e">
        <f>(INDEX(Contents!A:A,MATCH(A74,'contents 계산시트'!X:X,0),1))</f>
        <v>#N/A</v>
      </c>
      <c r="C74" s="7"/>
      <c r="D74" s="97"/>
      <c r="E74" s="8"/>
      <c r="F74" s="194" t="str">
        <f>IFERROR(
INDEX('contents 계산시트'!AD:AD,MATCH(A74,'contents 계산시트'!X:X,0),1),
"")</f>
        <v/>
      </c>
      <c r="G74" s="192" t="str">
        <f>IFERROR(INDEX('contents 계산시트'!B:B,MATCH(A74,'contents 계산시트'!X:X,0),1),"")</f>
        <v/>
      </c>
      <c r="H74" s="192" t="str">
        <f>IFERROR(VLOOKUP('contents 추가정보'!G74,'contents 계산시트'!B:AE,27,FALSE),"")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8" tint="0.79998168889431442"/>
  </sheetPr>
  <dimension ref="A1:AM118"/>
  <sheetViews>
    <sheetView zoomScale="85" zoomScaleNormal="85" workbookViewId="0">
      <selection activeCell="AK15" sqref="AK15"/>
    </sheetView>
  </sheetViews>
  <sheetFormatPr defaultRowHeight="16.5"/>
  <cols>
    <col min="1" max="1" width="150.875" customWidth="1"/>
    <col min="10" max="12" width="9" style="376"/>
    <col min="14" max="14" width="9" style="375"/>
    <col min="15" max="18" width="9" style="376"/>
    <col min="19" max="19" width="9" style="375"/>
    <col min="25" max="25" width="11.125" bestFit="1" customWidth="1"/>
    <col min="30" max="30" width="11.125" bestFit="1" customWidth="1"/>
    <col min="32" max="32" width="9" style="375"/>
  </cols>
  <sheetData>
    <row r="1" spans="1:39">
      <c r="A1" s="275" t="str">
        <f>IF(Contents!A1="","",Contents!A1)</f>
        <v>Post title</v>
      </c>
      <c r="B1" s="275" t="str">
        <f>IF(Contents!B1="","",Contents!B1)</f>
        <v>Post link</v>
      </c>
      <c r="C1" s="275" t="str">
        <f>IF(Contents!C1="","",Contents!C1)</f>
        <v>Post type</v>
      </c>
      <c r="D1" s="275" t="str">
        <f>IF(Contents!D1="","",Contents!D1)</f>
        <v>Campaign name</v>
      </c>
      <c r="E1" s="275" t="str">
        <f>IF(Contents!E1="","",Contents!E1)</f>
        <v>Posted by</v>
      </c>
      <c r="F1" s="275" t="str">
        <f>IF(Contents!F1="","",Contents!F1)</f>
        <v>Created date</v>
      </c>
      <c r="G1" s="275" t="str">
        <f>IF(Contents!G1="","",Contents!G1)</f>
        <v>Campaign start date</v>
      </c>
      <c r="H1" s="275" t="str">
        <f>IF(Contents!H1="","",Contents!H1)</f>
        <v>Campaign end date</v>
      </c>
      <c r="I1" s="275" t="str">
        <f>IF(Contents!I1="","",Contents!I1)</f>
        <v>Audience</v>
      </c>
      <c r="J1" s="275" t="str">
        <f>IF(Contents!J1="","",Contents!J1)</f>
        <v>Impressions</v>
      </c>
      <c r="K1" s="275" t="str">
        <f>IF(Contents!K1="","",Contents!K1)</f>
        <v>Views</v>
      </c>
      <c r="L1" s="275" t="str">
        <f>IF(Contents!L1="","",Contents!L1)</f>
        <v>Offsite Views</v>
      </c>
      <c r="M1" s="275" t="str">
        <f>IF(Contents!M1="","",Contents!M1)</f>
        <v>Clicks</v>
      </c>
      <c r="N1" s="275" t="str">
        <f>IF(Contents!N1="","",Contents!N1)</f>
        <v>Click through rate (CTR)</v>
      </c>
      <c r="O1" s="275" t="str">
        <f>IF(Contents!O1="","",Contents!O1)</f>
        <v>Likes</v>
      </c>
      <c r="P1" s="275" t="str">
        <f>IF(Contents!P1="","",Contents!P1)</f>
        <v>Comments</v>
      </c>
      <c r="Q1" s="275" t="str">
        <f>IF(Contents!Q1="","",Contents!Q1)</f>
        <v>Reposts</v>
      </c>
      <c r="R1" s="275" t="str">
        <f>IF(Contents!R1="","",Contents!R1)</f>
        <v>Follows</v>
      </c>
      <c r="S1" s="275" t="str">
        <f>IF(Contents!S1="","",Contents!S1)</f>
        <v>Engagement rate</v>
      </c>
      <c r="T1" s="275" t="str">
        <f>IF(Contents!T1="","",Contents!T1)</f>
        <v>Content Type</v>
      </c>
      <c r="U1" s="357"/>
      <c r="V1" s="357"/>
      <c r="W1" s="192" t="s">
        <v>1004</v>
      </c>
      <c r="X1" s="192" t="s">
        <v>1004</v>
      </c>
      <c r="Y1" s="192" t="s">
        <v>547</v>
      </c>
      <c r="Z1" s="192" t="s">
        <v>546</v>
      </c>
      <c r="AA1" s="192" t="s">
        <v>551</v>
      </c>
      <c r="AB1" s="192" t="s">
        <v>545</v>
      </c>
      <c r="AC1" s="192" t="s">
        <v>541</v>
      </c>
      <c r="AD1" s="192" t="s">
        <v>21</v>
      </c>
      <c r="AE1" s="192" t="s">
        <v>552</v>
      </c>
      <c r="AF1" s="193" t="s">
        <v>550</v>
      </c>
      <c r="AG1" s="192" t="s">
        <v>548</v>
      </c>
      <c r="AH1" s="192"/>
      <c r="AI1" s="192"/>
      <c r="AJ1" s="192"/>
      <c r="AK1" s="192" t="s">
        <v>558</v>
      </c>
      <c r="AL1" s="192" t="s">
        <v>559</v>
      </c>
      <c r="AM1" s="192" t="s">
        <v>560</v>
      </c>
    </row>
    <row r="2" spans="1:39">
      <c r="A2" s="276" t="str">
        <f>Contents!A2</f>
        <v>🍂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v>
      </c>
      <c r="B2" s="276" t="str">
        <f>IF(Contents!B2="","",Contents!B2)</f>
        <v>https://www.linkedin.com/feed/update/urn:li:activity:7246382708849868800</v>
      </c>
      <c r="C2" s="277" t="str">
        <f>IF(Contents!C2="","",Contents!C2)</f>
        <v>Organic</v>
      </c>
      <c r="D2" s="277" t="str">
        <f>IF(Contents!D2="","",Contents!D2)</f>
        <v/>
      </c>
      <c r="E2" s="277" t="str">
        <f>IF(Contents!E2="","",Contents!E2)</f>
        <v>Jieun Han</v>
      </c>
      <c r="F2" s="277" t="str">
        <f>IF(Contents!F2="","",Contents!F2)</f>
        <v>09/30/2024</v>
      </c>
      <c r="G2" s="277" t="str">
        <f>IF(Contents!G2="","",Contents!G2)</f>
        <v/>
      </c>
      <c r="H2" s="277" t="str">
        <f>IF(Contents!H2="","",Contents!H2)</f>
        <v/>
      </c>
      <c r="I2" s="277" t="str">
        <f>IF(Contents!I2="","",Contents!I2)</f>
        <v>All followers</v>
      </c>
      <c r="J2" s="277">
        <f>IF(Contents!J2="","",Contents!J2)</f>
        <v>2867</v>
      </c>
      <c r="K2" s="277" t="str">
        <f>IF(Contents!K2="","",Contents!K2)</f>
        <v/>
      </c>
      <c r="L2" s="277" t="str">
        <f>IF(Contents!L2="","",Contents!L2)</f>
        <v/>
      </c>
      <c r="M2" s="277">
        <f>IF(Contents!M2="","",Contents!M2)</f>
        <v>458</v>
      </c>
      <c r="N2" s="277">
        <f>IF(Contents!N2="","",Contents!N2)</f>
        <v>0.1597488671541214</v>
      </c>
      <c r="O2" s="277">
        <f>IF(Contents!O2="","",Contents!O2)</f>
        <v>67</v>
      </c>
      <c r="P2" s="277">
        <f>IF(Contents!P2="","",Contents!P2)</f>
        <v>0</v>
      </c>
      <c r="Q2" s="277">
        <f>IF(Contents!Q2="","",Contents!Q2)</f>
        <v>5</v>
      </c>
      <c r="R2" s="277" t="str">
        <f>IF(Contents!R2="","",Contents!R2)</f>
        <v/>
      </c>
      <c r="S2" s="277">
        <f>IF(Contents!S2="","",Contents!S2)</f>
        <v>0.18486222624778748</v>
      </c>
      <c r="T2" s="277" t="str">
        <f>IF(Contents!T2="","",Contents!T2)</f>
        <v/>
      </c>
      <c r="U2" s="358"/>
      <c r="V2" s="358"/>
      <c r="W2" s="192">
        <f>IF(AB2="","",_xlfn.RANK.EQ(AF2,AF:AF,0))</f>
        <v>5</v>
      </c>
      <c r="X2" s="192">
        <f t="shared" ref="X2" si="0">IF(W2="","",_xlfn.RANK.EQ(W2,W:W,1))</f>
        <v>5</v>
      </c>
      <c r="Y2" s="194">
        <f>IF(C2&lt;&gt;"Organic","",IF(B2="","",DATE(RIGHT(F2,4),LEFT(F2,2),MID(F2,4,2))))</f>
        <v>45565</v>
      </c>
      <c r="Z2" s="192">
        <f>IF(C2&lt;&gt;"Organic","",IF(A2="","",SUM(O2:Q2,M2)))</f>
        <v>530</v>
      </c>
      <c r="AA2" s="192">
        <f>IF(AC2="",SUM(O2:Q2,M2),0.6*AC2+1.4*M2+O2+P2+Q2)</f>
        <v>530</v>
      </c>
      <c r="AB2" s="193">
        <f>IFERROR(IF(C2&lt;&gt;"Organic","",Z2/J2),"")</f>
        <v>0.18486222532263691</v>
      </c>
      <c r="AC2" s="192" t="str">
        <f t="shared" ref="AC2" si="1">IF(C2="","",IFERROR(IF(OR(C2="Sponsored",C2="total"),"",IF(C3="sponsored",K3-K4,K2)),""))</f>
        <v/>
      </c>
      <c r="AD2" s="194">
        <f>IFERROR(DATE(RIGHT(F2,4),LEFT(F2,2),MID(F2,4,2)),"")</f>
        <v>45565</v>
      </c>
      <c r="AE2" s="192" t="str">
        <f>IF(AC2="","",RANK(AC2,AC:AC,0)+COUNTIF($AC$1:AC1,AC2))</f>
        <v/>
      </c>
      <c r="AF2" s="193">
        <f>IFERROR((0.6*AC2+1.4*M2+O2+P2+Q2)/J2,AB2)</f>
        <v>0.18486222532263691</v>
      </c>
      <c r="AG2" s="192">
        <f>IF(C2="total","",J2)</f>
        <v>2867</v>
      </c>
      <c r="AH2" s="192">
        <f>IF(C2="organic",M2+O2+P2+Q2,"")</f>
        <v>530</v>
      </c>
      <c r="AI2" s="192">
        <f>IFERROR(IF(C2="total","",M2+O2+P2+Q2),"")</f>
        <v>530</v>
      </c>
      <c r="AJ2" s="192"/>
      <c r="AK2" s="192" t="str" cm="1">
        <f t="array" ref="AK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67
(268)</v>
      </c>
      <c r="AL2" s="192" t="str" cm="1">
        <f t="array" ref="AL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2" s="192" t="str" cm="1">
        <f t="array" ref="AM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5
(6)</v>
      </c>
    </row>
    <row r="3" spans="1:39">
      <c r="A3" s="276" t="str">
        <f>Contents!A3</f>
        <v>🍂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v>
      </c>
      <c r="B3" s="276" t="str">
        <f>IF(Contents!B3="","",Contents!B3)</f>
        <v>https://www.linkedin.com/feed/update/urn:li:activity:7246382708849868800</v>
      </c>
      <c r="C3" s="277" t="str">
        <f>IF(Contents!C3="","",Contents!C3)</f>
        <v>Sponsored</v>
      </c>
      <c r="D3" s="277" t="str">
        <f>IF(Contents!D3="","",Contents!D3)</f>
        <v>Boost_Native_Document_Engagement_Sep 30, 2024, 05:05:17</v>
      </c>
      <c r="E3" s="277" t="str">
        <f>IF(Contents!E3="","",Contents!E3)</f>
        <v>Jieun Han</v>
      </c>
      <c r="F3" s="277" t="str">
        <f>IF(Contents!F3="","",Contents!F3)</f>
        <v>09/30/2024</v>
      </c>
      <c r="G3" s="277" t="str">
        <f>IF(Contents!G3="","",Contents!G3)</f>
        <v>09/30/2024</v>
      </c>
      <c r="H3" s="277" t="str">
        <f>IF(Contents!H3="","",Contents!H3)</f>
        <v>10/04/2024</v>
      </c>
      <c r="I3" s="277" t="str">
        <f>IF(Contents!I3="","",Contents!I3)</f>
        <v>All followers</v>
      </c>
      <c r="J3" s="277">
        <f>IF(Contents!J3="","",Contents!J3)</f>
        <v>59128</v>
      </c>
      <c r="K3" s="277" t="str">
        <f>IF(Contents!K3="","",Contents!K3)</f>
        <v/>
      </c>
      <c r="L3" s="277" t="str">
        <f>IF(Contents!L3="","",Contents!L3)</f>
        <v/>
      </c>
      <c r="M3" s="277">
        <f>IF(Contents!M3="","",Contents!M3)</f>
        <v>4300</v>
      </c>
      <c r="N3" s="277">
        <f>IF(Contents!N3="","",Contents!N3)</f>
        <v>7.272358238697052E-2</v>
      </c>
      <c r="O3" s="277">
        <f>IF(Contents!O3="","",Contents!O3)</f>
        <v>201</v>
      </c>
      <c r="P3" s="277">
        <f>IF(Contents!P3="","",Contents!P3)</f>
        <v>1</v>
      </c>
      <c r="Q3" s="277">
        <f>IF(Contents!Q3="","",Contents!Q3)</f>
        <v>1</v>
      </c>
      <c r="R3" s="277">
        <f>IF(Contents!R3="","",Contents!R3)</f>
        <v>181</v>
      </c>
      <c r="S3" s="277">
        <f>IF(Contents!S3="","",Contents!S3)</f>
        <v>0.15048708021640778</v>
      </c>
      <c r="T3" s="277" t="str">
        <f>IF(Contents!T3="","",Contents!T3)</f>
        <v/>
      </c>
      <c r="U3" s="358"/>
      <c r="V3" s="358"/>
      <c r="W3" s="192" t="str">
        <f t="shared" ref="W3:W66" si="2">IF(AB3="","",_xlfn.RANK.EQ(AF3,AF:AF,0))</f>
        <v/>
      </c>
      <c r="X3" s="192" t="str">
        <f t="shared" ref="X3:X66" si="3">IF(W3="","",_xlfn.RANK.EQ(W3,W:W,1))</f>
        <v/>
      </c>
      <c r="Y3" s="194" t="str">
        <f t="shared" ref="Y3:Y66" si="4">IF(C3&lt;&gt;"Organic","",IF(B3="","",DATE(RIGHT(F3,4),LEFT(F3,2),MID(F3,4,2))))</f>
        <v/>
      </c>
      <c r="Z3" s="192" t="str">
        <f t="shared" ref="Z3:Z66" si="5">IF(C3&lt;&gt;"Organic","",IF(A3="","",SUM(O3:Q3,M3)))</f>
        <v/>
      </c>
      <c r="AA3" s="192">
        <f t="shared" ref="AA3:AA34" si="6">IF(AC3="",SUM(O3:Q3,M3),0.6*AC3+1.4*M3+O3+P3+Q3)</f>
        <v>4503</v>
      </c>
      <c r="AB3" s="193" t="str">
        <f t="shared" ref="AB3:AB66" si="7">IFERROR(IF(C3&lt;&gt;"Organic","",Z3/J3),"")</f>
        <v/>
      </c>
      <c r="AC3" s="192" t="str">
        <f t="shared" ref="AC3:AC66" si="8">IF(C3="","",IFERROR(IF(OR(C3="Sponsored",C3="total"),"",IF(C4="sponsored",K4-K5,K3)),""))</f>
        <v/>
      </c>
      <c r="AD3" s="194">
        <f t="shared" ref="AD3:AD66" si="9">IFERROR(DATE(RIGHT(F3,4),LEFT(F3,2),MID(F3,4,2)),"")</f>
        <v>45565</v>
      </c>
      <c r="AE3" s="192" t="str">
        <f>IF(AC3="","",RANK(AC3,AC:AC,0)+COUNTIF($AC$1:AC2,AC3))</f>
        <v/>
      </c>
      <c r="AF3" s="193" t="str">
        <f t="shared" ref="AF3:AF66" si="10">IFERROR((0.6*AC3+1.4*M3+O3+P3+Q3)/J3,AB3)</f>
        <v/>
      </c>
      <c r="AG3" s="192">
        <f t="shared" ref="AG3:AG66" si="11">IF(C3="total","",J3)</f>
        <v>59128</v>
      </c>
      <c r="AH3" s="192" t="str">
        <f t="shared" ref="AH3:AH66" si="12">IF(C3="organic",M3+O3+P3+Q3,"")</f>
        <v/>
      </c>
      <c r="AI3" s="192">
        <f t="shared" ref="AI3:AI66" si="13">IFERROR(IF(C3="total","",M3+O3+P3+Q3),"")</f>
        <v>4503</v>
      </c>
      <c r="AJ3" s="192"/>
      <c r="AK3" s="192" t="str" cm="1">
        <f t="array" ref="AK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 s="192" t="str" cm="1">
        <f t="array" ref="AL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 s="192" t="str" cm="1">
        <f t="array" ref="AM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 spans="1:39">
      <c r="A4" s="276" t="str">
        <f>Contents!A4</f>
        <v>🍂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v>
      </c>
      <c r="B4" s="276" t="str">
        <f>IF(Contents!B4="","",Contents!B4)</f>
        <v>https://www.linkedin.com/feed/update/urn:li:activity:7246382708849868800</v>
      </c>
      <c r="C4" s="277" t="str">
        <f>IF(Contents!C4="","",Contents!C4)</f>
        <v>Total</v>
      </c>
      <c r="D4" s="277" t="str">
        <f>IF(Contents!D4="","",Contents!D4)</f>
        <v/>
      </c>
      <c r="E4" s="277" t="str">
        <f>IF(Contents!E4="","",Contents!E4)</f>
        <v>Jieun Han</v>
      </c>
      <c r="F4" s="277" t="str">
        <f>IF(Contents!F4="","",Contents!F4)</f>
        <v>09/30/2024</v>
      </c>
      <c r="G4" s="277" t="str">
        <f>IF(Contents!G4="","",Contents!G4)</f>
        <v/>
      </c>
      <c r="H4" s="277" t="str">
        <f>IF(Contents!H4="","",Contents!H4)</f>
        <v/>
      </c>
      <c r="I4" s="277" t="str">
        <f>IF(Contents!I4="","",Contents!I4)</f>
        <v>All followers</v>
      </c>
      <c r="J4" s="277">
        <f>IF(Contents!J4="","",Contents!J4)</f>
        <v>61995</v>
      </c>
      <c r="K4" s="277" t="str">
        <f>IF(Contents!K4="","",Contents!K4)</f>
        <v/>
      </c>
      <c r="L4" s="277" t="str">
        <f>IF(Contents!L4="","",Contents!L4)</f>
        <v/>
      </c>
      <c r="M4" s="277">
        <f>IF(Contents!M4="","",Contents!M4)</f>
        <v>4758</v>
      </c>
      <c r="N4" s="277">
        <f>IF(Contents!N4="","",Contents!N4)</f>
        <v>7.674812525510788E-2</v>
      </c>
      <c r="O4" s="277">
        <f>IF(Contents!O4="","",Contents!O4)</f>
        <v>268</v>
      </c>
      <c r="P4" s="277">
        <f>IF(Contents!P4="","",Contents!P4)</f>
        <v>1</v>
      </c>
      <c r="Q4" s="277">
        <f>IF(Contents!Q4="","",Contents!Q4)</f>
        <v>6</v>
      </c>
      <c r="R4" s="277">
        <f>IF(Contents!R4="","",Contents!R4)</f>
        <v>181</v>
      </c>
      <c r="S4" s="277">
        <f>IF(Contents!S4="","",Contents!S4)</f>
        <v>0.15207678079605103</v>
      </c>
      <c r="T4" s="277" t="str">
        <f>IF(Contents!T4="","",Contents!T4)</f>
        <v/>
      </c>
      <c r="U4" s="358"/>
      <c r="V4" s="358"/>
      <c r="W4" s="192" t="str">
        <f t="shared" si="2"/>
        <v/>
      </c>
      <c r="X4" s="192" t="str">
        <f t="shared" si="3"/>
        <v/>
      </c>
      <c r="Y4" s="194" t="str">
        <f t="shared" si="4"/>
        <v/>
      </c>
      <c r="Z4" s="192" t="str">
        <f t="shared" si="5"/>
        <v/>
      </c>
      <c r="AA4" s="192">
        <f t="shared" si="6"/>
        <v>5033</v>
      </c>
      <c r="AB4" s="193" t="str">
        <f t="shared" si="7"/>
        <v/>
      </c>
      <c r="AC4" s="192" t="str">
        <f t="shared" si="8"/>
        <v/>
      </c>
      <c r="AD4" s="194">
        <f t="shared" si="9"/>
        <v>45565</v>
      </c>
      <c r="AE4" s="192" t="str">
        <f>IF(AC4="","",RANK(AC4,AC:AC,0)+COUNTIF($AC$1:AC3,AC4))</f>
        <v/>
      </c>
      <c r="AF4" s="193" t="str">
        <f t="shared" si="10"/>
        <v/>
      </c>
      <c r="AG4" s="192" t="str">
        <f t="shared" si="11"/>
        <v/>
      </c>
      <c r="AH4" s="192" t="str">
        <f t="shared" si="12"/>
        <v/>
      </c>
      <c r="AI4" s="192" t="str">
        <f t="shared" si="13"/>
        <v/>
      </c>
      <c r="AJ4" s="192"/>
      <c r="AK4" s="192" t="str" cm="1">
        <f t="array" ref="AK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 s="192" t="str" cm="1">
        <f t="array" ref="AL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 s="192" t="str" cm="1">
        <f t="array" ref="AM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 spans="1:39">
      <c r="A5" s="276" t="str">
        <f>Contents!A5</f>
        <v>We're pleased to participate in Gyeongbuk Bio Industry Expo 2024 held in Andong from Sep 26-28. The 2024 Gyeongbuk Bio Industry Expo, under the theme "K-Bio, Hope for Tomorrow", will feature a variety of programs, including conferences and exhibitions to share insights and build network across field experts. Andong City, where our manufacturing plant L HOUSE is located, is designated as a national high-tech strategic industrial complex in the bio sector. 
Visit our booth at #2 and explore all about SK bioscience!</v>
      </c>
      <c r="B5" s="276" t="str">
        <f>IF(Contents!B5="","",Contents!B5)</f>
        <v>https://www.linkedin.com/feed/update/urn:li:activity:7245327712918126592</v>
      </c>
      <c r="C5" s="277" t="str">
        <f>IF(Contents!C5="","",Contents!C5)</f>
        <v>Organic</v>
      </c>
      <c r="D5" s="277" t="str">
        <f>IF(Contents!D5="","",Contents!D5)</f>
        <v/>
      </c>
      <c r="E5" s="277" t="str">
        <f>IF(Contents!E5="","",Contents!E5)</f>
        <v>Soyoun Kim</v>
      </c>
      <c r="F5" s="277" t="str">
        <f>IF(Contents!F5="","",Contents!F5)</f>
        <v>09/27/2024</v>
      </c>
      <c r="G5" s="277" t="str">
        <f>IF(Contents!G5="","",Contents!G5)</f>
        <v/>
      </c>
      <c r="H5" s="277" t="str">
        <f>IF(Contents!H5="","",Contents!H5)</f>
        <v/>
      </c>
      <c r="I5" s="277" t="str">
        <f>IF(Contents!I5="","",Contents!I5)</f>
        <v>All followers</v>
      </c>
      <c r="J5" s="277">
        <f>IF(Contents!J5="","",Contents!J5)</f>
        <v>2549</v>
      </c>
      <c r="K5" s="277" t="str">
        <f>IF(Contents!K5="","",Contents!K5)</f>
        <v/>
      </c>
      <c r="L5" s="277" t="str">
        <f>IF(Contents!L5="","",Contents!L5)</f>
        <v/>
      </c>
      <c r="M5" s="277">
        <f>IF(Contents!M5="","",Contents!M5)</f>
        <v>367</v>
      </c>
      <c r="N5" s="277">
        <f>IF(Contents!N5="","",Contents!N5)</f>
        <v>0.14397802948951721</v>
      </c>
      <c r="O5" s="277">
        <f>IF(Contents!O5="","",Contents!O5)</f>
        <v>57</v>
      </c>
      <c r="P5" s="277">
        <f>IF(Contents!P5="","",Contents!P5)</f>
        <v>0</v>
      </c>
      <c r="Q5" s="277">
        <f>IF(Contents!Q5="","",Contents!Q5)</f>
        <v>4</v>
      </c>
      <c r="R5" s="277" t="str">
        <f>IF(Contents!R5="","",Contents!R5)</f>
        <v/>
      </c>
      <c r="S5" s="277">
        <f>IF(Contents!S5="","",Contents!S5)</f>
        <v>0.16790898144245148</v>
      </c>
      <c r="T5" s="277" t="str">
        <f>IF(Contents!T5="","",Contents!T5)</f>
        <v/>
      </c>
      <c r="U5" s="358"/>
      <c r="V5" s="358"/>
      <c r="W5" s="192">
        <f t="shared" si="2"/>
        <v>6</v>
      </c>
      <c r="X5" s="192">
        <f t="shared" si="3"/>
        <v>6</v>
      </c>
      <c r="Y5" s="194">
        <f t="shared" si="4"/>
        <v>45562</v>
      </c>
      <c r="Z5" s="192">
        <f t="shared" si="5"/>
        <v>428</v>
      </c>
      <c r="AA5" s="192">
        <f t="shared" si="6"/>
        <v>428</v>
      </c>
      <c r="AB5" s="193">
        <f t="shared" si="7"/>
        <v>0.16790898391526088</v>
      </c>
      <c r="AC5" s="192" t="str">
        <f t="shared" si="8"/>
        <v/>
      </c>
      <c r="AD5" s="194">
        <f t="shared" si="9"/>
        <v>45562</v>
      </c>
      <c r="AE5" s="192" t="str">
        <f>IF(AC5="","",RANK(AC5,AC:AC,0)+COUNTIF($AC$1:AC4,AC5))</f>
        <v/>
      </c>
      <c r="AF5" s="193">
        <f t="shared" si="10"/>
        <v>0.16790898391526088</v>
      </c>
      <c r="AG5" s="192">
        <f t="shared" si="11"/>
        <v>2549</v>
      </c>
      <c r="AH5" s="192">
        <f t="shared" si="12"/>
        <v>428</v>
      </c>
      <c r="AI5" s="192">
        <f t="shared" si="13"/>
        <v>428</v>
      </c>
      <c r="AJ5" s="192"/>
      <c r="AK5" s="192" cm="1">
        <f t="array" ref="AK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57</v>
      </c>
      <c r="AL5" s="192" cm="1">
        <f t="array" ref="AL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5" s="192" cm="1">
        <f t="array" ref="AM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6" spans="1:39">
      <c r="A6" s="276" t="str">
        <f>Contents!A6</f>
        <v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v>
      </c>
      <c r="B6" s="276" t="str">
        <f>IF(Contents!B6="","",Contents!B6)</f>
        <v>https://www.linkedin.com/feed/update/urn:li:activity:7244480738840977411</v>
      </c>
      <c r="C6" s="277" t="str">
        <f>IF(Contents!C6="","",Contents!C6)</f>
        <v>Organic</v>
      </c>
      <c r="D6" s="277" t="str">
        <f>IF(Contents!D6="","",Contents!D6)</f>
        <v/>
      </c>
      <c r="E6" s="277" t="str">
        <f>IF(Contents!E6="","",Contents!E6)</f>
        <v>Jieun Han</v>
      </c>
      <c r="F6" s="277" t="str">
        <f>IF(Contents!F6="","",Contents!F6)</f>
        <v>09/23/2024</v>
      </c>
      <c r="G6" s="277" t="str">
        <f>IF(Contents!G6="","",Contents!G6)</f>
        <v/>
      </c>
      <c r="H6" s="277" t="str">
        <f>IF(Contents!H6="","",Contents!H6)</f>
        <v/>
      </c>
      <c r="I6" s="277" t="str">
        <f>IF(Contents!I6="","",Contents!I6)</f>
        <v>All followers</v>
      </c>
      <c r="J6" s="277">
        <f>IF(Contents!J6="","",Contents!J6)</f>
        <v>3227</v>
      </c>
      <c r="K6" s="277" t="str">
        <f>IF(Contents!K6="","",Contents!K6)</f>
        <v/>
      </c>
      <c r="L6" s="277" t="str">
        <f>IF(Contents!L6="","",Contents!L6)</f>
        <v/>
      </c>
      <c r="M6" s="277">
        <f>IF(Contents!M6="","",Contents!M6)</f>
        <v>639</v>
      </c>
      <c r="N6" s="277">
        <f>IF(Contents!N6="","",Contents!N6)</f>
        <v>0.19801673293113708</v>
      </c>
      <c r="O6" s="277">
        <f>IF(Contents!O6="","",Contents!O6)</f>
        <v>205</v>
      </c>
      <c r="P6" s="277">
        <f>IF(Contents!P6="","",Contents!P6)</f>
        <v>0</v>
      </c>
      <c r="Q6" s="277">
        <f>IF(Contents!Q6="","",Contents!Q6)</f>
        <v>6</v>
      </c>
      <c r="R6" s="277" t="str">
        <f>IF(Contents!R6="","",Contents!R6)</f>
        <v/>
      </c>
      <c r="S6" s="277">
        <f>IF(Contents!S6="","",Contents!S6)</f>
        <v>0.2634025514125824</v>
      </c>
      <c r="T6" s="277" t="str">
        <f>IF(Contents!T6="","",Contents!T6)</f>
        <v/>
      </c>
      <c r="U6" s="358"/>
      <c r="V6" s="358"/>
      <c r="W6" s="192">
        <f t="shared" si="2"/>
        <v>2</v>
      </c>
      <c r="X6" s="192">
        <f t="shared" si="3"/>
        <v>2</v>
      </c>
      <c r="Y6" s="194">
        <f t="shared" si="4"/>
        <v>45558</v>
      </c>
      <c r="Z6" s="192">
        <f t="shared" si="5"/>
        <v>850</v>
      </c>
      <c r="AA6" s="192">
        <f t="shared" si="6"/>
        <v>850</v>
      </c>
      <c r="AB6" s="193">
        <f t="shared" si="7"/>
        <v>0.26340254105980787</v>
      </c>
      <c r="AC6" s="192" t="str">
        <f t="shared" si="8"/>
        <v/>
      </c>
      <c r="AD6" s="194">
        <f t="shared" si="9"/>
        <v>45558</v>
      </c>
      <c r="AE6" s="192" t="str">
        <f>IF(AC6="","",RANK(AC6,AC:AC,0)+COUNTIF($AC$1:AC5,AC6))</f>
        <v/>
      </c>
      <c r="AF6" s="193">
        <f t="shared" si="10"/>
        <v>0.26340254105980787</v>
      </c>
      <c r="AG6" s="192">
        <f t="shared" si="11"/>
        <v>3227</v>
      </c>
      <c r="AH6" s="192">
        <f t="shared" si="12"/>
        <v>850</v>
      </c>
      <c r="AI6" s="192">
        <f t="shared" si="13"/>
        <v>850</v>
      </c>
      <c r="AJ6" s="192"/>
      <c r="AK6" s="192" t="str" cm="1">
        <f t="array" ref="AK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205
(877)</v>
      </c>
      <c r="AL6" s="192" t="str" cm="1">
        <f t="array" ref="AL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(11)</v>
      </c>
      <c r="AM6" s="192" t="str" cm="1">
        <f t="array" ref="AM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6
(15)</v>
      </c>
    </row>
    <row r="7" spans="1:39">
      <c r="A7" s="276" t="str">
        <f>Contents!A7</f>
        <v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v>
      </c>
      <c r="B7" s="276" t="str">
        <f>IF(Contents!B7="","",Contents!B7)</f>
        <v>https://www.linkedin.com/feed/update/urn:li:activity:7244480738840977411</v>
      </c>
      <c r="C7" s="277" t="str">
        <f>IF(Contents!C7="","",Contents!C7)</f>
        <v>Sponsored</v>
      </c>
      <c r="D7" s="277" t="str">
        <f>IF(Contents!D7="","",Contents!D7)</f>
        <v>Boost_Native_Document_Engagement_Sep 25, 2024, 00:34:19</v>
      </c>
      <c r="E7" s="277" t="str">
        <f>IF(Contents!E7="","",Contents!E7)</f>
        <v>Jieun Han</v>
      </c>
      <c r="F7" s="277" t="str">
        <f>IF(Contents!F7="","",Contents!F7)</f>
        <v>09/23/2024</v>
      </c>
      <c r="G7" s="277" t="str">
        <f>IF(Contents!G7="","",Contents!G7)</f>
        <v>09/25/2024</v>
      </c>
      <c r="H7" s="277" t="str">
        <f>IF(Contents!H7="","",Contents!H7)</f>
        <v>09/30/2024</v>
      </c>
      <c r="I7" s="277" t="str">
        <f>IF(Contents!I7="","",Contents!I7)</f>
        <v>All followers</v>
      </c>
      <c r="J7" s="277">
        <f>IF(Contents!J7="","",Contents!J7)</f>
        <v>393084</v>
      </c>
      <c r="K7" s="277" t="str">
        <f>IF(Contents!K7="","",Contents!K7)</f>
        <v/>
      </c>
      <c r="L7" s="277" t="str">
        <f>IF(Contents!L7="","",Contents!L7)</f>
        <v/>
      </c>
      <c r="M7" s="277">
        <f>IF(Contents!M7="","",Contents!M7)</f>
        <v>33950</v>
      </c>
      <c r="N7" s="277">
        <f>IF(Contents!N7="","",Contents!N7)</f>
        <v>8.636830747127533E-2</v>
      </c>
      <c r="O7" s="277">
        <f>IF(Contents!O7="","",Contents!O7)</f>
        <v>672</v>
      </c>
      <c r="P7" s="277">
        <f>IF(Contents!P7="","",Contents!P7)</f>
        <v>11</v>
      </c>
      <c r="Q7" s="277">
        <f>IF(Contents!Q7="","",Contents!Q7)</f>
        <v>9</v>
      </c>
      <c r="R7" s="277">
        <f>IF(Contents!R7="","",Contents!R7)</f>
        <v>527</v>
      </c>
      <c r="S7" s="277">
        <f>IF(Contents!S7="","",Contents!S7)</f>
        <v>0.15410955250263214</v>
      </c>
      <c r="T7" s="277" t="str">
        <f>IF(Contents!T7="","",Contents!T7)</f>
        <v/>
      </c>
      <c r="U7" s="358"/>
      <c r="V7" s="358"/>
      <c r="W7" s="192" t="str">
        <f t="shared" si="2"/>
        <v/>
      </c>
      <c r="X7" s="192" t="str">
        <f t="shared" si="3"/>
        <v/>
      </c>
      <c r="Y7" s="194" t="str">
        <f t="shared" si="4"/>
        <v/>
      </c>
      <c r="Z7" s="192" t="str">
        <f t="shared" si="5"/>
        <v/>
      </c>
      <c r="AA7" s="192">
        <f t="shared" si="6"/>
        <v>34642</v>
      </c>
      <c r="AB7" s="193" t="str">
        <f t="shared" si="7"/>
        <v/>
      </c>
      <c r="AC7" s="192" t="str">
        <f t="shared" si="8"/>
        <v/>
      </c>
      <c r="AD7" s="194">
        <f t="shared" si="9"/>
        <v>45558</v>
      </c>
      <c r="AE7" s="192" t="str">
        <f>IF(AC7="","",RANK(AC7,AC:AC,0)+COUNTIF($AC$1:AC6,AC7))</f>
        <v/>
      </c>
      <c r="AF7" s="193" t="str">
        <f t="shared" si="10"/>
        <v/>
      </c>
      <c r="AG7" s="192">
        <f t="shared" si="11"/>
        <v>393084</v>
      </c>
      <c r="AH7" s="192" t="str">
        <f t="shared" si="12"/>
        <v/>
      </c>
      <c r="AI7" s="192">
        <f t="shared" si="13"/>
        <v>34642</v>
      </c>
      <c r="AJ7" s="192"/>
      <c r="AK7" s="192" t="str" cm="1">
        <f t="array" ref="AK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 s="192" t="str" cm="1">
        <f t="array" ref="AL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 s="192" t="str" cm="1">
        <f t="array" ref="AM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8" spans="1:39">
      <c r="A8" s="276" t="str">
        <f>Contents!A8</f>
        <v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v>
      </c>
      <c r="B8" s="276" t="str">
        <f>IF(Contents!B8="","",Contents!B8)</f>
        <v>https://www.linkedin.com/feed/update/urn:li:activity:7244480738840977411</v>
      </c>
      <c r="C8" s="277" t="str">
        <f>IF(Contents!C8="","",Contents!C8)</f>
        <v>Total</v>
      </c>
      <c r="D8" s="277" t="str">
        <f>IF(Contents!D8="","",Contents!D8)</f>
        <v/>
      </c>
      <c r="E8" s="277" t="str">
        <f>IF(Contents!E8="","",Contents!E8)</f>
        <v>Jieun Han</v>
      </c>
      <c r="F8" s="277" t="str">
        <f>IF(Contents!F8="","",Contents!F8)</f>
        <v>09/23/2024</v>
      </c>
      <c r="G8" s="277" t="str">
        <f>IF(Contents!G8="","",Contents!G8)</f>
        <v/>
      </c>
      <c r="H8" s="277" t="str">
        <f>IF(Contents!H8="","",Contents!H8)</f>
        <v/>
      </c>
      <c r="I8" s="277" t="str">
        <f>IF(Contents!I8="","",Contents!I8)</f>
        <v>All followers</v>
      </c>
      <c r="J8" s="277">
        <f>IF(Contents!J8="","",Contents!J8)</f>
        <v>396311</v>
      </c>
      <c r="K8" s="277" t="str">
        <f>IF(Contents!K8="","",Contents!K8)</f>
        <v/>
      </c>
      <c r="L8" s="277" t="str">
        <f>IF(Contents!L8="","",Contents!L8)</f>
        <v/>
      </c>
      <c r="M8" s="277">
        <f>IF(Contents!M8="","",Contents!M8)</f>
        <v>34589</v>
      </c>
      <c r="N8" s="277">
        <f>IF(Contents!N8="","",Contents!N8)</f>
        <v>8.7277412414550781E-2</v>
      </c>
      <c r="O8" s="277">
        <f>IF(Contents!O8="","",Contents!O8)</f>
        <v>877</v>
      </c>
      <c r="P8" s="277">
        <f>IF(Contents!P8="","",Contents!P8)</f>
        <v>11</v>
      </c>
      <c r="Q8" s="277">
        <f>IF(Contents!Q8="","",Contents!Q8)</f>
        <v>15</v>
      </c>
      <c r="R8" s="277">
        <f>IF(Contents!R8="","",Contents!R8)</f>
        <v>527</v>
      </c>
      <c r="S8" s="277">
        <f>IF(Contents!S8="","",Contents!S8)</f>
        <v>0.15499947965145111</v>
      </c>
      <c r="T8" s="277" t="str">
        <f>IF(Contents!T8="","",Contents!T8)</f>
        <v/>
      </c>
      <c r="U8" s="358"/>
      <c r="V8" s="358"/>
      <c r="W8" s="192" t="str">
        <f t="shared" si="2"/>
        <v/>
      </c>
      <c r="X8" s="192" t="str">
        <f t="shared" si="3"/>
        <v/>
      </c>
      <c r="Y8" s="194" t="str">
        <f t="shared" si="4"/>
        <v/>
      </c>
      <c r="Z8" s="192" t="str">
        <f t="shared" si="5"/>
        <v/>
      </c>
      <c r="AA8" s="192">
        <f t="shared" si="6"/>
        <v>35492</v>
      </c>
      <c r="AB8" s="193" t="str">
        <f t="shared" si="7"/>
        <v/>
      </c>
      <c r="AC8" s="192" t="str">
        <f t="shared" si="8"/>
        <v/>
      </c>
      <c r="AD8" s="194">
        <f t="shared" si="9"/>
        <v>45558</v>
      </c>
      <c r="AE8" s="192" t="str">
        <f>IF(AC8="","",RANK(AC8,AC:AC,0)+COUNTIF($AC$1:AC7,AC8))</f>
        <v/>
      </c>
      <c r="AF8" s="193" t="str">
        <f t="shared" si="10"/>
        <v/>
      </c>
      <c r="AG8" s="192" t="str">
        <f t="shared" si="11"/>
        <v/>
      </c>
      <c r="AH8" s="192" t="str">
        <f t="shared" si="12"/>
        <v/>
      </c>
      <c r="AI8" s="192" t="str">
        <f t="shared" si="13"/>
        <v/>
      </c>
      <c r="AJ8" s="192"/>
      <c r="AK8" s="192" t="str" cm="1">
        <f t="array" ref="AK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8" s="192" t="str" cm="1">
        <f t="array" ref="AL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8" s="192" t="str" cm="1">
        <f t="array" ref="AM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9" spans="1:39">
      <c r="A9" s="276" t="str">
        <f>Contents!A9</f>
        <v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v>
      </c>
      <c r="B9" s="276" t="str">
        <f>IF(Contents!B9="","",Contents!B9)</f>
        <v>https://www.linkedin.com/feed/update/urn:li:activity:7243755969132855297</v>
      </c>
      <c r="C9" s="277" t="str">
        <f>IF(Contents!C9="","",Contents!C9)</f>
        <v>Organic</v>
      </c>
      <c r="D9" s="277" t="str">
        <f>IF(Contents!D9="","",Contents!D9)</f>
        <v/>
      </c>
      <c r="E9" s="277" t="str">
        <f>IF(Contents!E9="","",Contents!E9)</f>
        <v>Beom Park</v>
      </c>
      <c r="F9" s="277" t="str">
        <f>IF(Contents!F9="","",Contents!F9)</f>
        <v>09/20/2024</v>
      </c>
      <c r="G9" s="277" t="str">
        <f>IF(Contents!G9="","",Contents!G9)</f>
        <v/>
      </c>
      <c r="H9" s="277" t="str">
        <f>IF(Contents!H9="","",Contents!H9)</f>
        <v/>
      </c>
      <c r="I9" s="277" t="str">
        <f>IF(Contents!I9="","",Contents!I9)</f>
        <v>All followers</v>
      </c>
      <c r="J9" s="277">
        <f>IF(Contents!J9="","",Contents!J9)</f>
        <v>2982</v>
      </c>
      <c r="K9" s="277" t="str">
        <f>IF(Contents!K9="","",Contents!K9)</f>
        <v/>
      </c>
      <c r="L9" s="277" t="str">
        <f>IF(Contents!L9="","",Contents!L9)</f>
        <v/>
      </c>
      <c r="M9" s="277">
        <f>IF(Contents!M9="","",Contents!M9)</f>
        <v>587</v>
      </c>
      <c r="N9" s="277">
        <f>IF(Contents!N9="","",Contents!N9)</f>
        <v>0.19684775173664093</v>
      </c>
      <c r="O9" s="277">
        <f>IF(Contents!O9="","",Contents!O9)</f>
        <v>125</v>
      </c>
      <c r="P9" s="277">
        <f>IF(Contents!P9="","",Contents!P9)</f>
        <v>0</v>
      </c>
      <c r="Q9" s="277">
        <f>IF(Contents!Q9="","",Contents!Q9)</f>
        <v>4</v>
      </c>
      <c r="R9" s="277" t="str">
        <f>IF(Contents!R9="","",Contents!R9)</f>
        <v/>
      </c>
      <c r="S9" s="277">
        <f>IF(Contents!S9="","",Contents!S9)</f>
        <v>0.24010731279850006</v>
      </c>
      <c r="T9" s="277" t="str">
        <f>IF(Contents!T9="","",Contents!T9)</f>
        <v/>
      </c>
      <c r="U9" s="358"/>
      <c r="V9" s="358"/>
      <c r="W9" s="192">
        <f t="shared" si="2"/>
        <v>4</v>
      </c>
      <c r="X9" s="192">
        <f t="shared" si="3"/>
        <v>4</v>
      </c>
      <c r="Y9" s="194">
        <f t="shared" si="4"/>
        <v>45555</v>
      </c>
      <c r="Z9" s="192">
        <f t="shared" si="5"/>
        <v>716</v>
      </c>
      <c r="AA9" s="192">
        <f t="shared" si="6"/>
        <v>716</v>
      </c>
      <c r="AB9" s="193">
        <f t="shared" si="7"/>
        <v>0.24010731052984574</v>
      </c>
      <c r="AC9" s="192" t="str">
        <f t="shared" si="8"/>
        <v/>
      </c>
      <c r="AD9" s="194">
        <f t="shared" si="9"/>
        <v>45555</v>
      </c>
      <c r="AE9" s="192" t="str">
        <f>IF(AC9="","",RANK(AC9,AC:AC,0)+COUNTIF($AC$1:AC8,AC9))</f>
        <v/>
      </c>
      <c r="AF9" s="193">
        <f t="shared" si="10"/>
        <v>0.24010731052984574</v>
      </c>
      <c r="AG9" s="192">
        <f t="shared" si="11"/>
        <v>2982</v>
      </c>
      <c r="AH9" s="192">
        <f t="shared" si="12"/>
        <v>716</v>
      </c>
      <c r="AI9" s="192">
        <f t="shared" si="13"/>
        <v>716</v>
      </c>
      <c r="AJ9" s="192"/>
      <c r="AK9" s="192" t="str" cm="1">
        <f t="array" ref="AK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125
(687)</v>
      </c>
      <c r="AL9" s="192" t="str" cm="1">
        <f t="array" ref="AL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(9)</v>
      </c>
      <c r="AM9" s="192" t="str" cm="1">
        <f t="array" ref="AM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(16)</v>
      </c>
    </row>
    <row r="10" spans="1:39">
      <c r="A10" s="276" t="str">
        <f>Contents!A10</f>
        <v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v>
      </c>
      <c r="B10" s="276" t="str">
        <f>IF(Contents!B10="","",Contents!B10)</f>
        <v>https://www.linkedin.com/feed/update/urn:li:activity:7243755969132855297</v>
      </c>
      <c r="C10" s="277" t="str">
        <f>IF(Contents!C10="","",Contents!C10)</f>
        <v>Sponsored</v>
      </c>
      <c r="D10" s="277" t="str">
        <f>IF(Contents!D10="","",Contents!D10)</f>
        <v>Boost_Native_Document_Engagement_Sep 23, 2024, 00:22:40</v>
      </c>
      <c r="E10" s="277" t="str">
        <f>IF(Contents!E10="","",Contents!E10)</f>
        <v>Beom Park</v>
      </c>
      <c r="F10" s="277" t="str">
        <f>IF(Contents!F10="","",Contents!F10)</f>
        <v>09/20/2024</v>
      </c>
      <c r="G10" s="277" t="str">
        <f>IF(Contents!G10="","",Contents!G10)</f>
        <v>09/23/2024</v>
      </c>
      <c r="H10" s="277" t="str">
        <f>IF(Contents!H10="","",Contents!H10)</f>
        <v>09/30/2024</v>
      </c>
      <c r="I10" s="277" t="str">
        <f>IF(Contents!I10="","",Contents!I10)</f>
        <v>All followers</v>
      </c>
      <c r="J10" s="277">
        <f>IF(Contents!J10="","",Contents!J10)</f>
        <v>414732</v>
      </c>
      <c r="K10" s="277" t="str">
        <f>IF(Contents!K10="","",Contents!K10)</f>
        <v/>
      </c>
      <c r="L10" s="277" t="str">
        <f>IF(Contents!L10="","",Contents!L10)</f>
        <v/>
      </c>
      <c r="M10" s="277">
        <f>IF(Contents!M10="","",Contents!M10)</f>
        <v>23615</v>
      </c>
      <c r="N10" s="277">
        <f>IF(Contents!N10="","",Contents!N10)</f>
        <v>5.6940384209156036E-2</v>
      </c>
      <c r="O10" s="277">
        <f>IF(Contents!O10="","",Contents!O10)</f>
        <v>562</v>
      </c>
      <c r="P10" s="277">
        <f>IF(Contents!P10="","",Contents!P10)</f>
        <v>9</v>
      </c>
      <c r="Q10" s="277">
        <f>IF(Contents!Q10="","",Contents!Q10)</f>
        <v>12</v>
      </c>
      <c r="R10" s="277">
        <f>IF(Contents!R10="","",Contents!R10)</f>
        <v>460</v>
      </c>
      <c r="S10" s="277">
        <f>IF(Contents!S10="","",Contents!S10)</f>
        <v>0.12924973666667938</v>
      </c>
      <c r="T10" s="277" t="str">
        <f>IF(Contents!T10="","",Contents!T10)</f>
        <v/>
      </c>
      <c r="U10" s="358"/>
      <c r="V10" s="358"/>
      <c r="W10" s="192" t="str">
        <f t="shared" si="2"/>
        <v/>
      </c>
      <c r="X10" s="192" t="str">
        <f t="shared" si="3"/>
        <v/>
      </c>
      <c r="Y10" s="194" t="str">
        <f t="shared" si="4"/>
        <v/>
      </c>
      <c r="Z10" s="192" t="str">
        <f t="shared" si="5"/>
        <v/>
      </c>
      <c r="AA10" s="192">
        <f t="shared" si="6"/>
        <v>24198</v>
      </c>
      <c r="AB10" s="193" t="str">
        <f t="shared" si="7"/>
        <v/>
      </c>
      <c r="AC10" s="192" t="str">
        <f t="shared" si="8"/>
        <v/>
      </c>
      <c r="AD10" s="194">
        <f t="shared" si="9"/>
        <v>45555</v>
      </c>
      <c r="AE10" s="192" t="str">
        <f>IF(AC10="","",RANK(AC10,AC:AC,0)+COUNTIF($AC$1:AC9,AC10))</f>
        <v/>
      </c>
      <c r="AF10" s="193" t="str">
        <f>IFERROR((0.6*AC10+1.4*M10+O10+P10+Q10)/J10,AB10)</f>
        <v/>
      </c>
      <c r="AG10" s="192">
        <f t="shared" si="11"/>
        <v>414732</v>
      </c>
      <c r="AH10" s="192" t="str">
        <f t="shared" si="12"/>
        <v/>
      </c>
      <c r="AI10" s="192">
        <f t="shared" si="13"/>
        <v>24198</v>
      </c>
      <c r="AJ10" s="192"/>
      <c r="AK10" s="192" t="str" cm="1">
        <f t="array" ref="AK1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0" s="192" t="str" cm="1">
        <f t="array" ref="AL1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0" s="192" t="str" cm="1">
        <f t="array" ref="AM1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1" spans="1:39">
      <c r="A11" s="276" t="str">
        <f>Contents!A11</f>
        <v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v>
      </c>
      <c r="B11" s="276" t="str">
        <f>IF(Contents!B11="","",Contents!B11)</f>
        <v>https://www.linkedin.com/feed/update/urn:li:activity:7243755969132855297</v>
      </c>
      <c r="C11" s="277" t="str">
        <f>IF(Contents!C11="","",Contents!C11)</f>
        <v>Total</v>
      </c>
      <c r="D11" s="277" t="str">
        <f>IF(Contents!D11="","",Contents!D11)</f>
        <v/>
      </c>
      <c r="E11" s="277" t="str">
        <f>IF(Contents!E11="","",Contents!E11)</f>
        <v>Beom Park</v>
      </c>
      <c r="F11" s="277" t="str">
        <f>IF(Contents!F11="","",Contents!F11)</f>
        <v>09/20/2024</v>
      </c>
      <c r="G11" s="277" t="str">
        <f>IF(Contents!G11="","",Contents!G11)</f>
        <v/>
      </c>
      <c r="H11" s="277" t="str">
        <f>IF(Contents!H11="","",Contents!H11)</f>
        <v/>
      </c>
      <c r="I11" s="277" t="str">
        <f>IF(Contents!I11="","",Contents!I11)</f>
        <v>All followers</v>
      </c>
      <c r="J11" s="277">
        <f>IF(Contents!J11="","",Contents!J11)</f>
        <v>417714</v>
      </c>
      <c r="K11" s="277" t="str">
        <f>IF(Contents!K11="","",Contents!K11)</f>
        <v/>
      </c>
      <c r="L11" s="277" t="str">
        <f>IF(Contents!L11="","",Contents!L11)</f>
        <v/>
      </c>
      <c r="M11" s="277">
        <f>IF(Contents!M11="","",Contents!M11)</f>
        <v>24202</v>
      </c>
      <c r="N11" s="277">
        <f>IF(Contents!N11="","",Contents!N11)</f>
        <v>5.7939164340496063E-2</v>
      </c>
      <c r="O11" s="277">
        <f>IF(Contents!O11="","",Contents!O11)</f>
        <v>687</v>
      </c>
      <c r="P11" s="277">
        <f>IF(Contents!P11="","",Contents!P11)</f>
        <v>9</v>
      </c>
      <c r="Q11" s="277">
        <f>IF(Contents!Q11="","",Contents!Q11)</f>
        <v>16</v>
      </c>
      <c r="R11" s="277">
        <f>IF(Contents!R11="","",Contents!R11)</f>
        <v>460</v>
      </c>
      <c r="S11" s="277">
        <f>IF(Contents!S11="","",Contents!S11)</f>
        <v>0.13004112243652344</v>
      </c>
      <c r="T11" s="277" t="str">
        <f>IF(Contents!T11="","",Contents!T11)</f>
        <v/>
      </c>
      <c r="U11" s="358"/>
      <c r="V11" s="358"/>
      <c r="W11" s="192" t="str">
        <f t="shared" si="2"/>
        <v/>
      </c>
      <c r="X11" s="192" t="str">
        <f t="shared" si="3"/>
        <v/>
      </c>
      <c r="Y11" s="194" t="str">
        <f t="shared" si="4"/>
        <v/>
      </c>
      <c r="Z11" s="192" t="str">
        <f t="shared" si="5"/>
        <v/>
      </c>
      <c r="AA11" s="192">
        <f t="shared" si="6"/>
        <v>24914</v>
      </c>
      <c r="AB11" s="193" t="str">
        <f t="shared" si="7"/>
        <v/>
      </c>
      <c r="AC11" s="192" t="str">
        <f t="shared" si="8"/>
        <v/>
      </c>
      <c r="AD11" s="194">
        <f t="shared" si="9"/>
        <v>45555</v>
      </c>
      <c r="AE11" s="192" t="str">
        <f>IF(AC11="","",RANK(AC11,AC:AC,0)+COUNTIF($AC$1:AC10,AC11))</f>
        <v/>
      </c>
      <c r="AF11" s="193" t="str">
        <f t="shared" si="10"/>
        <v/>
      </c>
      <c r="AG11" s="192" t="str">
        <f t="shared" si="11"/>
        <v/>
      </c>
      <c r="AH11" s="192" t="str">
        <f t="shared" si="12"/>
        <v/>
      </c>
      <c r="AI11" s="192" t="str">
        <f t="shared" si="13"/>
        <v/>
      </c>
      <c r="AJ11" s="192"/>
      <c r="AK11" s="192" t="str" cm="1">
        <f t="array" ref="AK1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1" s="192" t="str" cm="1">
        <f t="array" ref="AL1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1" s="192" t="str" cm="1">
        <f t="array" ref="AM1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2" spans="1:39">
      <c r="A12" s="276" t="str">
        <f>Contents!A12</f>
        <v>🎗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v>
      </c>
      <c r="B12" s="276" t="str">
        <f>IF(Contents!B12="","",Contents!B12)</f>
        <v>https://www.linkedin.com/feed/update/urn:li:activity:7242668793225699328</v>
      </c>
      <c r="C12" s="277" t="str">
        <f>IF(Contents!C12="","",Contents!C12)</f>
        <v>Organic</v>
      </c>
      <c r="D12" s="277" t="str">
        <f>IF(Contents!D12="","",Contents!D12)</f>
        <v/>
      </c>
      <c r="E12" s="277" t="str">
        <f>IF(Contents!E12="","",Contents!E12)</f>
        <v>Jieun Han</v>
      </c>
      <c r="F12" s="277" t="str">
        <f>IF(Contents!F12="","",Contents!F12)</f>
        <v>09/13/2024</v>
      </c>
      <c r="G12" s="277" t="str">
        <f>IF(Contents!G12="","",Contents!G12)</f>
        <v/>
      </c>
      <c r="H12" s="277" t="str">
        <f>IF(Contents!H12="","",Contents!H12)</f>
        <v/>
      </c>
      <c r="I12" s="277" t="str">
        <f>IF(Contents!I12="","",Contents!I12)</f>
        <v>All followers</v>
      </c>
      <c r="J12" s="277">
        <f>IF(Contents!J12="","",Contents!J12)</f>
        <v>2726</v>
      </c>
      <c r="K12" s="277" t="str">
        <f>IF(Contents!K12="","",Contents!K12)</f>
        <v/>
      </c>
      <c r="L12" s="277" t="str">
        <f>IF(Contents!L12="","",Contents!L12)</f>
        <v/>
      </c>
      <c r="M12" s="277">
        <f>IF(Contents!M12="","",Contents!M12)</f>
        <v>76</v>
      </c>
      <c r="N12" s="277">
        <f>IF(Contents!N12="","",Contents!N12)</f>
        <v>2.7879677712917328E-2</v>
      </c>
      <c r="O12" s="277">
        <f>IF(Contents!O12="","",Contents!O12)</f>
        <v>69</v>
      </c>
      <c r="P12" s="277">
        <f>IF(Contents!P12="","",Contents!P12)</f>
        <v>0</v>
      </c>
      <c r="Q12" s="277">
        <f>IF(Contents!Q12="","",Contents!Q12)</f>
        <v>5</v>
      </c>
      <c r="R12" s="277" t="str">
        <f>IF(Contents!R12="","",Contents!R12)</f>
        <v/>
      </c>
      <c r="S12" s="277">
        <f>IF(Contents!S12="","",Contents!S12)</f>
        <v>5.5025678128004074E-2</v>
      </c>
      <c r="T12" s="277" t="str">
        <f>IF(Contents!T12="","",Contents!T12)</f>
        <v/>
      </c>
      <c r="U12" s="358"/>
      <c r="V12" s="358"/>
      <c r="W12" s="192">
        <f t="shared" si="2"/>
        <v>9</v>
      </c>
      <c r="X12" s="192">
        <f t="shared" si="3"/>
        <v>9</v>
      </c>
      <c r="Y12" s="194">
        <f t="shared" si="4"/>
        <v>45548</v>
      </c>
      <c r="Z12" s="192">
        <f t="shared" si="5"/>
        <v>150</v>
      </c>
      <c r="AA12" s="192">
        <f t="shared" si="6"/>
        <v>150</v>
      </c>
      <c r="AB12" s="193">
        <f t="shared" si="7"/>
        <v>5.5025678650036686E-2</v>
      </c>
      <c r="AC12" s="192" t="str">
        <f t="shared" si="8"/>
        <v/>
      </c>
      <c r="AD12" s="194">
        <f t="shared" si="9"/>
        <v>45548</v>
      </c>
      <c r="AE12" s="192" t="str">
        <f>IF(AC12="","",RANK(AC12,AC:AC,0)+COUNTIF($AC$1:AC11,AC12))</f>
        <v/>
      </c>
      <c r="AF12" s="193">
        <f t="shared" si="10"/>
        <v>5.5025678650036686E-2</v>
      </c>
      <c r="AG12" s="192">
        <f t="shared" si="11"/>
        <v>2726</v>
      </c>
      <c r="AH12" s="192">
        <f t="shared" si="12"/>
        <v>150</v>
      </c>
      <c r="AI12" s="192">
        <f t="shared" si="13"/>
        <v>150</v>
      </c>
      <c r="AJ12" s="192"/>
      <c r="AK12" s="192" t="str" cm="1">
        <f t="array" ref="AK1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69
(384)</v>
      </c>
      <c r="AL12" s="192" t="str" cm="1">
        <f t="array" ref="AL1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(8)</v>
      </c>
      <c r="AM12" s="192" t="str" cm="1">
        <f t="array" ref="AM1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5
(7)</v>
      </c>
    </row>
    <row r="13" spans="1:39">
      <c r="A13" s="276" t="str">
        <f>Contents!A13</f>
        <v>🎗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v>
      </c>
      <c r="B13" s="276" t="str">
        <f>IF(Contents!B13="","",Contents!B13)</f>
        <v>https://www.linkedin.com/feed/update/urn:li:activity:7242668793225699328</v>
      </c>
      <c r="C13" s="277" t="str">
        <f>IF(Contents!C13="","",Contents!C13)</f>
        <v>Sponsored</v>
      </c>
      <c r="D13" s="277" t="str">
        <f>IF(Contents!D13="","",Contents!D13)</f>
        <v>Boost_Post_Engagement_Sep 20, 2024, 00:11:44</v>
      </c>
      <c r="E13" s="277" t="str">
        <f>IF(Contents!E13="","",Contents!E13)</f>
        <v>Jieun Han</v>
      </c>
      <c r="F13" s="277" t="str">
        <f>IF(Contents!F13="","",Contents!F13)</f>
        <v>09/13/2024</v>
      </c>
      <c r="G13" s="277" t="str">
        <f>IF(Contents!G13="","",Contents!G13)</f>
        <v>09/20/2024</v>
      </c>
      <c r="H13" s="277" t="str">
        <f>IF(Contents!H13="","",Contents!H13)</f>
        <v>09/27/2024</v>
      </c>
      <c r="I13" s="277" t="str">
        <f>IF(Contents!I13="","",Contents!I13)</f>
        <v>All followers</v>
      </c>
      <c r="J13" s="277">
        <f>IF(Contents!J13="","",Contents!J13)</f>
        <v>46787</v>
      </c>
      <c r="K13" s="277" t="str">
        <f>IF(Contents!K13="","",Contents!K13)</f>
        <v/>
      </c>
      <c r="L13" s="277" t="str">
        <f>IF(Contents!L13="","",Contents!L13)</f>
        <v/>
      </c>
      <c r="M13" s="277">
        <f>IF(Contents!M13="","",Contents!M13)</f>
        <v>2084</v>
      </c>
      <c r="N13" s="277">
        <f>IF(Contents!N13="","",Contents!N13)</f>
        <v>4.4542286545038223E-2</v>
      </c>
      <c r="O13" s="277">
        <f>IF(Contents!O13="","",Contents!O13)</f>
        <v>315</v>
      </c>
      <c r="P13" s="277">
        <f>IF(Contents!P13="","",Contents!P13)</f>
        <v>8</v>
      </c>
      <c r="Q13" s="277">
        <f>IF(Contents!Q13="","",Contents!Q13)</f>
        <v>2</v>
      </c>
      <c r="R13" s="277">
        <f>IF(Contents!R13="","",Contents!R13)</f>
        <v>269</v>
      </c>
      <c r="S13" s="277">
        <f>IF(Contents!S13="","",Contents!S13)</f>
        <v>4.4777397066354752E-2</v>
      </c>
      <c r="T13" s="277" t="str">
        <f>IF(Contents!T13="","",Contents!T13)</f>
        <v/>
      </c>
      <c r="U13" s="358"/>
      <c r="V13" s="358"/>
      <c r="W13" s="192" t="str">
        <f t="shared" si="2"/>
        <v/>
      </c>
      <c r="X13" s="192" t="str">
        <f t="shared" si="3"/>
        <v/>
      </c>
      <c r="Y13" s="194" t="str">
        <f t="shared" si="4"/>
        <v/>
      </c>
      <c r="Z13" s="192" t="str">
        <f t="shared" si="5"/>
        <v/>
      </c>
      <c r="AA13" s="192">
        <f t="shared" si="6"/>
        <v>2409</v>
      </c>
      <c r="AB13" s="193" t="str">
        <f t="shared" si="7"/>
        <v/>
      </c>
      <c r="AC13" s="192" t="str">
        <f t="shared" si="8"/>
        <v/>
      </c>
      <c r="AD13" s="194">
        <f t="shared" si="9"/>
        <v>45548</v>
      </c>
      <c r="AE13" s="192" t="str">
        <f>IF(AC13="","",RANK(AC13,AC:AC,0)+COUNTIF($AC$1:AC12,AC13))</f>
        <v/>
      </c>
      <c r="AF13" s="193" t="str">
        <f t="shared" si="10"/>
        <v/>
      </c>
      <c r="AG13" s="192">
        <f t="shared" si="11"/>
        <v>46787</v>
      </c>
      <c r="AH13" s="192" t="str">
        <f t="shared" si="12"/>
        <v/>
      </c>
      <c r="AI13" s="192">
        <f t="shared" si="13"/>
        <v>2409</v>
      </c>
      <c r="AJ13" s="192"/>
      <c r="AK13" s="192" t="str" cm="1">
        <f t="array" ref="AK1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3" s="192" t="str" cm="1">
        <f t="array" ref="AL1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3" s="192" t="str" cm="1">
        <f t="array" ref="AM1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4" spans="1:39">
      <c r="A14" s="276" t="str">
        <f>Contents!A14</f>
        <v>🎗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v>
      </c>
      <c r="B14" s="276" t="str">
        <f>IF(Contents!B14="","",Contents!B14)</f>
        <v>https://www.linkedin.com/feed/update/urn:li:activity:7242668793225699328</v>
      </c>
      <c r="C14" s="277" t="str">
        <f>IF(Contents!C14="","",Contents!C14)</f>
        <v>Total</v>
      </c>
      <c r="D14" s="277" t="str">
        <f>IF(Contents!D14="","",Contents!D14)</f>
        <v/>
      </c>
      <c r="E14" s="277" t="str">
        <f>IF(Contents!E14="","",Contents!E14)</f>
        <v>Jieun Han</v>
      </c>
      <c r="F14" s="277" t="str">
        <f>IF(Contents!F14="","",Contents!F14)</f>
        <v>09/13/2024</v>
      </c>
      <c r="G14" s="277" t="str">
        <f>IF(Contents!G14="","",Contents!G14)</f>
        <v/>
      </c>
      <c r="H14" s="277" t="str">
        <f>IF(Contents!H14="","",Contents!H14)</f>
        <v/>
      </c>
      <c r="I14" s="277" t="str">
        <f>IF(Contents!I14="","",Contents!I14)</f>
        <v>All followers</v>
      </c>
      <c r="J14" s="277">
        <f>IF(Contents!J14="","",Contents!J14)</f>
        <v>49513</v>
      </c>
      <c r="K14" s="277" t="str">
        <f>IF(Contents!K14="","",Contents!K14)</f>
        <v/>
      </c>
      <c r="L14" s="277" t="str">
        <f>IF(Contents!L14="","",Contents!L14)</f>
        <v/>
      </c>
      <c r="M14" s="277">
        <f>IF(Contents!M14="","",Contents!M14)</f>
        <v>2160</v>
      </c>
      <c r="N14" s="277">
        <f>IF(Contents!N14="","",Contents!N14)</f>
        <v>4.3624907732009888E-2</v>
      </c>
      <c r="O14" s="277">
        <f>IF(Contents!O14="","",Contents!O14)</f>
        <v>384</v>
      </c>
      <c r="P14" s="277">
        <f>IF(Contents!P14="","",Contents!P14)</f>
        <v>8</v>
      </c>
      <c r="Q14" s="277">
        <f>IF(Contents!Q14="","",Contents!Q14)</f>
        <v>7</v>
      </c>
      <c r="R14" s="277">
        <f>IF(Contents!R14="","",Contents!R14)</f>
        <v>269</v>
      </c>
      <c r="S14" s="277">
        <f>IF(Contents!S14="","",Contents!S14)</f>
        <v>4.5341625809669495E-2</v>
      </c>
      <c r="T14" s="277" t="str">
        <f>IF(Contents!T14="","",Contents!T14)</f>
        <v/>
      </c>
      <c r="U14" s="358"/>
      <c r="V14" s="358"/>
      <c r="W14" s="192" t="str">
        <f t="shared" si="2"/>
        <v/>
      </c>
      <c r="X14" s="192" t="str">
        <f t="shared" si="3"/>
        <v/>
      </c>
      <c r="Y14" s="194" t="str">
        <f t="shared" si="4"/>
        <v/>
      </c>
      <c r="Z14" s="192" t="str">
        <f t="shared" si="5"/>
        <v/>
      </c>
      <c r="AA14" s="192">
        <f t="shared" si="6"/>
        <v>2559</v>
      </c>
      <c r="AB14" s="193" t="str">
        <f t="shared" si="7"/>
        <v/>
      </c>
      <c r="AC14" s="192" t="str">
        <f t="shared" si="8"/>
        <v/>
      </c>
      <c r="AD14" s="194">
        <f t="shared" si="9"/>
        <v>45548</v>
      </c>
      <c r="AE14" s="192" t="str">
        <f>IF(AC14="","",RANK(AC14,AC:AC,0)+COUNTIF($AC$1:AC13,AC14))</f>
        <v/>
      </c>
      <c r="AF14" s="193" t="str">
        <f t="shared" si="10"/>
        <v/>
      </c>
      <c r="AG14" s="192" t="str">
        <f t="shared" si="11"/>
        <v/>
      </c>
      <c r="AH14" s="192" t="str">
        <f t="shared" si="12"/>
        <v/>
      </c>
      <c r="AI14" s="192" t="str">
        <f t="shared" si="13"/>
        <v/>
      </c>
      <c r="AJ14" s="192"/>
      <c r="AK14" s="192" t="str" cm="1">
        <f t="array" ref="AK1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4" s="192" t="str" cm="1">
        <f t="array" ref="AL1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4" s="192" t="str" cm="1">
        <f t="array" ref="AM1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5" spans="1:39">
      <c r="A15" s="276" t="str">
        <f>Contents!A15</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B15" s="276" t="str">
        <f>IF(Contents!B15="","",Contents!B15)</f>
        <v>https://www.linkedin.com/feed/update/urn:li:activity:7241219267432497152</v>
      </c>
      <c r="C15" s="277" t="str">
        <f>IF(Contents!C15="","",Contents!C15)</f>
        <v>Organic</v>
      </c>
      <c r="D15" s="277" t="str">
        <f>IF(Contents!D15="","",Contents!D15)</f>
        <v/>
      </c>
      <c r="E15" s="277" t="str">
        <f>IF(Contents!E15="","",Contents!E15)</f>
        <v>Jieun Han</v>
      </c>
      <c r="F15" s="277" t="str">
        <f>IF(Contents!F15="","",Contents!F15)</f>
        <v>09/13/2024</v>
      </c>
      <c r="G15" s="277" t="str">
        <f>IF(Contents!G15="","",Contents!G15)</f>
        <v/>
      </c>
      <c r="H15" s="277" t="str">
        <f>IF(Contents!H15="","",Contents!H15)</f>
        <v/>
      </c>
      <c r="I15" s="277" t="str">
        <f>IF(Contents!I15="","",Contents!I15)</f>
        <v>All followers</v>
      </c>
      <c r="J15" s="277">
        <f>IF(Contents!J15="","",Contents!J15)</f>
        <v>3629</v>
      </c>
      <c r="K15" s="277" t="str">
        <f>IF(Contents!K15="","",Contents!K15)</f>
        <v/>
      </c>
      <c r="L15" s="277" t="str">
        <f>IF(Contents!L15="","",Contents!L15)</f>
        <v/>
      </c>
      <c r="M15" s="277">
        <f>IF(Contents!M15="","",Contents!M15)</f>
        <v>145</v>
      </c>
      <c r="N15" s="277">
        <f>IF(Contents!N15="","",Contents!N15)</f>
        <v>3.9955910295248032E-2</v>
      </c>
      <c r="O15" s="277">
        <f>IF(Contents!O15="","",Contents!O15)</f>
        <v>86</v>
      </c>
      <c r="P15" s="277">
        <f>IF(Contents!P15="","",Contents!P15)</f>
        <v>3</v>
      </c>
      <c r="Q15" s="277">
        <f>IF(Contents!Q15="","",Contents!Q15)</f>
        <v>4</v>
      </c>
      <c r="R15" s="277" t="str">
        <f>IF(Contents!R15="","",Contents!R15)</f>
        <v/>
      </c>
      <c r="S15" s="277">
        <f>IF(Contents!S15="","",Contents!S15)</f>
        <v>6.5582804381847382E-2</v>
      </c>
      <c r="T15" s="277" t="str">
        <f>IF(Contents!T15="","",Contents!T15)</f>
        <v/>
      </c>
      <c r="U15" s="358"/>
      <c r="V15" s="358"/>
      <c r="W15" s="192">
        <f t="shared" si="2"/>
        <v>7</v>
      </c>
      <c r="X15" s="192">
        <f t="shared" si="3"/>
        <v>7</v>
      </c>
      <c r="Y15" s="194">
        <f t="shared" si="4"/>
        <v>45548</v>
      </c>
      <c r="Z15" s="192">
        <f t="shared" si="5"/>
        <v>238</v>
      </c>
      <c r="AA15" s="192">
        <f t="shared" si="6"/>
        <v>238</v>
      </c>
      <c r="AB15" s="193">
        <f t="shared" si="7"/>
        <v>6.5582805180490492E-2</v>
      </c>
      <c r="AC15" s="192" t="str">
        <f t="shared" si="8"/>
        <v/>
      </c>
      <c r="AD15" s="194">
        <f t="shared" si="9"/>
        <v>45548</v>
      </c>
      <c r="AE15" s="192" t="str">
        <f>IF(AC15="","",RANK(AC15,AC:AC,0)+COUNTIF($AC$1:AC14,AC15))</f>
        <v/>
      </c>
      <c r="AF15" s="193">
        <f t="shared" si="10"/>
        <v>6.5582805180490492E-2</v>
      </c>
      <c r="AG15" s="192">
        <f t="shared" si="11"/>
        <v>3629</v>
      </c>
      <c r="AH15" s="192">
        <f t="shared" si="12"/>
        <v>238</v>
      </c>
      <c r="AI15" s="192">
        <f t="shared" si="13"/>
        <v>238</v>
      </c>
      <c r="AJ15" s="192"/>
      <c r="AK15" s="192" t="str" cm="1">
        <f t="array" ref="AK1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86
(816)</v>
      </c>
      <c r="AL15" s="192" t="str" cm="1">
        <f t="array" ref="AL1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3
(13)</v>
      </c>
      <c r="AM15" s="192" t="str" cm="1">
        <f t="array" ref="AM1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(7)</v>
      </c>
    </row>
    <row r="16" spans="1:39">
      <c r="A16" s="276" t="str">
        <f>Contents!A16</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B16" s="276" t="str">
        <f>IF(Contents!B16="","",Contents!B16)</f>
        <v>https://www.linkedin.com/feed/update/urn:li:activity:7241219267432497152</v>
      </c>
      <c r="C16" s="277" t="str">
        <f>IF(Contents!C16="","",Contents!C16)</f>
        <v>Sponsored</v>
      </c>
      <c r="D16" s="277" t="str">
        <f>IF(Contents!D16="","",Contents!D16)</f>
        <v>Boost_Native_Document_Engagement_Sep 19, 2024, 00:27:02</v>
      </c>
      <c r="E16" s="277" t="str">
        <f>IF(Contents!E16="","",Contents!E16)</f>
        <v>Jieun Han</v>
      </c>
      <c r="F16" s="277" t="str">
        <f>IF(Contents!F16="","",Contents!F16)</f>
        <v>09/13/2024</v>
      </c>
      <c r="G16" s="277" t="str">
        <f>IF(Contents!G16="","",Contents!G16)</f>
        <v>09/19/2024</v>
      </c>
      <c r="H16" s="277" t="str">
        <f>IF(Contents!H16="","",Contents!H16)</f>
        <v>09/23/2024</v>
      </c>
      <c r="I16" s="277" t="str">
        <f>IF(Contents!I16="","",Contents!I16)</f>
        <v>All followers</v>
      </c>
      <c r="J16" s="277">
        <f>IF(Contents!J16="","",Contents!J16)</f>
        <v>671097</v>
      </c>
      <c r="K16" s="277" t="str">
        <f>IF(Contents!K16="","",Contents!K16)</f>
        <v/>
      </c>
      <c r="L16" s="277" t="str">
        <f>IF(Contents!L16="","",Contents!L16)</f>
        <v/>
      </c>
      <c r="M16" s="277">
        <f>IF(Contents!M16="","",Contents!M16)</f>
        <v>8722</v>
      </c>
      <c r="N16" s="277">
        <f>IF(Contents!N16="","",Contents!N16)</f>
        <v>1.2996630889424331E-2</v>
      </c>
      <c r="O16" s="277">
        <f>IF(Contents!O16="","",Contents!O16)</f>
        <v>730</v>
      </c>
      <c r="P16" s="277">
        <f>IF(Contents!P16="","",Contents!P16)</f>
        <v>10</v>
      </c>
      <c r="Q16" s="277">
        <f>IF(Contents!Q16="","",Contents!Q16)</f>
        <v>3</v>
      </c>
      <c r="R16" s="277">
        <f>IF(Contents!R16="","",Contents!R16)</f>
        <v>626</v>
      </c>
      <c r="S16" s="277">
        <f>IF(Contents!S16="","",Contents!S16)</f>
        <v>1.4103773374042798E-2</v>
      </c>
      <c r="T16" s="277" t="str">
        <f>IF(Contents!T16="","",Contents!T16)</f>
        <v/>
      </c>
      <c r="U16" s="358"/>
      <c r="V16" s="358"/>
      <c r="W16" s="192" t="str">
        <f t="shared" si="2"/>
        <v/>
      </c>
      <c r="X16" s="192" t="str">
        <f t="shared" si="3"/>
        <v/>
      </c>
      <c r="Y16" s="194" t="str">
        <f t="shared" si="4"/>
        <v/>
      </c>
      <c r="Z16" s="192" t="str">
        <f t="shared" si="5"/>
        <v/>
      </c>
      <c r="AA16" s="192">
        <f t="shared" si="6"/>
        <v>9465</v>
      </c>
      <c r="AB16" s="193" t="str">
        <f t="shared" si="7"/>
        <v/>
      </c>
      <c r="AC16" s="192" t="str">
        <f t="shared" si="8"/>
        <v/>
      </c>
      <c r="AD16" s="194">
        <f t="shared" si="9"/>
        <v>45548</v>
      </c>
      <c r="AE16" s="192" t="str">
        <f>IF(AC16="","",RANK(AC16,AC:AC,0)+COUNTIF($AC$1:AC15,AC16))</f>
        <v/>
      </c>
      <c r="AF16" s="193" t="str">
        <f t="shared" si="10"/>
        <v/>
      </c>
      <c r="AG16" s="192">
        <f t="shared" si="11"/>
        <v>671097</v>
      </c>
      <c r="AH16" s="192" t="str">
        <f t="shared" si="12"/>
        <v/>
      </c>
      <c r="AI16" s="192">
        <f t="shared" si="13"/>
        <v>9465</v>
      </c>
      <c r="AJ16" s="192"/>
      <c r="AK16" s="192" t="str" cm="1">
        <f t="array" ref="AK1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6" s="192" t="str" cm="1">
        <f t="array" ref="AL1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6" s="192" t="str" cm="1">
        <f t="array" ref="AM1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7" spans="1:39">
      <c r="A17" s="276" t="str">
        <f>Contents!A17</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B17" s="276" t="str">
        <f>IF(Contents!B17="","",Contents!B17)</f>
        <v>https://www.linkedin.com/feed/update/urn:li:activity:7241219267432497152</v>
      </c>
      <c r="C17" s="277" t="str">
        <f>IF(Contents!C17="","",Contents!C17)</f>
        <v>Total</v>
      </c>
      <c r="D17" s="277" t="str">
        <f>IF(Contents!D17="","",Contents!D17)</f>
        <v/>
      </c>
      <c r="E17" s="277" t="str">
        <f>IF(Contents!E17="","",Contents!E17)</f>
        <v>Jieun Han</v>
      </c>
      <c r="F17" s="277" t="str">
        <f>IF(Contents!F17="","",Contents!F17)</f>
        <v>09/13/2024</v>
      </c>
      <c r="G17" s="277" t="str">
        <f>IF(Contents!G17="","",Contents!G17)</f>
        <v/>
      </c>
      <c r="H17" s="277" t="str">
        <f>IF(Contents!H17="","",Contents!H17)</f>
        <v/>
      </c>
      <c r="I17" s="277" t="str">
        <f>IF(Contents!I17="","",Contents!I17)</f>
        <v>All followers</v>
      </c>
      <c r="J17" s="277">
        <f>IF(Contents!J17="","",Contents!J17)</f>
        <v>674726</v>
      </c>
      <c r="K17" s="277" t="str">
        <f>IF(Contents!K17="","",Contents!K17)</f>
        <v/>
      </c>
      <c r="L17" s="277" t="str">
        <f>IF(Contents!L17="","",Contents!L17)</f>
        <v/>
      </c>
      <c r="M17" s="277">
        <f>IF(Contents!M17="","",Contents!M17)</f>
        <v>8867</v>
      </c>
      <c r="N17" s="277">
        <f>IF(Contents!N17="","",Contents!N17)</f>
        <v>1.314163114875555E-2</v>
      </c>
      <c r="O17" s="277">
        <f>IF(Contents!O17="","",Contents!O17)</f>
        <v>816</v>
      </c>
      <c r="P17" s="277">
        <f>IF(Contents!P17="","",Contents!P17)</f>
        <v>13</v>
      </c>
      <c r="Q17" s="277">
        <f>IF(Contents!Q17="","",Contents!Q17)</f>
        <v>7</v>
      </c>
      <c r="R17" s="277">
        <f>IF(Contents!R17="","",Contents!R17)</f>
        <v>626</v>
      </c>
      <c r="S17" s="277">
        <f>IF(Contents!S17="","",Contents!S17)</f>
        <v>1.4853436499834061E-2</v>
      </c>
      <c r="T17" s="277" t="str">
        <f>IF(Contents!T17="","",Contents!T17)</f>
        <v/>
      </c>
      <c r="U17" s="358"/>
      <c r="V17" s="358"/>
      <c r="W17" s="192" t="str">
        <f t="shared" si="2"/>
        <v/>
      </c>
      <c r="X17" s="192" t="str">
        <f t="shared" si="3"/>
        <v/>
      </c>
      <c r="Y17" s="194" t="str">
        <f t="shared" si="4"/>
        <v/>
      </c>
      <c r="Z17" s="192" t="str">
        <f t="shared" si="5"/>
        <v/>
      </c>
      <c r="AA17" s="192">
        <f t="shared" si="6"/>
        <v>9703</v>
      </c>
      <c r="AB17" s="193" t="str">
        <f t="shared" si="7"/>
        <v/>
      </c>
      <c r="AC17" s="192" t="str">
        <f t="shared" si="8"/>
        <v/>
      </c>
      <c r="AD17" s="194">
        <f t="shared" si="9"/>
        <v>45548</v>
      </c>
      <c r="AE17" s="192" t="str">
        <f>IF(AC17="","",RANK(AC17,AC:AC,0)+COUNTIF($AC$1:AC16,AC17))</f>
        <v/>
      </c>
      <c r="AF17" s="193" t="str">
        <f t="shared" si="10"/>
        <v/>
      </c>
      <c r="AG17" s="192" t="str">
        <f t="shared" si="11"/>
        <v/>
      </c>
      <c r="AH17" s="192" t="str">
        <f t="shared" si="12"/>
        <v/>
      </c>
      <c r="AI17" s="192" t="str">
        <f t="shared" si="13"/>
        <v/>
      </c>
      <c r="AJ17" s="192"/>
      <c r="AK17" s="192" t="str" cm="1">
        <f t="array" ref="AK1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7" s="192" t="str" cm="1">
        <f t="array" ref="AL1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7" s="192" t="str" cm="1">
        <f t="array" ref="AM1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8" spans="1:39">
      <c r="A18" s="276" t="str">
        <f>Contents!A18</f>
        <v>📢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v>
      </c>
      <c r="B18" s="276" t="str">
        <f>IF(Contents!B18="","",Contents!B18)</f>
        <v>https://www.linkedin.com/feed/update/urn:li:activity:7240221146762072065</v>
      </c>
      <c r="C18" s="277" t="str">
        <f>IF(Contents!C18="","",Contents!C18)</f>
        <v>Organic</v>
      </c>
      <c r="D18" s="277" t="str">
        <f>IF(Contents!D18="","",Contents!D18)</f>
        <v/>
      </c>
      <c r="E18" s="277" t="str">
        <f>IF(Contents!E18="","",Contents!E18)</f>
        <v>Soyoun Kim</v>
      </c>
      <c r="F18" s="277" t="str">
        <f>IF(Contents!F18="","",Contents!F18)</f>
        <v>09/13/2024</v>
      </c>
      <c r="G18" s="277" t="str">
        <f>IF(Contents!G18="","",Contents!G18)</f>
        <v/>
      </c>
      <c r="H18" s="277" t="str">
        <f>IF(Contents!H18="","",Contents!H18)</f>
        <v/>
      </c>
      <c r="I18" s="277" t="str">
        <f>IF(Contents!I18="","",Contents!I18)</f>
        <v>All followers</v>
      </c>
      <c r="J18" s="277">
        <f>IF(Contents!J18="","",Contents!J18)</f>
        <v>3035</v>
      </c>
      <c r="K18" s="277" t="str">
        <f>IF(Contents!K18="","",Contents!K18)</f>
        <v/>
      </c>
      <c r="L18" s="277" t="str">
        <f>IF(Contents!L18="","",Contents!L18)</f>
        <v/>
      </c>
      <c r="M18" s="277">
        <f>IF(Contents!M18="","",Contents!M18)</f>
        <v>139</v>
      </c>
      <c r="N18" s="277">
        <f>IF(Contents!N18="","",Contents!N18)</f>
        <v>4.579901322722435E-2</v>
      </c>
      <c r="O18" s="277">
        <f>IF(Contents!O18="","",Contents!O18)</f>
        <v>56</v>
      </c>
      <c r="P18" s="277">
        <f>IF(Contents!P18="","",Contents!P18)</f>
        <v>0</v>
      </c>
      <c r="Q18" s="277">
        <f>IF(Contents!Q18="","",Contents!Q18)</f>
        <v>3</v>
      </c>
      <c r="R18" s="277" t="str">
        <f>IF(Contents!R18="","",Contents!R18)</f>
        <v/>
      </c>
      <c r="S18" s="277">
        <f>IF(Contents!S18="","",Contents!S18)</f>
        <v>6.5238878130912781E-2</v>
      </c>
      <c r="T18" s="277" t="str">
        <f>IF(Contents!T18="","",Contents!T18)</f>
        <v/>
      </c>
      <c r="U18" s="358"/>
      <c r="V18" s="358"/>
      <c r="W18" s="192">
        <f t="shared" si="2"/>
        <v>8</v>
      </c>
      <c r="X18" s="192">
        <f t="shared" si="3"/>
        <v>8</v>
      </c>
      <c r="Y18" s="194">
        <f t="shared" si="4"/>
        <v>45548</v>
      </c>
      <c r="Z18" s="192">
        <f t="shared" si="5"/>
        <v>198</v>
      </c>
      <c r="AA18" s="192">
        <f t="shared" si="6"/>
        <v>198</v>
      </c>
      <c r="AB18" s="193">
        <f t="shared" si="7"/>
        <v>6.5238879736408573E-2</v>
      </c>
      <c r="AC18" s="192" t="str">
        <f t="shared" si="8"/>
        <v/>
      </c>
      <c r="AD18" s="194">
        <f t="shared" si="9"/>
        <v>45548</v>
      </c>
      <c r="AE18" s="192" t="str">
        <f>IF(AC18="","",RANK(AC18,AC:AC,0)+COUNTIF($AC$1:AC17,AC18))</f>
        <v/>
      </c>
      <c r="AF18" s="193">
        <f t="shared" si="10"/>
        <v>6.5238879736408573E-2</v>
      </c>
      <c r="AG18" s="192">
        <f t="shared" si="11"/>
        <v>3035</v>
      </c>
      <c r="AH18" s="192">
        <f t="shared" si="12"/>
        <v>198</v>
      </c>
      <c r="AI18" s="192">
        <f t="shared" si="13"/>
        <v>198</v>
      </c>
      <c r="AJ18" s="192"/>
      <c r="AK18" s="192" t="str" cm="1">
        <f t="array" ref="AK1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56
(158)</v>
      </c>
      <c r="AL18" s="192" t="str" cm="1">
        <f t="array" ref="AL1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18" s="192" t="str" cm="1">
        <f t="array" ref="AM1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
(4)</v>
      </c>
    </row>
    <row r="19" spans="1:39">
      <c r="A19" s="276" t="str">
        <f>Contents!A19</f>
        <v>📢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v>
      </c>
      <c r="B19" s="276" t="str">
        <f>IF(Contents!B19="","",Contents!B19)</f>
        <v>https://www.linkedin.com/feed/update/urn:li:activity:7240221146762072065</v>
      </c>
      <c r="C19" s="277" t="str">
        <f>IF(Contents!C19="","",Contents!C19)</f>
        <v>Sponsored</v>
      </c>
      <c r="D19" s="277" t="str">
        <f>IF(Contents!D19="","",Contents!D19)</f>
        <v>Boost_Post_Engagement_Sep 13, 2024, 04:56:39</v>
      </c>
      <c r="E19" s="277" t="str">
        <f>IF(Contents!E19="","",Contents!E19)</f>
        <v>Soyoun Kim</v>
      </c>
      <c r="F19" s="277" t="str">
        <f>IF(Contents!F19="","",Contents!F19)</f>
        <v>09/13/2024</v>
      </c>
      <c r="G19" s="277" t="str">
        <f>IF(Contents!G19="","",Contents!G19)</f>
        <v>09/13/2024</v>
      </c>
      <c r="H19" s="277" t="str">
        <f>IF(Contents!H19="","",Contents!H19)</f>
        <v>09/20/2024</v>
      </c>
      <c r="I19" s="277" t="str">
        <f>IF(Contents!I19="","",Contents!I19)</f>
        <v>All followers</v>
      </c>
      <c r="J19" s="277">
        <f>IF(Contents!J19="","",Contents!J19)</f>
        <v>200732</v>
      </c>
      <c r="K19" s="277" t="str">
        <f>IF(Contents!K19="","",Contents!K19)</f>
        <v/>
      </c>
      <c r="L19" s="277" t="str">
        <f>IF(Contents!L19="","",Contents!L19)</f>
        <v/>
      </c>
      <c r="M19" s="277">
        <f>IF(Contents!M19="","",Contents!M19)</f>
        <v>1898</v>
      </c>
      <c r="N19" s="277">
        <f>IF(Contents!N19="","",Contents!N19)</f>
        <v>9.4553930684924126E-3</v>
      </c>
      <c r="O19" s="277">
        <f>IF(Contents!O19="","",Contents!O19)</f>
        <v>102</v>
      </c>
      <c r="P19" s="277">
        <f>IF(Contents!P19="","",Contents!P19)</f>
        <v>1</v>
      </c>
      <c r="Q19" s="277">
        <f>IF(Contents!Q19="","",Contents!Q19)</f>
        <v>1</v>
      </c>
      <c r="R19" s="277">
        <f>IF(Contents!R19="","",Contents!R19)</f>
        <v>80</v>
      </c>
      <c r="S19" s="277">
        <f>IF(Contents!S19="","",Contents!S19)</f>
        <v>9.465356357395649E-3</v>
      </c>
      <c r="T19" s="277" t="str">
        <f>IF(Contents!T19="","",Contents!T19)</f>
        <v/>
      </c>
      <c r="U19" s="358"/>
      <c r="V19" s="358"/>
      <c r="W19" s="192" t="str">
        <f t="shared" si="2"/>
        <v/>
      </c>
      <c r="X19" s="192" t="str">
        <f t="shared" si="3"/>
        <v/>
      </c>
      <c r="Y19" s="194" t="str">
        <f t="shared" si="4"/>
        <v/>
      </c>
      <c r="Z19" s="192" t="str">
        <f t="shared" si="5"/>
        <v/>
      </c>
      <c r="AA19" s="192">
        <f t="shared" si="6"/>
        <v>2002</v>
      </c>
      <c r="AB19" s="193" t="str">
        <f t="shared" si="7"/>
        <v/>
      </c>
      <c r="AC19" s="192" t="str">
        <f t="shared" si="8"/>
        <v/>
      </c>
      <c r="AD19" s="194">
        <f t="shared" si="9"/>
        <v>45548</v>
      </c>
      <c r="AE19" s="192" t="str">
        <f>IF(AC19="","",RANK(AC19,AC:AC,0)+COUNTIF($AC$1:AC18,AC19))</f>
        <v/>
      </c>
      <c r="AF19" s="193" t="str">
        <f t="shared" si="10"/>
        <v/>
      </c>
      <c r="AG19" s="192">
        <f t="shared" si="11"/>
        <v>200732</v>
      </c>
      <c r="AH19" s="192" t="str">
        <f t="shared" si="12"/>
        <v/>
      </c>
      <c r="AI19" s="192">
        <f t="shared" si="13"/>
        <v>2002</v>
      </c>
      <c r="AJ19" s="192"/>
      <c r="AK19" s="192" t="str" cm="1">
        <f t="array" ref="AK1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9" s="192" t="str" cm="1">
        <f t="array" ref="AL1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9" s="192" t="str" cm="1">
        <f t="array" ref="AM1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0" spans="1:39">
      <c r="A20" s="276" t="str">
        <f>Contents!A20</f>
        <v>📢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v>
      </c>
      <c r="B20" s="276" t="str">
        <f>IF(Contents!B20="","",Contents!B20)</f>
        <v>https://www.linkedin.com/feed/update/urn:li:activity:7240221146762072065</v>
      </c>
      <c r="C20" s="277" t="str">
        <f>IF(Contents!C20="","",Contents!C20)</f>
        <v>Total</v>
      </c>
      <c r="D20" s="277" t="str">
        <f>IF(Contents!D20="","",Contents!D20)</f>
        <v/>
      </c>
      <c r="E20" s="277" t="str">
        <f>IF(Contents!E20="","",Contents!E20)</f>
        <v>Soyoun Kim</v>
      </c>
      <c r="F20" s="277" t="str">
        <f>IF(Contents!F20="","",Contents!F20)</f>
        <v>09/13/2024</v>
      </c>
      <c r="G20" s="277" t="str">
        <f>IF(Contents!G20="","",Contents!G20)</f>
        <v/>
      </c>
      <c r="H20" s="277" t="str">
        <f>IF(Contents!H20="","",Contents!H20)</f>
        <v/>
      </c>
      <c r="I20" s="277" t="str">
        <f>IF(Contents!I20="","",Contents!I20)</f>
        <v>All followers</v>
      </c>
      <c r="J20" s="277">
        <f>IF(Contents!J20="","",Contents!J20)</f>
        <v>203767</v>
      </c>
      <c r="K20" s="277" t="str">
        <f>IF(Contents!K20="","",Contents!K20)</f>
        <v/>
      </c>
      <c r="L20" s="277" t="str">
        <f>IF(Contents!L20="","",Contents!L20)</f>
        <v/>
      </c>
      <c r="M20" s="277">
        <f>IF(Contents!M20="","",Contents!M20)</f>
        <v>2037</v>
      </c>
      <c r="N20" s="277">
        <f>IF(Contents!N20="","",Contents!N20)</f>
        <v>9.9967122077941895E-3</v>
      </c>
      <c r="O20" s="277">
        <f>IF(Contents!O20="","",Contents!O20)</f>
        <v>158</v>
      </c>
      <c r="P20" s="277">
        <f>IF(Contents!P20="","",Contents!P20)</f>
        <v>1</v>
      </c>
      <c r="Q20" s="277">
        <f>IF(Contents!Q20="","",Contents!Q20)</f>
        <v>4</v>
      </c>
      <c r="R20" s="277">
        <f>IF(Contents!R20="","",Contents!R20)</f>
        <v>80</v>
      </c>
      <c r="S20" s="277">
        <f>IF(Contents!S20="","",Contents!S20)</f>
        <v>1.0296073742210865E-2</v>
      </c>
      <c r="T20" s="277" t="str">
        <f>IF(Contents!T20="","",Contents!T20)</f>
        <v/>
      </c>
      <c r="U20" s="358"/>
      <c r="V20" s="358"/>
      <c r="W20" s="192" t="str">
        <f t="shared" si="2"/>
        <v/>
      </c>
      <c r="X20" s="192" t="str">
        <f t="shared" si="3"/>
        <v/>
      </c>
      <c r="Y20" s="194" t="str">
        <f t="shared" si="4"/>
        <v/>
      </c>
      <c r="Z20" s="192" t="str">
        <f t="shared" si="5"/>
        <v/>
      </c>
      <c r="AA20" s="192">
        <f t="shared" si="6"/>
        <v>2200</v>
      </c>
      <c r="AB20" s="193" t="str">
        <f t="shared" si="7"/>
        <v/>
      </c>
      <c r="AC20" s="192" t="str">
        <f t="shared" si="8"/>
        <v/>
      </c>
      <c r="AD20" s="194">
        <f t="shared" si="9"/>
        <v>45548</v>
      </c>
      <c r="AE20" s="192" t="str">
        <f>IF(AC20="","",RANK(AC20,AC:AC,0)+COUNTIF($AC$1:AC19,AC20))</f>
        <v/>
      </c>
      <c r="AF20" s="193" t="str">
        <f t="shared" si="10"/>
        <v/>
      </c>
      <c r="AG20" s="192" t="str">
        <f t="shared" si="11"/>
        <v/>
      </c>
      <c r="AH20" s="192" t="str">
        <f t="shared" si="12"/>
        <v/>
      </c>
      <c r="AI20" s="192" t="str">
        <f t="shared" si="13"/>
        <v/>
      </c>
      <c r="AJ20" s="192"/>
      <c r="AK20" s="192" t="str" cm="1">
        <f t="array" ref="AK2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0" s="192" t="str" cm="1">
        <f t="array" ref="AL2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0" s="192" t="str" cm="1">
        <f t="array" ref="AM2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1" spans="1:39">
      <c r="A21" s="276" t="str">
        <f>Contents!A21</f>
        <v>[Myth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v>
      </c>
      <c r="B21" s="276" t="str">
        <f>IF(Contents!B21="","",Contents!B21)</f>
        <v>https://www.linkedin.com/feed/update/urn:li:activity:7239407300824690689</v>
      </c>
      <c r="C21" s="277" t="str">
        <f>IF(Contents!C21="","",Contents!C21)</f>
        <v>Organic</v>
      </c>
      <c r="D21" s="277" t="str">
        <f>IF(Contents!D21="","",Contents!D21)</f>
        <v/>
      </c>
      <c r="E21" s="277" t="str">
        <f>IF(Contents!E21="","",Contents!E21)</f>
        <v>Beom Park</v>
      </c>
      <c r="F21" s="277" t="str">
        <f>IF(Contents!F21="","",Contents!F21)</f>
        <v>09/03/2024</v>
      </c>
      <c r="G21" s="277" t="str">
        <f>IF(Contents!G21="","",Contents!G21)</f>
        <v/>
      </c>
      <c r="H21" s="277" t="str">
        <f>IF(Contents!H21="","",Contents!H21)</f>
        <v/>
      </c>
      <c r="I21" s="277" t="str">
        <f>IF(Contents!I21="","",Contents!I21)</f>
        <v>All followers</v>
      </c>
      <c r="J21" s="277">
        <f>IF(Contents!J21="","",Contents!J21)</f>
        <v>2217</v>
      </c>
      <c r="K21" s="277" t="str">
        <f>IF(Contents!K21="","",Contents!K21)</f>
        <v/>
      </c>
      <c r="L21" s="277" t="str">
        <f>IF(Contents!L21="","",Contents!L21)</f>
        <v/>
      </c>
      <c r="M21" s="277">
        <f>IF(Contents!M21="","",Contents!M21)</f>
        <v>38</v>
      </c>
      <c r="N21" s="277">
        <f>IF(Contents!N21="","",Contents!N21)</f>
        <v>1.7140280455350876E-2</v>
      </c>
      <c r="O21" s="277">
        <f>IF(Contents!O21="","",Contents!O21)</f>
        <v>38</v>
      </c>
      <c r="P21" s="277">
        <f>IF(Contents!P21="","",Contents!P21)</f>
        <v>0</v>
      </c>
      <c r="Q21" s="277">
        <f>IF(Contents!Q21="","",Contents!Q21)</f>
        <v>4</v>
      </c>
      <c r="R21" s="277" t="str">
        <f>IF(Contents!R21="","",Contents!R21)</f>
        <v/>
      </c>
      <c r="S21" s="277">
        <f>IF(Contents!S21="","",Contents!S21)</f>
        <v>3.6084800958633423E-2</v>
      </c>
      <c r="T21" s="277" t="str">
        <f>IF(Contents!T21="","",Contents!T21)</f>
        <v/>
      </c>
      <c r="U21" s="358"/>
      <c r="V21" s="358"/>
      <c r="W21" s="192">
        <f t="shared" si="2"/>
        <v>10</v>
      </c>
      <c r="X21" s="192">
        <f t="shared" si="3"/>
        <v>10</v>
      </c>
      <c r="Y21" s="194">
        <f t="shared" si="4"/>
        <v>45538</v>
      </c>
      <c r="Z21" s="192">
        <f t="shared" si="5"/>
        <v>80</v>
      </c>
      <c r="AA21" s="192">
        <f t="shared" si="6"/>
        <v>80</v>
      </c>
      <c r="AB21" s="193">
        <f t="shared" si="7"/>
        <v>3.6084799278304013E-2</v>
      </c>
      <c r="AC21" s="192" t="str">
        <f t="shared" si="8"/>
        <v/>
      </c>
      <c r="AD21" s="194">
        <f t="shared" si="9"/>
        <v>45538</v>
      </c>
      <c r="AE21" s="192" t="str">
        <f>IF(AC21="","",RANK(AC21,AC:AC,0)+COUNTIF($AC$1:AC20,AC21))</f>
        <v/>
      </c>
      <c r="AF21" s="193">
        <f t="shared" si="10"/>
        <v>3.6084799278304013E-2</v>
      </c>
      <c r="AG21" s="192">
        <f t="shared" si="11"/>
        <v>2217</v>
      </c>
      <c r="AH21" s="192">
        <f t="shared" si="12"/>
        <v>80</v>
      </c>
      <c r="AI21" s="192">
        <f t="shared" si="13"/>
        <v>80</v>
      </c>
      <c r="AJ21" s="192"/>
      <c r="AK21" s="192" t="str" cm="1">
        <f t="array" ref="AK2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38
(50)</v>
      </c>
      <c r="AL21" s="192" t="str" cm="1">
        <f t="array" ref="AL2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(0)</v>
      </c>
      <c r="AM21" s="192" t="str" cm="1">
        <f t="array" ref="AM2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22" spans="1:39">
      <c r="A22" s="276" t="str">
        <f>Contents!A22</f>
        <v>[Myth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v>
      </c>
      <c r="B22" s="276" t="str">
        <f>IF(Contents!B22="","",Contents!B22)</f>
        <v>https://www.linkedin.com/feed/update/urn:li:activity:7239407300824690689</v>
      </c>
      <c r="C22" s="277" t="str">
        <f>IF(Contents!C22="","",Contents!C22)</f>
        <v>Sponsored</v>
      </c>
      <c r="D22" s="277" t="str">
        <f>IF(Contents!D22="","",Contents!D22)</f>
        <v>Boost_Native_Document_Engagement_Sep 12, 2024, 01:21:13</v>
      </c>
      <c r="E22" s="277" t="str">
        <f>IF(Contents!E22="","",Contents!E22)</f>
        <v>Beom Park</v>
      </c>
      <c r="F22" s="277" t="str">
        <f>IF(Contents!F22="","",Contents!F22)</f>
        <v>09/03/2024</v>
      </c>
      <c r="G22" s="277" t="str">
        <f>IF(Contents!G22="","",Contents!G22)</f>
        <v>09/12/2024</v>
      </c>
      <c r="H22" s="277" t="str">
        <f>IF(Contents!H22="","",Contents!H22)</f>
        <v>09/19/2024</v>
      </c>
      <c r="I22" s="277" t="str">
        <f>IF(Contents!I22="","",Contents!I22)</f>
        <v>All followers</v>
      </c>
      <c r="J22" s="277">
        <f>IF(Contents!J22="","",Contents!J22)</f>
        <v>14434</v>
      </c>
      <c r="K22" s="277" t="str">
        <f>IF(Contents!K22="","",Contents!K22)</f>
        <v/>
      </c>
      <c r="L22" s="277" t="str">
        <f>IF(Contents!L22="","",Contents!L22)</f>
        <v/>
      </c>
      <c r="M22" s="277">
        <f>IF(Contents!M22="","",Contents!M22)</f>
        <v>341</v>
      </c>
      <c r="N22" s="277">
        <f>IF(Contents!N22="","",Contents!N22)</f>
        <v>2.3624774068593979E-2</v>
      </c>
      <c r="O22" s="277">
        <f>IF(Contents!O22="","",Contents!O22)</f>
        <v>12</v>
      </c>
      <c r="P22" s="277">
        <f>IF(Contents!P22="","",Contents!P22)</f>
        <v>0</v>
      </c>
      <c r="Q22" s="277">
        <f>IF(Contents!Q22="","",Contents!Q22)</f>
        <v>0</v>
      </c>
      <c r="R22" s="277">
        <f>IF(Contents!R22="","",Contents!R22)</f>
        <v>23</v>
      </c>
      <c r="S22" s="277">
        <f>IF(Contents!S22="","",Contents!S22)</f>
        <v>2.8959400951862335E-2</v>
      </c>
      <c r="T22" s="277" t="str">
        <f>IF(Contents!T22="","",Contents!T22)</f>
        <v/>
      </c>
      <c r="U22" s="358"/>
      <c r="V22" s="358"/>
      <c r="W22" s="192" t="str">
        <f t="shared" si="2"/>
        <v/>
      </c>
      <c r="X22" s="192" t="str">
        <f t="shared" si="3"/>
        <v/>
      </c>
      <c r="Y22" s="194" t="str">
        <f t="shared" si="4"/>
        <v/>
      </c>
      <c r="Z22" s="192" t="str">
        <f t="shared" si="5"/>
        <v/>
      </c>
      <c r="AA22" s="192">
        <f t="shared" si="6"/>
        <v>353</v>
      </c>
      <c r="AB22" s="193" t="str">
        <f t="shared" si="7"/>
        <v/>
      </c>
      <c r="AC22" s="192" t="str">
        <f t="shared" si="8"/>
        <v/>
      </c>
      <c r="AD22" s="194">
        <f t="shared" si="9"/>
        <v>45538</v>
      </c>
      <c r="AE22" s="192" t="str">
        <f>IF(AC22="","",RANK(AC22,AC:AC,0)+COUNTIF($AC$1:AC21,AC22))</f>
        <v/>
      </c>
      <c r="AF22" s="193" t="str">
        <f t="shared" si="10"/>
        <v/>
      </c>
      <c r="AG22" s="192">
        <f t="shared" si="11"/>
        <v>14434</v>
      </c>
      <c r="AH22" s="192" t="str">
        <f t="shared" si="12"/>
        <v/>
      </c>
      <c r="AI22" s="192">
        <f t="shared" si="13"/>
        <v>353</v>
      </c>
      <c r="AJ22" s="192"/>
      <c r="AK22" s="192" t="str" cm="1">
        <f t="array" ref="AK2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2" s="192" t="str" cm="1">
        <f t="array" ref="AL2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2" s="192" t="str" cm="1">
        <f t="array" ref="AM2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3" spans="1:39">
      <c r="A23" s="276" t="str">
        <f>Contents!A23</f>
        <v>[Myth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v>
      </c>
      <c r="B23" s="276" t="str">
        <f>IF(Contents!B23="","",Contents!B23)</f>
        <v>https://www.linkedin.com/feed/update/urn:li:activity:7239407300824690689</v>
      </c>
      <c r="C23" s="277" t="str">
        <f>IF(Contents!C23="","",Contents!C23)</f>
        <v>Total</v>
      </c>
      <c r="D23" s="277" t="str">
        <f>IF(Contents!D23="","",Contents!D23)</f>
        <v/>
      </c>
      <c r="E23" s="277" t="str">
        <f>IF(Contents!E23="","",Contents!E23)</f>
        <v>Beom Park</v>
      </c>
      <c r="F23" s="277" t="str">
        <f>IF(Contents!F23="","",Contents!F23)</f>
        <v>09/03/2024</v>
      </c>
      <c r="G23" s="277" t="str">
        <f>IF(Contents!G23="","",Contents!G23)</f>
        <v/>
      </c>
      <c r="H23" s="277" t="str">
        <f>IF(Contents!H23="","",Contents!H23)</f>
        <v/>
      </c>
      <c r="I23" s="277" t="str">
        <f>IF(Contents!I23="","",Contents!I23)</f>
        <v>All followers</v>
      </c>
      <c r="J23" s="277">
        <f>IF(Contents!J23="","",Contents!J23)</f>
        <v>16651</v>
      </c>
      <c r="K23" s="277" t="str">
        <f>IF(Contents!K23="","",Contents!K23)</f>
        <v/>
      </c>
      <c r="L23" s="277" t="str">
        <f>IF(Contents!L23="","",Contents!L23)</f>
        <v/>
      </c>
      <c r="M23" s="277">
        <f>IF(Contents!M23="","",Contents!M23)</f>
        <v>379</v>
      </c>
      <c r="N23" s="277">
        <f>IF(Contents!N23="","",Contents!N23)</f>
        <v>2.2761395201086998E-2</v>
      </c>
      <c r="O23" s="277">
        <f>IF(Contents!O23="","",Contents!O23)</f>
        <v>50</v>
      </c>
      <c r="P23" s="277">
        <f>IF(Contents!P23="","",Contents!P23)</f>
        <v>0</v>
      </c>
      <c r="Q23" s="277">
        <f>IF(Contents!Q23="","",Contents!Q23)</f>
        <v>4</v>
      </c>
      <c r="R23" s="277">
        <f>IF(Contents!R23="","",Contents!R23)</f>
        <v>23</v>
      </c>
      <c r="S23" s="277">
        <f>IF(Contents!S23="","",Contents!S23)</f>
        <v>2.9908113181591034E-2</v>
      </c>
      <c r="T23" s="277" t="str">
        <f>IF(Contents!T23="","",Contents!T23)</f>
        <v/>
      </c>
      <c r="U23" s="358"/>
      <c r="V23" s="358"/>
      <c r="W23" s="192" t="str">
        <f t="shared" si="2"/>
        <v/>
      </c>
      <c r="X23" s="192" t="str">
        <f t="shared" si="3"/>
        <v/>
      </c>
      <c r="Y23" s="194" t="str">
        <f t="shared" si="4"/>
        <v/>
      </c>
      <c r="Z23" s="192" t="str">
        <f t="shared" si="5"/>
        <v/>
      </c>
      <c r="AA23" s="192">
        <f t="shared" si="6"/>
        <v>433</v>
      </c>
      <c r="AB23" s="193" t="str">
        <f t="shared" si="7"/>
        <v/>
      </c>
      <c r="AC23" s="192" t="str">
        <f t="shared" si="8"/>
        <v/>
      </c>
      <c r="AD23" s="194">
        <f t="shared" si="9"/>
        <v>45538</v>
      </c>
      <c r="AE23" s="192" t="str">
        <f>IF(AC23="","",RANK(AC23,AC:AC,0)+COUNTIF($AC$1:AC22,AC23))</f>
        <v/>
      </c>
      <c r="AF23" s="193" t="str">
        <f t="shared" si="10"/>
        <v/>
      </c>
      <c r="AG23" s="192" t="str">
        <f t="shared" si="11"/>
        <v/>
      </c>
      <c r="AH23" s="192" t="str">
        <f t="shared" si="12"/>
        <v/>
      </c>
      <c r="AI23" s="192" t="str">
        <f t="shared" si="13"/>
        <v/>
      </c>
      <c r="AJ23" s="192"/>
      <c r="AK23" s="192" t="str" cm="1">
        <f t="array" ref="AK2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3" s="192" t="str" cm="1">
        <f t="array" ref="AL2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3" s="192" t="str" cm="1">
        <f t="array" ref="AM2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4" spans="1:39">
      <c r="A24" s="276" t="str">
        <f>Contents!A24</f>
        <v>COVID-19 is on the rise again. With the emergence of new virus strains, the threat of COVID-19 is growing. Let's stay alert and prevent it!
#SKbioscience #FromPreventionToCure #COVID19 #Vaccine</v>
      </c>
      <c r="B24" s="276" t="str">
        <f>IF(Contents!B24="","",Contents!B24)</f>
        <v>https://www.linkedin.com/feed/update/urn:li:activity:7237595362339803137</v>
      </c>
      <c r="C24" s="277" t="str">
        <f>IF(Contents!C24="","",Contents!C24)</f>
        <v>Organic</v>
      </c>
      <c r="D24" s="277" t="str">
        <f>IF(Contents!D24="","",Contents!D24)</f>
        <v/>
      </c>
      <c r="E24" s="277" t="str">
        <f>IF(Contents!E24="","",Contents!E24)</f>
        <v>Beom Park</v>
      </c>
      <c r="F24" s="277" t="str">
        <f>IF(Contents!F24="","",Contents!F24)</f>
        <v>09/03/2024</v>
      </c>
      <c r="G24" s="277" t="str">
        <f>IF(Contents!G24="","",Contents!G24)</f>
        <v/>
      </c>
      <c r="H24" s="277" t="str">
        <f>IF(Contents!H24="","",Contents!H24)</f>
        <v/>
      </c>
      <c r="I24" s="277" t="str">
        <f>IF(Contents!I24="","",Contents!I24)</f>
        <v>All followers</v>
      </c>
      <c r="J24" s="277">
        <f>IF(Contents!J24="","",Contents!J24)</f>
        <v>5107</v>
      </c>
      <c r="K24" s="277" t="str">
        <f>IF(Contents!K24="","",Contents!K24)</f>
        <v/>
      </c>
      <c r="L24" s="277" t="str">
        <f>IF(Contents!L24="","",Contents!L24)</f>
        <v/>
      </c>
      <c r="M24" s="277">
        <f>IF(Contents!M24="","",Contents!M24)</f>
        <v>107</v>
      </c>
      <c r="N24" s="277">
        <f>IF(Contents!N24="","",Contents!N24)</f>
        <v>2.0951634272933006E-2</v>
      </c>
      <c r="O24" s="277">
        <f>IF(Contents!O24="","",Contents!O24)</f>
        <v>17</v>
      </c>
      <c r="P24" s="277">
        <f>IF(Contents!P24="","",Contents!P24)</f>
        <v>0</v>
      </c>
      <c r="Q24" s="277">
        <f>IF(Contents!Q24="","",Contents!Q24)</f>
        <v>1</v>
      </c>
      <c r="R24" s="277" t="str">
        <f>IF(Contents!R24="","",Contents!R24)</f>
        <v/>
      </c>
      <c r="S24" s="277">
        <f>IF(Contents!S24="","",Contents!S24)</f>
        <v>2.4476209655404091E-2</v>
      </c>
      <c r="T24" s="277" t="str">
        <f>IF(Contents!T24="","",Contents!T24)</f>
        <v/>
      </c>
      <c r="U24" s="358"/>
      <c r="V24" s="358"/>
      <c r="W24" s="192">
        <f t="shared" si="2"/>
        <v>11</v>
      </c>
      <c r="X24" s="192">
        <f t="shared" si="3"/>
        <v>11</v>
      </c>
      <c r="Y24" s="194">
        <f t="shared" si="4"/>
        <v>45538</v>
      </c>
      <c r="Z24" s="192">
        <f t="shared" si="5"/>
        <v>125</v>
      </c>
      <c r="AA24" s="192">
        <f t="shared" si="6"/>
        <v>125</v>
      </c>
      <c r="AB24" s="193">
        <f t="shared" si="7"/>
        <v>2.4476209124730763E-2</v>
      </c>
      <c r="AC24" s="192" t="str">
        <f t="shared" si="8"/>
        <v/>
      </c>
      <c r="AD24" s="194">
        <f t="shared" si="9"/>
        <v>45538</v>
      </c>
      <c r="AE24" s="192" t="str">
        <f>IF(AC24="","",RANK(AC24,AC:AC,0)+COUNTIF($AC$1:AC23,AC24))</f>
        <v/>
      </c>
      <c r="AF24" s="193">
        <f t="shared" si="10"/>
        <v>2.4476209124730763E-2</v>
      </c>
      <c r="AG24" s="192">
        <f t="shared" si="11"/>
        <v>5107</v>
      </c>
      <c r="AH24" s="192">
        <f t="shared" si="12"/>
        <v>125</v>
      </c>
      <c r="AI24" s="192">
        <f t="shared" si="13"/>
        <v>125</v>
      </c>
      <c r="AJ24" s="192"/>
      <c r="AK24" s="192" cm="1">
        <f t="array" ref="AK2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17</v>
      </c>
      <c r="AL24" s="192" cm="1">
        <f t="array" ref="AL2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4" s="192" cm="1">
        <f t="array" ref="AM2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1</v>
      </c>
    </row>
    <row r="25" spans="1:39">
      <c r="A25" s="276" t="str">
        <f>Contents!A25</f>
        <v>SK bioscience DNA, a series of stories about SK bioscience told by our Caring Professionals, is back!
Our sixth guest is Eunseung Shin, supervisor in the DP1. We asked about his work, atmosphere in the team, what he does and what he thinks about SK bioscience.
Eunseung says that SK bioscience is “like a Field". Let's find out more about his story.
#SKbioscience #FromPreventionToCure #Interview #SKbioscienceDNA</v>
      </c>
      <c r="B25" s="276" t="str">
        <f>IF(Contents!B25="","",Contents!B25)</f>
        <v>https://www.linkedin.com/feed/update/urn:li:activity:7236958774857494528</v>
      </c>
      <c r="C25" s="277" t="str">
        <f>IF(Contents!C25="","",Contents!C25)</f>
        <v>Organic</v>
      </c>
      <c r="D25" s="277" t="str">
        <f>IF(Contents!D25="","",Contents!D25)</f>
        <v/>
      </c>
      <c r="E25" s="277" t="str">
        <f>IF(Contents!E25="","",Contents!E25)</f>
        <v>Jieun Han</v>
      </c>
      <c r="F25" s="277" t="str">
        <f>IF(Contents!F25="","",Contents!F25)</f>
        <v>09/04/2024</v>
      </c>
      <c r="G25" s="277" t="str">
        <f>IF(Contents!G25="","",Contents!G25)</f>
        <v/>
      </c>
      <c r="H25" s="277" t="str">
        <f>IF(Contents!H25="","",Contents!H25)</f>
        <v/>
      </c>
      <c r="I25" s="277" t="str">
        <f>IF(Contents!I25="","",Contents!I25)</f>
        <v>All followers</v>
      </c>
      <c r="J25" s="277">
        <f>IF(Contents!J25="","",Contents!J25)</f>
        <v>4035</v>
      </c>
      <c r="K25" s="277">
        <f>IF(Contents!K25="","",Contents!K25)</f>
        <v>1543</v>
      </c>
      <c r="L25" s="277" t="str">
        <f>IF(Contents!L25="","",Contents!L25)</f>
        <v/>
      </c>
      <c r="M25" s="277">
        <f>IF(Contents!M25="","",Contents!M25)</f>
        <v>208</v>
      </c>
      <c r="N25" s="277">
        <f>IF(Contents!N25="","",Contents!N25)</f>
        <v>5.1548946648836136E-2</v>
      </c>
      <c r="O25" s="277">
        <f>IF(Contents!O25="","",Contents!O25)</f>
        <v>71</v>
      </c>
      <c r="P25" s="277">
        <f>IF(Contents!P25="","",Contents!P25)</f>
        <v>0</v>
      </c>
      <c r="Q25" s="277">
        <f>IF(Contents!Q25="","",Contents!Q25)</f>
        <v>4</v>
      </c>
      <c r="R25" s="277" t="str">
        <f>IF(Contents!R25="","",Contents!R25)</f>
        <v/>
      </c>
      <c r="S25" s="277">
        <f>IF(Contents!S25="","",Contents!S25)</f>
        <v>7.0136308670043945E-2</v>
      </c>
      <c r="T25" s="277" t="str">
        <f>IF(Contents!T25="","",Contents!T25)</f>
        <v>Video</v>
      </c>
      <c r="U25" s="358"/>
      <c r="V25" s="358"/>
      <c r="W25" s="192">
        <f t="shared" si="2"/>
        <v>1</v>
      </c>
      <c r="X25" s="192">
        <f t="shared" si="3"/>
        <v>1</v>
      </c>
      <c r="Y25" s="194">
        <f t="shared" si="4"/>
        <v>45539</v>
      </c>
      <c r="Z25" s="192">
        <f t="shared" si="5"/>
        <v>283</v>
      </c>
      <c r="AA25" s="192">
        <f t="shared" si="6"/>
        <v>1292</v>
      </c>
      <c r="AB25" s="193">
        <f t="shared" si="7"/>
        <v>7.0136307311028503E-2</v>
      </c>
      <c r="AC25" s="192">
        <f t="shared" si="8"/>
        <v>1543</v>
      </c>
      <c r="AD25" s="194">
        <f t="shared" si="9"/>
        <v>45539</v>
      </c>
      <c r="AE25" s="192">
        <f>IF(AC25="","",RANK(AC25,AC:AC,0)+COUNTIF($AC$1:AC24,AC25))</f>
        <v>1</v>
      </c>
      <c r="AF25" s="193">
        <f t="shared" si="10"/>
        <v>0.32019826517967781</v>
      </c>
      <c r="AG25" s="192">
        <f t="shared" si="11"/>
        <v>4035</v>
      </c>
      <c r="AH25" s="192">
        <f t="shared" si="12"/>
        <v>283</v>
      </c>
      <c r="AI25" s="192">
        <f t="shared" si="13"/>
        <v>283</v>
      </c>
      <c r="AJ25" s="192"/>
      <c r="AK25" s="192" cm="1">
        <f t="array" ref="AK2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71</v>
      </c>
      <c r="AL25" s="192" cm="1">
        <f t="array" ref="AL2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5" s="192" cm="1">
        <f t="array" ref="AM2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26" spans="1:39">
      <c r="A26" s="276" t="str">
        <f>Contents!A26</f>
        <v>We're pleased to welcome KLOCKE GRUPPE and IDT Biologika to SK bioscience! Our partners visited our laboratory in Headquarters, our manufacturing plant L HOUSE in Andong, and our Songdo Global R&amp;PD Center, which is currently under construction. We look forward to our continuous partnership built through transforming our relationship from a partner to a family!
SK bioscience has signed an agreement with Klocke Group, a German biopharmaceutical group, to acquire the controlling stake in Klocke Group’s affiliate, IDT Biologika, one of the top 10 global vaccine contract manufacturers. last June.</v>
      </c>
      <c r="B26" s="276" t="str">
        <f>IF(Contents!B26="","",Contents!B26)</f>
        <v>https://www.linkedin.com/feed/update/urn:li:activity:7236633992500809728</v>
      </c>
      <c r="C26" s="277" t="str">
        <f>IF(Contents!C26="","",Contents!C26)</f>
        <v>Organic</v>
      </c>
      <c r="D26" s="277" t="str">
        <f>IF(Contents!D26="","",Contents!D26)</f>
        <v/>
      </c>
      <c r="E26" s="277" t="str">
        <f>IF(Contents!E26="","",Contents!E26)</f>
        <v>Soyoun Kim</v>
      </c>
      <c r="F26" s="277" t="str">
        <f>IF(Contents!F26="","",Contents!F26)</f>
        <v>09/03/2024</v>
      </c>
      <c r="G26" s="277" t="str">
        <f>IF(Contents!G26="","",Contents!G26)</f>
        <v/>
      </c>
      <c r="H26" s="277" t="str">
        <f>IF(Contents!H26="","",Contents!H26)</f>
        <v/>
      </c>
      <c r="I26" s="277" t="str">
        <f>IF(Contents!I26="","",Contents!I26)</f>
        <v>All followers</v>
      </c>
      <c r="J26" s="277">
        <f>IF(Contents!J26="","",Contents!J26)</f>
        <v>11710</v>
      </c>
      <c r="K26" s="277" t="str">
        <f>IF(Contents!K26="","",Contents!K26)</f>
        <v/>
      </c>
      <c r="L26" s="277" t="str">
        <f>IF(Contents!L26="","",Contents!L26)</f>
        <v/>
      </c>
      <c r="M26" s="277">
        <f>IF(Contents!M26="","",Contents!M26)</f>
        <v>2854</v>
      </c>
      <c r="N26" s="277">
        <f>IF(Contents!N26="","",Contents!N26)</f>
        <v>0.2437233179807663</v>
      </c>
      <c r="O26" s="277">
        <f>IF(Contents!O26="","",Contents!O26)</f>
        <v>161</v>
      </c>
      <c r="P26" s="277">
        <f>IF(Contents!P26="","",Contents!P26)</f>
        <v>2</v>
      </c>
      <c r="Q26" s="277">
        <f>IF(Contents!Q26="","",Contents!Q26)</f>
        <v>7</v>
      </c>
      <c r="R26" s="277" t="str">
        <f>IF(Contents!R26="","",Contents!R26)</f>
        <v/>
      </c>
      <c r="S26" s="277">
        <f>IF(Contents!S26="","",Contents!S26)</f>
        <v>0.25824081897735596</v>
      </c>
      <c r="T26" s="277" t="str">
        <f>IF(Contents!T26="","",Contents!T26)</f>
        <v/>
      </c>
      <c r="U26" s="358"/>
      <c r="V26" s="358"/>
      <c r="W26" s="192">
        <f t="shared" si="2"/>
        <v>3</v>
      </c>
      <c r="X26" s="192">
        <f t="shared" si="3"/>
        <v>3</v>
      </c>
      <c r="Y26" s="194">
        <f t="shared" si="4"/>
        <v>45538</v>
      </c>
      <c r="Z26" s="192">
        <f t="shared" si="5"/>
        <v>3024</v>
      </c>
      <c r="AA26" s="192">
        <f t="shared" si="6"/>
        <v>3024</v>
      </c>
      <c r="AB26" s="193">
        <f t="shared" si="7"/>
        <v>0.25824081981212638</v>
      </c>
      <c r="AC26" s="192" t="str">
        <f t="shared" si="8"/>
        <v/>
      </c>
      <c r="AD26" s="194">
        <f t="shared" si="9"/>
        <v>45538</v>
      </c>
      <c r="AE26" s="192" t="str">
        <f>IF(AC26="","",RANK(AC26,AC:AC,0)+COUNTIF($AC$1:AC25,AC26))</f>
        <v/>
      </c>
      <c r="AF26" s="193">
        <f t="shared" si="10"/>
        <v>0.25824081981212638</v>
      </c>
      <c r="AG26" s="192">
        <f t="shared" si="11"/>
        <v>11710</v>
      </c>
      <c r="AH26" s="192">
        <f t="shared" si="12"/>
        <v>3024</v>
      </c>
      <c r="AI26" s="192">
        <f t="shared" si="13"/>
        <v>3024</v>
      </c>
      <c r="AJ26" s="192"/>
      <c r="AK26" s="192" cm="1">
        <f t="array" ref="AK2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161</v>
      </c>
      <c r="AL26" s="192" cm="1">
        <f t="array" ref="AL2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2</v>
      </c>
      <c r="AM26" s="192" cm="1">
        <f t="array" ref="AM2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7</v>
      </c>
    </row>
    <row r="27" spans="1:39">
      <c r="A27" s="276">
        <f>Contents!A27</f>
        <v>0</v>
      </c>
      <c r="B27" s="276" t="str">
        <f>IF(Contents!B27="","",Contents!B27)</f>
        <v/>
      </c>
      <c r="C27" s="277" t="str">
        <f>IF(Contents!C27="","",Contents!C27)</f>
        <v/>
      </c>
      <c r="D27" s="277" t="str">
        <f>IF(Contents!D27="","",Contents!D27)</f>
        <v/>
      </c>
      <c r="E27" s="277" t="str">
        <f>IF(Contents!E27="","",Contents!E27)</f>
        <v/>
      </c>
      <c r="F27" s="277" t="str">
        <f>IF(Contents!F27="","",Contents!F27)</f>
        <v/>
      </c>
      <c r="G27" s="277" t="str">
        <f>IF(Contents!G27="","",Contents!G27)</f>
        <v/>
      </c>
      <c r="H27" s="277" t="str">
        <f>IF(Contents!H27="","",Contents!H27)</f>
        <v/>
      </c>
      <c r="I27" s="277" t="str">
        <f>IF(Contents!I27="","",Contents!I27)</f>
        <v/>
      </c>
      <c r="J27" s="277" t="str">
        <f>IF(Contents!J27="","",Contents!J27)</f>
        <v/>
      </c>
      <c r="K27" s="277" t="str">
        <f>IF(Contents!K27="","",Contents!K27)</f>
        <v/>
      </c>
      <c r="L27" s="277" t="str">
        <f>IF(Contents!L27="","",Contents!L27)</f>
        <v/>
      </c>
      <c r="M27" s="277" t="str">
        <f>IF(Contents!M27="","",Contents!M27)</f>
        <v/>
      </c>
      <c r="N27" s="277" t="str">
        <f>IF(Contents!N27="","",Contents!N27)</f>
        <v/>
      </c>
      <c r="O27" s="277" t="str">
        <f>IF(Contents!O27="","",Contents!O27)</f>
        <v/>
      </c>
      <c r="P27" s="277" t="str">
        <f>IF(Contents!P27="","",Contents!P27)</f>
        <v/>
      </c>
      <c r="Q27" s="277" t="str">
        <f>IF(Contents!Q27="","",Contents!Q27)</f>
        <v/>
      </c>
      <c r="R27" s="277" t="str">
        <f>IF(Contents!R27="","",Contents!R27)</f>
        <v/>
      </c>
      <c r="S27" s="277" t="str">
        <f>IF(Contents!S27="","",Contents!S27)</f>
        <v/>
      </c>
      <c r="T27" s="277" t="str">
        <f>IF(Contents!T27="","",Contents!T27)</f>
        <v/>
      </c>
      <c r="U27" s="358"/>
      <c r="V27" s="358"/>
      <c r="W27" s="192" t="str">
        <f t="shared" si="2"/>
        <v/>
      </c>
      <c r="X27" s="192" t="str">
        <f t="shared" si="3"/>
        <v/>
      </c>
      <c r="Y27" s="194" t="str">
        <f t="shared" si="4"/>
        <v/>
      </c>
      <c r="Z27" s="192" t="str">
        <f t="shared" si="5"/>
        <v/>
      </c>
      <c r="AA27" s="192">
        <f t="shared" si="6"/>
        <v>0</v>
      </c>
      <c r="AB27" s="193" t="str">
        <f t="shared" si="7"/>
        <v/>
      </c>
      <c r="AC27" s="192" t="str">
        <f t="shared" si="8"/>
        <v/>
      </c>
      <c r="AD27" s="194" t="str">
        <f t="shared" si="9"/>
        <v/>
      </c>
      <c r="AE27" s="192" t="str">
        <f>IF(AC27="","",RANK(AC27,AC:AC,0)+COUNTIF($AC$1:AC26,AC27))</f>
        <v/>
      </c>
      <c r="AF27" s="193" t="str">
        <f t="shared" si="10"/>
        <v/>
      </c>
      <c r="AG27" s="192" t="str">
        <f t="shared" si="11"/>
        <v/>
      </c>
      <c r="AH27" s="192" t="str">
        <f t="shared" si="12"/>
        <v/>
      </c>
      <c r="AI27" s="192" t="str">
        <f t="shared" si="13"/>
        <v/>
      </c>
      <c r="AJ27" s="192"/>
      <c r="AK27" s="192" t="str" cm="1">
        <f t="array" ref="AK2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7" s="192" t="str" cm="1">
        <f t="array" ref="AL2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7" s="192" t="str" cm="1">
        <f t="array" ref="AM2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8" spans="1:39">
      <c r="A28" s="276">
        <f>Contents!A28</f>
        <v>0</v>
      </c>
      <c r="B28" s="276" t="str">
        <f>IF(Contents!B28="","",Contents!B28)</f>
        <v/>
      </c>
      <c r="C28" s="277" t="str">
        <f>IF(Contents!C28="","",Contents!C28)</f>
        <v/>
      </c>
      <c r="D28" s="277" t="str">
        <f>IF(Contents!D28="","",Contents!D28)</f>
        <v/>
      </c>
      <c r="E28" s="277" t="str">
        <f>IF(Contents!E28="","",Contents!E28)</f>
        <v/>
      </c>
      <c r="F28" s="277" t="str">
        <f>IF(Contents!F28="","",Contents!F28)</f>
        <v/>
      </c>
      <c r="G28" s="277" t="str">
        <f>IF(Contents!G28="","",Contents!G28)</f>
        <v/>
      </c>
      <c r="H28" s="277" t="str">
        <f>IF(Contents!H28="","",Contents!H28)</f>
        <v/>
      </c>
      <c r="I28" s="277" t="str">
        <f>IF(Contents!I28="","",Contents!I28)</f>
        <v/>
      </c>
      <c r="J28" s="277" t="str">
        <f>IF(Contents!J28="","",Contents!J28)</f>
        <v/>
      </c>
      <c r="K28" s="277" t="str">
        <f>IF(Contents!K28="","",Contents!K28)</f>
        <v/>
      </c>
      <c r="L28" s="277" t="str">
        <f>IF(Contents!L28="","",Contents!L28)</f>
        <v/>
      </c>
      <c r="M28" s="277" t="str">
        <f>IF(Contents!M28="","",Contents!M28)</f>
        <v/>
      </c>
      <c r="N28" s="277" t="str">
        <f>IF(Contents!N28="","",Contents!N28)</f>
        <v/>
      </c>
      <c r="O28" s="277" t="str">
        <f>IF(Contents!O28="","",Contents!O28)</f>
        <v/>
      </c>
      <c r="P28" s="277" t="str">
        <f>IF(Contents!P28="","",Contents!P28)</f>
        <v/>
      </c>
      <c r="Q28" s="277" t="str">
        <f>IF(Contents!Q28="","",Contents!Q28)</f>
        <v/>
      </c>
      <c r="R28" s="277" t="str">
        <f>IF(Contents!R28="","",Contents!R28)</f>
        <v/>
      </c>
      <c r="S28" s="277" t="str">
        <f>IF(Contents!S28="","",Contents!S28)</f>
        <v/>
      </c>
      <c r="T28" s="277" t="str">
        <f>IF(Contents!T28="","",Contents!T28)</f>
        <v/>
      </c>
      <c r="U28" s="358"/>
      <c r="V28" s="358"/>
      <c r="W28" s="192" t="str">
        <f t="shared" si="2"/>
        <v/>
      </c>
      <c r="X28" s="192" t="str">
        <f t="shared" si="3"/>
        <v/>
      </c>
      <c r="Y28" s="194" t="str">
        <f t="shared" si="4"/>
        <v/>
      </c>
      <c r="Z28" s="192" t="str">
        <f t="shared" si="5"/>
        <v/>
      </c>
      <c r="AA28" s="192">
        <f t="shared" si="6"/>
        <v>0</v>
      </c>
      <c r="AB28" s="193" t="str">
        <f t="shared" si="7"/>
        <v/>
      </c>
      <c r="AC28" s="192" t="str">
        <f t="shared" si="8"/>
        <v/>
      </c>
      <c r="AD28" s="194" t="str">
        <f t="shared" si="9"/>
        <v/>
      </c>
      <c r="AE28" s="192" t="str">
        <f>IF(AC28="","",RANK(AC28,AC:AC,0)+COUNTIF($AC$1:AC27,AC28))</f>
        <v/>
      </c>
      <c r="AF28" s="193" t="str">
        <f t="shared" si="10"/>
        <v/>
      </c>
      <c r="AG28" s="192" t="str">
        <f t="shared" si="11"/>
        <v/>
      </c>
      <c r="AH28" s="192" t="str">
        <f t="shared" si="12"/>
        <v/>
      </c>
      <c r="AI28" s="192" t="str">
        <f t="shared" si="13"/>
        <v/>
      </c>
      <c r="AJ28" s="192"/>
      <c r="AK28" s="192" t="str" cm="1">
        <f t="array" ref="AK2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8" s="192" t="str" cm="1">
        <f t="array" ref="AL2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8" s="192" t="str" cm="1">
        <f t="array" ref="AM2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9" spans="1:39">
      <c r="A29" s="276">
        <f>Contents!A29</f>
        <v>0</v>
      </c>
      <c r="B29" s="276" t="str">
        <f>IF(Contents!B29="","",Contents!B29)</f>
        <v/>
      </c>
      <c r="C29" s="277" t="str">
        <f>IF(Contents!C29="","",Contents!C29)</f>
        <v/>
      </c>
      <c r="D29" s="277" t="str">
        <f>IF(Contents!D29="","",Contents!D29)</f>
        <v/>
      </c>
      <c r="E29" s="277" t="str">
        <f>IF(Contents!E29="","",Contents!E29)</f>
        <v/>
      </c>
      <c r="F29" s="277" t="str">
        <f>IF(Contents!F29="","",Contents!F29)</f>
        <v/>
      </c>
      <c r="G29" s="277" t="str">
        <f>IF(Contents!G29="","",Contents!G29)</f>
        <v/>
      </c>
      <c r="H29" s="277" t="str">
        <f>IF(Contents!H29="","",Contents!H29)</f>
        <v/>
      </c>
      <c r="I29" s="277" t="str">
        <f>IF(Contents!I29="","",Contents!I29)</f>
        <v/>
      </c>
      <c r="J29" s="277" t="str">
        <f>IF(Contents!J29="","",Contents!J29)</f>
        <v/>
      </c>
      <c r="K29" s="277" t="str">
        <f>IF(Contents!K29="","",Contents!K29)</f>
        <v/>
      </c>
      <c r="L29" s="277" t="str">
        <f>IF(Contents!L29="","",Contents!L29)</f>
        <v/>
      </c>
      <c r="M29" s="277" t="str">
        <f>IF(Contents!M29="","",Contents!M29)</f>
        <v/>
      </c>
      <c r="N29" s="277" t="str">
        <f>IF(Contents!N29="","",Contents!N29)</f>
        <v/>
      </c>
      <c r="O29" s="277" t="str">
        <f>IF(Contents!O29="","",Contents!O29)</f>
        <v/>
      </c>
      <c r="P29" s="277" t="str">
        <f>IF(Contents!P29="","",Contents!P29)</f>
        <v/>
      </c>
      <c r="Q29" s="277" t="str">
        <f>IF(Contents!Q29="","",Contents!Q29)</f>
        <v/>
      </c>
      <c r="R29" s="277" t="str">
        <f>IF(Contents!R29="","",Contents!R29)</f>
        <v/>
      </c>
      <c r="S29" s="277" t="str">
        <f>IF(Contents!S29="","",Contents!S29)</f>
        <v/>
      </c>
      <c r="T29" s="277" t="str">
        <f>IF(Contents!T29="","",Contents!T29)</f>
        <v/>
      </c>
      <c r="U29" s="358"/>
      <c r="V29" s="358"/>
      <c r="W29" s="192" t="str">
        <f t="shared" si="2"/>
        <v/>
      </c>
      <c r="X29" s="192" t="str">
        <f t="shared" si="3"/>
        <v/>
      </c>
      <c r="Y29" s="194" t="str">
        <f t="shared" si="4"/>
        <v/>
      </c>
      <c r="Z29" s="192" t="str">
        <f t="shared" si="5"/>
        <v/>
      </c>
      <c r="AA29" s="192">
        <f t="shared" si="6"/>
        <v>0</v>
      </c>
      <c r="AB29" s="193" t="str">
        <f t="shared" si="7"/>
        <v/>
      </c>
      <c r="AC29" s="192" t="str">
        <f t="shared" si="8"/>
        <v/>
      </c>
      <c r="AD29" s="194" t="str">
        <f t="shared" si="9"/>
        <v/>
      </c>
      <c r="AE29" s="192" t="str">
        <f>IF(AC29="","",RANK(AC29,AC:AC,0)+COUNTIF($AC$1:AC28,AC29))</f>
        <v/>
      </c>
      <c r="AF29" s="193" t="str">
        <f t="shared" si="10"/>
        <v/>
      </c>
      <c r="AG29" s="192" t="str">
        <f t="shared" si="11"/>
        <v/>
      </c>
      <c r="AH29" s="192" t="str">
        <f t="shared" si="12"/>
        <v/>
      </c>
      <c r="AI29" s="192" t="str">
        <f t="shared" si="13"/>
        <v/>
      </c>
      <c r="AJ29" s="192"/>
      <c r="AK29" s="192" t="str" cm="1">
        <f t="array" ref="AK2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9" s="192" t="str" cm="1">
        <f t="array" ref="AL2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9" s="192" t="str" cm="1">
        <f t="array" ref="AM2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0" spans="1:39">
      <c r="A30" s="276">
        <f>Contents!A30</f>
        <v>0</v>
      </c>
      <c r="B30" s="276" t="str">
        <f>IF(Contents!B30="","",Contents!B30)</f>
        <v/>
      </c>
      <c r="C30" s="277" t="str">
        <f>IF(Contents!C30="","",Contents!C30)</f>
        <v/>
      </c>
      <c r="D30" s="277" t="str">
        <f>IF(Contents!D30="","",Contents!D30)</f>
        <v/>
      </c>
      <c r="E30" s="277" t="str">
        <f>IF(Contents!E30="","",Contents!E30)</f>
        <v/>
      </c>
      <c r="F30" s="277" t="str">
        <f>IF(Contents!F30="","",Contents!F30)</f>
        <v/>
      </c>
      <c r="G30" s="277" t="str">
        <f>IF(Contents!G30="","",Contents!G30)</f>
        <v/>
      </c>
      <c r="H30" s="277" t="str">
        <f>IF(Contents!H30="","",Contents!H30)</f>
        <v/>
      </c>
      <c r="I30" s="277" t="str">
        <f>IF(Contents!I30="","",Contents!I30)</f>
        <v/>
      </c>
      <c r="J30" s="277" t="str">
        <f>IF(Contents!J30="","",Contents!J30)</f>
        <v/>
      </c>
      <c r="K30" s="277" t="str">
        <f>IF(Contents!K30="","",Contents!K30)</f>
        <v/>
      </c>
      <c r="L30" s="277" t="str">
        <f>IF(Contents!L30="","",Contents!L30)</f>
        <v/>
      </c>
      <c r="M30" s="277" t="str">
        <f>IF(Contents!M30="","",Contents!M30)</f>
        <v/>
      </c>
      <c r="N30" s="277" t="str">
        <f>IF(Contents!N30="","",Contents!N30)</f>
        <v/>
      </c>
      <c r="O30" s="277" t="str">
        <f>IF(Contents!O30="","",Contents!O30)</f>
        <v/>
      </c>
      <c r="P30" s="277" t="str">
        <f>IF(Contents!P30="","",Contents!P30)</f>
        <v/>
      </c>
      <c r="Q30" s="277" t="str">
        <f>IF(Contents!Q30="","",Contents!Q30)</f>
        <v/>
      </c>
      <c r="R30" s="277" t="str">
        <f>IF(Contents!R30="","",Contents!R30)</f>
        <v/>
      </c>
      <c r="S30" s="277" t="str">
        <f>IF(Contents!S30="","",Contents!S30)</f>
        <v/>
      </c>
      <c r="T30" s="277" t="str">
        <f>IF(Contents!T30="","",Contents!T30)</f>
        <v/>
      </c>
      <c r="U30" s="358"/>
      <c r="V30" s="358"/>
      <c r="W30" s="192" t="str">
        <f t="shared" si="2"/>
        <v/>
      </c>
      <c r="X30" s="192" t="str">
        <f t="shared" si="3"/>
        <v/>
      </c>
      <c r="Y30" s="194" t="str">
        <f t="shared" si="4"/>
        <v/>
      </c>
      <c r="Z30" s="192" t="str">
        <f t="shared" si="5"/>
        <v/>
      </c>
      <c r="AA30" s="192">
        <f t="shared" si="6"/>
        <v>0</v>
      </c>
      <c r="AB30" s="193" t="str">
        <f t="shared" si="7"/>
        <v/>
      </c>
      <c r="AC30" s="192" t="str">
        <f t="shared" si="8"/>
        <v/>
      </c>
      <c r="AD30" s="194" t="str">
        <f t="shared" si="9"/>
        <v/>
      </c>
      <c r="AE30" s="192" t="str">
        <f>IF(AC30="","",RANK(AC30,AC:AC,0)+COUNTIF($AC$1:AC29,AC30))</f>
        <v/>
      </c>
      <c r="AF30" s="193" t="str">
        <f t="shared" si="10"/>
        <v/>
      </c>
      <c r="AG30" s="192" t="str">
        <f t="shared" si="11"/>
        <v/>
      </c>
      <c r="AH30" s="192" t="str">
        <f t="shared" si="12"/>
        <v/>
      </c>
      <c r="AI30" s="192" t="str">
        <f t="shared" si="13"/>
        <v/>
      </c>
      <c r="AJ30" s="192"/>
      <c r="AK30" s="192" t="str" cm="1">
        <f t="array" ref="AK3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0" s="192" t="str" cm="1">
        <f t="array" ref="AL3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0" s="192" t="str" cm="1">
        <f t="array" ref="AM3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1" spans="1:39">
      <c r="A31" s="276">
        <f>Contents!A31</f>
        <v>0</v>
      </c>
      <c r="B31" s="276" t="str">
        <f>IF(Contents!B31="","",Contents!B31)</f>
        <v/>
      </c>
      <c r="C31" s="277" t="str">
        <f>IF(Contents!C31="","",Contents!C31)</f>
        <v/>
      </c>
      <c r="D31" s="277" t="str">
        <f>IF(Contents!D31="","",Contents!D31)</f>
        <v/>
      </c>
      <c r="E31" s="277" t="str">
        <f>IF(Contents!E31="","",Contents!E31)</f>
        <v/>
      </c>
      <c r="F31" s="277" t="str">
        <f>IF(Contents!F31="","",Contents!F31)</f>
        <v/>
      </c>
      <c r="G31" s="277" t="str">
        <f>IF(Contents!G31="","",Contents!G31)</f>
        <v/>
      </c>
      <c r="H31" s="277" t="str">
        <f>IF(Contents!H31="","",Contents!H31)</f>
        <v/>
      </c>
      <c r="I31" s="277" t="str">
        <f>IF(Contents!I31="","",Contents!I31)</f>
        <v/>
      </c>
      <c r="J31" s="277" t="str">
        <f>IF(Contents!J31="","",Contents!J31)</f>
        <v/>
      </c>
      <c r="K31" s="277" t="str">
        <f>IF(Contents!K31="","",Contents!K31)</f>
        <v/>
      </c>
      <c r="L31" s="277" t="str">
        <f>IF(Contents!L31="","",Contents!L31)</f>
        <v/>
      </c>
      <c r="M31" s="277" t="str">
        <f>IF(Contents!M31="","",Contents!M31)</f>
        <v/>
      </c>
      <c r="N31" s="277" t="str">
        <f>IF(Contents!N31="","",Contents!N31)</f>
        <v/>
      </c>
      <c r="O31" s="277" t="str">
        <f>IF(Contents!O31="","",Contents!O31)</f>
        <v/>
      </c>
      <c r="P31" s="277" t="str">
        <f>IF(Contents!P31="","",Contents!P31)</f>
        <v/>
      </c>
      <c r="Q31" s="277" t="str">
        <f>IF(Contents!Q31="","",Contents!Q31)</f>
        <v/>
      </c>
      <c r="R31" s="277" t="str">
        <f>IF(Contents!R31="","",Contents!R31)</f>
        <v/>
      </c>
      <c r="S31" s="277" t="str">
        <f>IF(Contents!S31="","",Contents!S31)</f>
        <v/>
      </c>
      <c r="T31" s="277" t="str">
        <f>IF(Contents!T31="","",Contents!T31)</f>
        <v/>
      </c>
      <c r="U31" s="358"/>
      <c r="V31" s="358"/>
      <c r="W31" s="192" t="str">
        <f t="shared" si="2"/>
        <v/>
      </c>
      <c r="X31" s="192" t="str">
        <f t="shared" si="3"/>
        <v/>
      </c>
      <c r="Y31" s="194" t="str">
        <f t="shared" si="4"/>
        <v/>
      </c>
      <c r="Z31" s="192" t="str">
        <f t="shared" si="5"/>
        <v/>
      </c>
      <c r="AA31" s="192">
        <f t="shared" si="6"/>
        <v>0</v>
      </c>
      <c r="AB31" s="193" t="str">
        <f t="shared" si="7"/>
        <v/>
      </c>
      <c r="AC31" s="192" t="str">
        <f t="shared" si="8"/>
        <v/>
      </c>
      <c r="AD31" s="194" t="str">
        <f t="shared" si="9"/>
        <v/>
      </c>
      <c r="AE31" s="192" t="str">
        <f>IF(AC31="","",RANK(AC31,AC:AC,0)+COUNTIF($AC$1:AC30,AC31))</f>
        <v/>
      </c>
      <c r="AF31" s="193" t="str">
        <f t="shared" si="10"/>
        <v/>
      </c>
      <c r="AG31" s="192" t="str">
        <f t="shared" si="11"/>
        <v/>
      </c>
      <c r="AH31" s="192" t="str">
        <f t="shared" si="12"/>
        <v/>
      </c>
      <c r="AI31" s="192" t="str">
        <f t="shared" si="13"/>
        <v/>
      </c>
      <c r="AJ31" s="192"/>
      <c r="AK31" s="192" t="str" cm="1">
        <f t="array" ref="AK3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1" s="192" t="str" cm="1">
        <f t="array" ref="AL3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1" s="192" t="str" cm="1">
        <f t="array" ref="AM3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2" spans="1:39">
      <c r="A32" s="276">
        <f>Contents!A32</f>
        <v>0</v>
      </c>
      <c r="B32" s="276" t="str">
        <f>IF(Contents!B32="","",Contents!B32)</f>
        <v/>
      </c>
      <c r="C32" s="277" t="str">
        <f>IF(Contents!C32="","",Contents!C32)</f>
        <v/>
      </c>
      <c r="D32" s="277" t="str">
        <f>IF(Contents!D32="","",Contents!D32)</f>
        <v/>
      </c>
      <c r="E32" s="277" t="str">
        <f>IF(Contents!E32="","",Contents!E32)</f>
        <v/>
      </c>
      <c r="F32" s="277" t="str">
        <f>IF(Contents!F32="","",Contents!F32)</f>
        <v/>
      </c>
      <c r="G32" s="277" t="str">
        <f>IF(Contents!G32="","",Contents!G32)</f>
        <v/>
      </c>
      <c r="H32" s="277" t="str">
        <f>IF(Contents!H32="","",Contents!H32)</f>
        <v/>
      </c>
      <c r="I32" s="277" t="str">
        <f>IF(Contents!I32="","",Contents!I32)</f>
        <v/>
      </c>
      <c r="J32" s="277" t="str">
        <f>IF(Contents!J32="","",Contents!J32)</f>
        <v/>
      </c>
      <c r="K32" s="277" t="str">
        <f>IF(Contents!K32="","",Contents!K32)</f>
        <v/>
      </c>
      <c r="L32" s="277" t="str">
        <f>IF(Contents!L32="","",Contents!L32)</f>
        <v/>
      </c>
      <c r="M32" s="277" t="str">
        <f>IF(Contents!M32="","",Contents!M32)</f>
        <v/>
      </c>
      <c r="N32" s="277" t="str">
        <f>IF(Contents!N32="","",Contents!N32)</f>
        <v/>
      </c>
      <c r="O32" s="277" t="str">
        <f>IF(Contents!O32="","",Contents!O32)</f>
        <v/>
      </c>
      <c r="P32" s="277" t="str">
        <f>IF(Contents!P32="","",Contents!P32)</f>
        <v/>
      </c>
      <c r="Q32" s="277" t="str">
        <f>IF(Contents!Q32="","",Contents!Q32)</f>
        <v/>
      </c>
      <c r="R32" s="277" t="str">
        <f>IF(Contents!R32="","",Contents!R32)</f>
        <v/>
      </c>
      <c r="S32" s="277" t="str">
        <f>IF(Contents!S32="","",Contents!S32)</f>
        <v/>
      </c>
      <c r="T32" s="277" t="str">
        <f>IF(Contents!T32="","",Contents!T32)</f>
        <v/>
      </c>
      <c r="U32" s="358"/>
      <c r="V32" s="358"/>
      <c r="W32" s="192" t="str">
        <f t="shared" si="2"/>
        <v/>
      </c>
      <c r="X32" s="192" t="str">
        <f t="shared" si="3"/>
        <v/>
      </c>
      <c r="Y32" s="194" t="str">
        <f t="shared" si="4"/>
        <v/>
      </c>
      <c r="Z32" s="192" t="str">
        <f t="shared" si="5"/>
        <v/>
      </c>
      <c r="AA32" s="192">
        <f t="shared" si="6"/>
        <v>0</v>
      </c>
      <c r="AB32" s="193" t="str">
        <f t="shared" si="7"/>
        <v/>
      </c>
      <c r="AC32" s="192" t="str">
        <f t="shared" si="8"/>
        <v/>
      </c>
      <c r="AD32" s="194" t="str">
        <f t="shared" si="9"/>
        <v/>
      </c>
      <c r="AE32" s="192" t="str">
        <f>IF(AC32="","",RANK(AC32,AC:AC,0)+COUNTIF($AC$1:AC31,AC32))</f>
        <v/>
      </c>
      <c r="AF32" s="193" t="str">
        <f t="shared" si="10"/>
        <v/>
      </c>
      <c r="AG32" s="192" t="str">
        <f t="shared" si="11"/>
        <v/>
      </c>
      <c r="AH32" s="192" t="str">
        <f t="shared" si="12"/>
        <v/>
      </c>
      <c r="AI32" s="192" t="str">
        <f t="shared" si="13"/>
        <v/>
      </c>
      <c r="AJ32" s="192"/>
      <c r="AK32" s="192" t="str" cm="1">
        <f t="array" ref="AK3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2" s="192" t="str" cm="1">
        <f t="array" ref="AL3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2" s="192" t="str" cm="1">
        <f t="array" ref="AM3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3" spans="1:39">
      <c r="A33" s="276">
        <f>Contents!A33</f>
        <v>0</v>
      </c>
      <c r="B33" s="276" t="str">
        <f>IF(Contents!B33="","",Contents!B33)</f>
        <v/>
      </c>
      <c r="C33" s="277" t="str">
        <f>IF(Contents!C33="","",Contents!C33)</f>
        <v/>
      </c>
      <c r="D33" s="277" t="str">
        <f>IF(Contents!D33="","",Contents!D33)</f>
        <v/>
      </c>
      <c r="E33" s="277" t="str">
        <f>IF(Contents!E33="","",Contents!E33)</f>
        <v/>
      </c>
      <c r="F33" s="277" t="str">
        <f>IF(Contents!F33="","",Contents!F33)</f>
        <v/>
      </c>
      <c r="G33" s="277" t="str">
        <f>IF(Contents!G33="","",Contents!G33)</f>
        <v/>
      </c>
      <c r="H33" s="277" t="str">
        <f>IF(Contents!H33="","",Contents!H33)</f>
        <v/>
      </c>
      <c r="I33" s="277" t="str">
        <f>IF(Contents!I33="","",Contents!I33)</f>
        <v/>
      </c>
      <c r="J33" s="277" t="str">
        <f>IF(Contents!J33="","",Contents!J33)</f>
        <v/>
      </c>
      <c r="K33" s="277" t="str">
        <f>IF(Contents!K33="","",Contents!K33)</f>
        <v/>
      </c>
      <c r="L33" s="277" t="str">
        <f>IF(Contents!L33="","",Contents!L33)</f>
        <v/>
      </c>
      <c r="M33" s="277" t="str">
        <f>IF(Contents!M33="","",Contents!M33)</f>
        <v/>
      </c>
      <c r="N33" s="277" t="str">
        <f>IF(Contents!N33="","",Contents!N33)</f>
        <v/>
      </c>
      <c r="O33" s="277" t="str">
        <f>IF(Contents!O33="","",Contents!O33)</f>
        <v/>
      </c>
      <c r="P33" s="277" t="str">
        <f>IF(Contents!P33="","",Contents!P33)</f>
        <v/>
      </c>
      <c r="Q33" s="277" t="str">
        <f>IF(Contents!Q33="","",Contents!Q33)</f>
        <v/>
      </c>
      <c r="R33" s="277" t="str">
        <f>IF(Contents!R33="","",Contents!R33)</f>
        <v/>
      </c>
      <c r="S33" s="277" t="str">
        <f>IF(Contents!S33="","",Contents!S33)</f>
        <v/>
      </c>
      <c r="T33" s="277" t="str">
        <f>IF(Contents!T33="","",Contents!T33)</f>
        <v/>
      </c>
      <c r="U33" s="358"/>
      <c r="V33" s="358"/>
      <c r="W33" s="192" t="str">
        <f t="shared" si="2"/>
        <v/>
      </c>
      <c r="X33" s="192" t="str">
        <f t="shared" si="3"/>
        <v/>
      </c>
      <c r="Y33" s="194" t="str">
        <f t="shared" si="4"/>
        <v/>
      </c>
      <c r="Z33" s="192" t="str">
        <f t="shared" si="5"/>
        <v/>
      </c>
      <c r="AA33" s="192">
        <f t="shared" si="6"/>
        <v>0</v>
      </c>
      <c r="AB33" s="193" t="str">
        <f t="shared" si="7"/>
        <v/>
      </c>
      <c r="AC33" s="192" t="str">
        <f t="shared" si="8"/>
        <v/>
      </c>
      <c r="AD33" s="194" t="str">
        <f t="shared" si="9"/>
        <v/>
      </c>
      <c r="AE33" s="192" t="str">
        <f>IF(AC33="","",RANK(AC33,AC:AC,0)+COUNTIF($AC$1:AC32,AC33))</f>
        <v/>
      </c>
      <c r="AF33" s="193" t="str">
        <f t="shared" si="10"/>
        <v/>
      </c>
      <c r="AG33" s="192" t="str">
        <f t="shared" si="11"/>
        <v/>
      </c>
      <c r="AH33" s="192" t="str">
        <f t="shared" si="12"/>
        <v/>
      </c>
      <c r="AI33" s="192" t="str">
        <f t="shared" si="13"/>
        <v/>
      </c>
      <c r="AJ33" s="192"/>
      <c r="AK33" s="192" t="str" cm="1">
        <f t="array" ref="AK3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3" s="192" t="str" cm="1">
        <f t="array" ref="AL3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3" s="192" t="str" cm="1">
        <f t="array" ref="AM3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4" spans="1:39">
      <c r="A34" s="276">
        <f>Contents!A34</f>
        <v>0</v>
      </c>
      <c r="B34" s="276" t="str">
        <f>IF(Contents!B34="","",Contents!B34)</f>
        <v/>
      </c>
      <c r="C34" s="277" t="str">
        <f>IF(Contents!C34="","",Contents!C34)</f>
        <v/>
      </c>
      <c r="D34" s="277" t="str">
        <f>IF(Contents!D34="","",Contents!D34)</f>
        <v/>
      </c>
      <c r="E34" s="277" t="str">
        <f>IF(Contents!E34="","",Contents!E34)</f>
        <v/>
      </c>
      <c r="F34" s="277" t="str">
        <f>IF(Contents!F34="","",Contents!F34)</f>
        <v/>
      </c>
      <c r="G34" s="277" t="str">
        <f>IF(Contents!G34="","",Contents!G34)</f>
        <v/>
      </c>
      <c r="H34" s="277" t="str">
        <f>IF(Contents!H34="","",Contents!H34)</f>
        <v/>
      </c>
      <c r="I34" s="277" t="str">
        <f>IF(Contents!I34="","",Contents!I34)</f>
        <v/>
      </c>
      <c r="J34" s="277" t="str">
        <f>IF(Contents!J34="","",Contents!J34)</f>
        <v/>
      </c>
      <c r="K34" s="277" t="str">
        <f>IF(Contents!K34="","",Contents!K34)</f>
        <v/>
      </c>
      <c r="L34" s="277" t="str">
        <f>IF(Contents!L34="","",Contents!L34)</f>
        <v/>
      </c>
      <c r="M34" s="277" t="str">
        <f>IF(Contents!M34="","",Contents!M34)</f>
        <v/>
      </c>
      <c r="N34" s="277" t="str">
        <f>IF(Contents!N34="","",Contents!N34)</f>
        <v/>
      </c>
      <c r="O34" s="277" t="str">
        <f>IF(Contents!O34="","",Contents!O34)</f>
        <v/>
      </c>
      <c r="P34" s="277" t="str">
        <f>IF(Contents!P34="","",Contents!P34)</f>
        <v/>
      </c>
      <c r="Q34" s="277" t="str">
        <f>IF(Contents!Q34="","",Contents!Q34)</f>
        <v/>
      </c>
      <c r="R34" s="277" t="str">
        <f>IF(Contents!R34="","",Contents!R34)</f>
        <v/>
      </c>
      <c r="S34" s="277" t="str">
        <f>IF(Contents!S34="","",Contents!S34)</f>
        <v/>
      </c>
      <c r="T34" s="277" t="str">
        <f>IF(Contents!T34="","",Contents!T34)</f>
        <v/>
      </c>
      <c r="U34" s="358"/>
      <c r="V34" s="358"/>
      <c r="W34" s="192" t="str">
        <f t="shared" si="2"/>
        <v/>
      </c>
      <c r="X34" s="192" t="str">
        <f t="shared" si="3"/>
        <v/>
      </c>
      <c r="Y34" s="194" t="str">
        <f t="shared" si="4"/>
        <v/>
      </c>
      <c r="Z34" s="192" t="str">
        <f t="shared" si="5"/>
        <v/>
      </c>
      <c r="AA34" s="192">
        <f t="shared" si="6"/>
        <v>0</v>
      </c>
      <c r="AB34" s="193" t="str">
        <f t="shared" si="7"/>
        <v/>
      </c>
      <c r="AC34" s="192" t="str">
        <f t="shared" si="8"/>
        <v/>
      </c>
      <c r="AD34" s="194" t="str">
        <f t="shared" si="9"/>
        <v/>
      </c>
      <c r="AE34" s="192" t="str">
        <f>IF(AC34="","",RANK(AC34,AC:AC,0)+COUNTIF($AC$1:AC33,AC34))</f>
        <v/>
      </c>
      <c r="AF34" s="193" t="str">
        <f t="shared" si="10"/>
        <v/>
      </c>
      <c r="AG34" s="192" t="str">
        <f t="shared" si="11"/>
        <v/>
      </c>
      <c r="AH34" s="192" t="str">
        <f t="shared" si="12"/>
        <v/>
      </c>
      <c r="AI34" s="192" t="str">
        <f t="shared" si="13"/>
        <v/>
      </c>
      <c r="AJ34" s="192"/>
      <c r="AK34" s="192" t="str" cm="1">
        <f t="array" ref="AK3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4" s="192" t="str" cm="1">
        <f t="array" ref="AL3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4" s="192" t="str" cm="1">
        <f t="array" ref="AM3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5" spans="1:39">
      <c r="A35" s="276">
        <f>Contents!A35</f>
        <v>0</v>
      </c>
      <c r="B35" s="276" t="str">
        <f>IF(Contents!B35="","",Contents!B35)</f>
        <v/>
      </c>
      <c r="C35" s="277" t="str">
        <f>IF(Contents!C35="","",Contents!C35)</f>
        <v/>
      </c>
      <c r="D35" s="277" t="str">
        <f>IF(Contents!D35="","",Contents!D35)</f>
        <v/>
      </c>
      <c r="E35" s="277" t="str">
        <f>IF(Contents!E35="","",Contents!E35)</f>
        <v/>
      </c>
      <c r="F35" s="277" t="str">
        <f>IF(Contents!F35="","",Contents!F35)</f>
        <v/>
      </c>
      <c r="G35" s="277" t="str">
        <f>IF(Contents!G35="","",Contents!G35)</f>
        <v/>
      </c>
      <c r="H35" s="277" t="str">
        <f>IF(Contents!H35="","",Contents!H35)</f>
        <v/>
      </c>
      <c r="I35" s="277" t="str">
        <f>IF(Contents!I35="","",Contents!I35)</f>
        <v/>
      </c>
      <c r="J35" s="277" t="str">
        <f>IF(Contents!J35="","",Contents!J35)</f>
        <v/>
      </c>
      <c r="K35" s="277" t="str">
        <f>IF(Contents!K35="","",Contents!K35)</f>
        <v/>
      </c>
      <c r="L35" s="277" t="str">
        <f>IF(Contents!L35="","",Contents!L35)</f>
        <v/>
      </c>
      <c r="M35" s="277" t="str">
        <f>IF(Contents!M35="","",Contents!M35)</f>
        <v/>
      </c>
      <c r="N35" s="277" t="str">
        <f>IF(Contents!N35="","",Contents!N35)</f>
        <v/>
      </c>
      <c r="O35" s="277" t="str">
        <f>IF(Contents!O35="","",Contents!O35)</f>
        <v/>
      </c>
      <c r="P35" s="277" t="str">
        <f>IF(Contents!P35="","",Contents!P35)</f>
        <v/>
      </c>
      <c r="Q35" s="277" t="str">
        <f>IF(Contents!Q35="","",Contents!Q35)</f>
        <v/>
      </c>
      <c r="R35" s="277" t="str">
        <f>IF(Contents!R35="","",Contents!R35)</f>
        <v/>
      </c>
      <c r="S35" s="277" t="str">
        <f>IF(Contents!S35="","",Contents!S35)</f>
        <v/>
      </c>
      <c r="T35" s="277" t="str">
        <f>IF(Contents!T35="","",Contents!T35)</f>
        <v/>
      </c>
      <c r="U35" s="358"/>
      <c r="V35" s="358"/>
      <c r="W35" s="192" t="str">
        <f t="shared" si="2"/>
        <v/>
      </c>
      <c r="X35" s="192" t="str">
        <f t="shared" si="3"/>
        <v/>
      </c>
      <c r="Y35" s="194" t="str">
        <f t="shared" si="4"/>
        <v/>
      </c>
      <c r="Z35" s="192" t="str">
        <f t="shared" si="5"/>
        <v/>
      </c>
      <c r="AA35" s="192"/>
      <c r="AB35" s="193" t="str">
        <f t="shared" si="7"/>
        <v/>
      </c>
      <c r="AC35" s="192" t="str">
        <f t="shared" si="8"/>
        <v/>
      </c>
      <c r="AD35" s="194" t="str">
        <f t="shared" si="9"/>
        <v/>
      </c>
      <c r="AE35" s="192" t="str">
        <f>IF(AC35="","",RANK(AC35,AC:AC,0)+COUNTIF($AC$1:AC34,AC35))</f>
        <v/>
      </c>
      <c r="AF35" s="193" t="str">
        <f t="shared" si="10"/>
        <v/>
      </c>
      <c r="AG35" s="192" t="str">
        <f t="shared" si="11"/>
        <v/>
      </c>
      <c r="AH35" s="192" t="str">
        <f t="shared" si="12"/>
        <v/>
      </c>
      <c r="AI35" s="192" t="str">
        <f t="shared" si="13"/>
        <v/>
      </c>
      <c r="AJ35" s="192"/>
      <c r="AK35" s="192" t="str" cm="1">
        <f t="array" ref="AK3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5" s="192" t="str" cm="1">
        <f t="array" ref="AL3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5" s="192" t="str" cm="1">
        <f t="array" ref="AM3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6" spans="1:39">
      <c r="A36" s="276">
        <f>Contents!A36</f>
        <v>0</v>
      </c>
      <c r="B36" s="276" t="str">
        <f>IF(Contents!B36="","",Contents!B36)</f>
        <v/>
      </c>
      <c r="C36" s="277" t="str">
        <f>IF(Contents!C36="","",Contents!C36)</f>
        <v/>
      </c>
      <c r="D36" s="277" t="str">
        <f>IF(Contents!D36="","",Contents!D36)</f>
        <v/>
      </c>
      <c r="E36" s="277" t="str">
        <f>IF(Contents!E36="","",Contents!E36)</f>
        <v/>
      </c>
      <c r="F36" s="277" t="str">
        <f>IF(Contents!F36="","",Contents!F36)</f>
        <v/>
      </c>
      <c r="G36" s="277" t="str">
        <f>IF(Contents!G36="","",Contents!G36)</f>
        <v/>
      </c>
      <c r="H36" s="277" t="str">
        <f>IF(Contents!H36="","",Contents!H36)</f>
        <v/>
      </c>
      <c r="I36" s="277" t="str">
        <f>IF(Contents!I36="","",Contents!I36)</f>
        <v/>
      </c>
      <c r="J36" s="277" t="str">
        <f>IF(Contents!J36="","",Contents!J36)</f>
        <v/>
      </c>
      <c r="K36" s="277" t="str">
        <f>IF(Contents!K36="","",Contents!K36)</f>
        <v/>
      </c>
      <c r="L36" s="277" t="str">
        <f>IF(Contents!L36="","",Contents!L36)</f>
        <v/>
      </c>
      <c r="M36" s="277" t="str">
        <f>IF(Contents!M36="","",Contents!M36)</f>
        <v/>
      </c>
      <c r="N36" s="277" t="str">
        <f>IF(Contents!N36="","",Contents!N36)</f>
        <v/>
      </c>
      <c r="O36" s="277" t="str">
        <f>IF(Contents!O36="","",Contents!O36)</f>
        <v/>
      </c>
      <c r="P36" s="277" t="str">
        <f>IF(Contents!P36="","",Contents!P36)</f>
        <v/>
      </c>
      <c r="Q36" s="277" t="str">
        <f>IF(Contents!Q36="","",Contents!Q36)</f>
        <v/>
      </c>
      <c r="R36" s="277" t="str">
        <f>IF(Contents!R36="","",Contents!R36)</f>
        <v/>
      </c>
      <c r="S36" s="277" t="str">
        <f>IF(Contents!S36="","",Contents!S36)</f>
        <v/>
      </c>
      <c r="T36" s="277" t="str">
        <f>IF(Contents!T36="","",Contents!T36)</f>
        <v/>
      </c>
      <c r="U36" s="358"/>
      <c r="V36" s="358"/>
      <c r="W36" s="192" t="str">
        <f t="shared" si="2"/>
        <v/>
      </c>
      <c r="X36" s="192" t="str">
        <f t="shared" si="3"/>
        <v/>
      </c>
      <c r="Y36" s="194" t="str">
        <f t="shared" si="4"/>
        <v/>
      </c>
      <c r="Z36" s="192" t="str">
        <f t="shared" si="5"/>
        <v/>
      </c>
      <c r="AA36" s="192"/>
      <c r="AB36" s="193" t="str">
        <f t="shared" si="7"/>
        <v/>
      </c>
      <c r="AC36" s="192" t="str">
        <f t="shared" si="8"/>
        <v/>
      </c>
      <c r="AD36" s="194" t="str">
        <f t="shared" si="9"/>
        <v/>
      </c>
      <c r="AE36" s="192" t="str">
        <f>IF(AC36="","",RANK(AC36,AC:AC,0)+COUNTIF($AC$1:AC35,AC36))</f>
        <v/>
      </c>
      <c r="AF36" s="193" t="str">
        <f t="shared" si="10"/>
        <v/>
      </c>
      <c r="AG36" s="192" t="str">
        <f t="shared" si="11"/>
        <v/>
      </c>
      <c r="AH36" s="192" t="str">
        <f t="shared" si="12"/>
        <v/>
      </c>
      <c r="AI36" s="192" t="str">
        <f t="shared" si="13"/>
        <v/>
      </c>
      <c r="AJ36" s="192"/>
      <c r="AK36" s="192" t="str" cm="1">
        <f t="array" ref="AK3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6" s="192" t="str" cm="1">
        <f t="array" ref="AL3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6" s="192" t="str" cm="1">
        <f t="array" ref="AM3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7" spans="1:39">
      <c r="A37" s="276">
        <f>Contents!A37</f>
        <v>0</v>
      </c>
      <c r="B37" s="276" t="str">
        <f>IF(Contents!B37="","",Contents!B37)</f>
        <v/>
      </c>
      <c r="C37" s="277" t="str">
        <f>IF(Contents!C37="","",Contents!C37)</f>
        <v/>
      </c>
      <c r="D37" s="277" t="str">
        <f>IF(Contents!D37="","",Contents!D37)</f>
        <v/>
      </c>
      <c r="E37" s="277" t="str">
        <f>IF(Contents!E37="","",Contents!E37)</f>
        <v/>
      </c>
      <c r="F37" s="277" t="str">
        <f>IF(Contents!F37="","",Contents!F37)</f>
        <v/>
      </c>
      <c r="G37" s="277" t="str">
        <f>IF(Contents!G37="","",Contents!G37)</f>
        <v/>
      </c>
      <c r="H37" s="277" t="str">
        <f>IF(Contents!H37="","",Contents!H37)</f>
        <v/>
      </c>
      <c r="I37" s="277" t="str">
        <f>IF(Contents!I37="","",Contents!I37)</f>
        <v/>
      </c>
      <c r="J37" s="277" t="str">
        <f>IF(Contents!J37="","",Contents!J37)</f>
        <v/>
      </c>
      <c r="K37" s="277" t="str">
        <f>IF(Contents!K37="","",Contents!K37)</f>
        <v/>
      </c>
      <c r="L37" s="277" t="str">
        <f>IF(Contents!L37="","",Contents!L37)</f>
        <v/>
      </c>
      <c r="M37" s="277" t="str">
        <f>IF(Contents!M37="","",Contents!M37)</f>
        <v/>
      </c>
      <c r="N37" s="277" t="str">
        <f>IF(Contents!N37="","",Contents!N37)</f>
        <v/>
      </c>
      <c r="O37" s="277" t="str">
        <f>IF(Contents!O37="","",Contents!O37)</f>
        <v/>
      </c>
      <c r="P37" s="277" t="str">
        <f>IF(Contents!P37="","",Contents!P37)</f>
        <v/>
      </c>
      <c r="Q37" s="277" t="str">
        <f>IF(Contents!Q37="","",Contents!Q37)</f>
        <v/>
      </c>
      <c r="R37" s="277" t="str">
        <f>IF(Contents!R37="","",Contents!R37)</f>
        <v/>
      </c>
      <c r="S37" s="277" t="str">
        <f>IF(Contents!S37="","",Contents!S37)</f>
        <v/>
      </c>
      <c r="T37" s="277" t="str">
        <f>IF(Contents!T37="","",Contents!T37)</f>
        <v/>
      </c>
      <c r="U37" s="358"/>
      <c r="V37" s="358"/>
      <c r="W37" s="192" t="str">
        <f t="shared" si="2"/>
        <v/>
      </c>
      <c r="X37" s="192" t="str">
        <f t="shared" si="3"/>
        <v/>
      </c>
      <c r="Y37" s="194" t="str">
        <f t="shared" si="4"/>
        <v/>
      </c>
      <c r="Z37" s="192" t="str">
        <f t="shared" si="5"/>
        <v/>
      </c>
      <c r="AA37" s="192"/>
      <c r="AB37" s="193" t="str">
        <f t="shared" si="7"/>
        <v/>
      </c>
      <c r="AC37" s="192" t="str">
        <f t="shared" si="8"/>
        <v/>
      </c>
      <c r="AD37" s="194" t="str">
        <f t="shared" si="9"/>
        <v/>
      </c>
      <c r="AE37" s="192" t="str">
        <f>IF(AC37="","",RANK(AC37,AC:AC,0)+COUNTIF($AC$1:AC36,AC37))</f>
        <v/>
      </c>
      <c r="AF37" s="193" t="str">
        <f t="shared" si="10"/>
        <v/>
      </c>
      <c r="AG37" s="192" t="str">
        <f t="shared" si="11"/>
        <v/>
      </c>
      <c r="AH37" s="192" t="str">
        <f t="shared" si="12"/>
        <v/>
      </c>
      <c r="AI37" s="192" t="str">
        <f t="shared" si="13"/>
        <v/>
      </c>
      <c r="AJ37" s="192"/>
      <c r="AK37" s="192" t="str" cm="1">
        <f t="array" ref="AK3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7" s="192" t="str" cm="1">
        <f t="array" ref="AL3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7" s="192" t="str" cm="1">
        <f t="array" ref="AM3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8" spans="1:39">
      <c r="A38" s="276">
        <f>Contents!A38</f>
        <v>0</v>
      </c>
      <c r="B38" s="276" t="str">
        <f>IF(Contents!B38="","",Contents!B38)</f>
        <v/>
      </c>
      <c r="C38" s="277" t="str">
        <f>IF(Contents!C38="","",Contents!C38)</f>
        <v/>
      </c>
      <c r="D38" s="277" t="str">
        <f>IF(Contents!D38="","",Contents!D38)</f>
        <v/>
      </c>
      <c r="E38" s="277" t="str">
        <f>IF(Contents!E38="","",Contents!E38)</f>
        <v/>
      </c>
      <c r="F38" s="277" t="str">
        <f>IF(Contents!F38="","",Contents!F38)</f>
        <v/>
      </c>
      <c r="G38" s="277" t="str">
        <f>IF(Contents!G38="","",Contents!G38)</f>
        <v/>
      </c>
      <c r="H38" s="277" t="str">
        <f>IF(Contents!H38="","",Contents!H38)</f>
        <v/>
      </c>
      <c r="I38" s="277" t="str">
        <f>IF(Contents!I38="","",Contents!I38)</f>
        <v/>
      </c>
      <c r="J38" s="277" t="str">
        <f>IF(Contents!J38="","",Contents!J38)</f>
        <v/>
      </c>
      <c r="K38" s="277" t="str">
        <f>IF(Contents!K38="","",Contents!K38)</f>
        <v/>
      </c>
      <c r="L38" s="277" t="str">
        <f>IF(Contents!L38="","",Contents!L38)</f>
        <v/>
      </c>
      <c r="M38" s="277" t="str">
        <f>IF(Contents!M38="","",Contents!M38)</f>
        <v/>
      </c>
      <c r="N38" s="277" t="str">
        <f>IF(Contents!N38="","",Contents!N38)</f>
        <v/>
      </c>
      <c r="O38" s="277" t="str">
        <f>IF(Contents!O38="","",Contents!O38)</f>
        <v/>
      </c>
      <c r="P38" s="277" t="str">
        <f>IF(Contents!P38="","",Contents!P38)</f>
        <v/>
      </c>
      <c r="Q38" s="277" t="str">
        <f>IF(Contents!Q38="","",Contents!Q38)</f>
        <v/>
      </c>
      <c r="R38" s="277" t="str">
        <f>IF(Contents!R38="","",Contents!R38)</f>
        <v/>
      </c>
      <c r="S38" s="277" t="str">
        <f>IF(Contents!S38="","",Contents!S38)</f>
        <v/>
      </c>
      <c r="T38" s="277" t="str">
        <f>IF(Contents!T38="","",Contents!T38)</f>
        <v/>
      </c>
      <c r="U38" s="358"/>
      <c r="V38" s="358"/>
      <c r="W38" s="192" t="str">
        <f t="shared" si="2"/>
        <v/>
      </c>
      <c r="X38" s="192" t="str">
        <f t="shared" si="3"/>
        <v/>
      </c>
      <c r="Y38" s="194" t="str">
        <f t="shared" si="4"/>
        <v/>
      </c>
      <c r="Z38" s="192" t="str">
        <f t="shared" si="5"/>
        <v/>
      </c>
      <c r="AA38" s="192"/>
      <c r="AB38" s="193" t="str">
        <f t="shared" si="7"/>
        <v/>
      </c>
      <c r="AC38" s="192" t="str">
        <f t="shared" si="8"/>
        <v/>
      </c>
      <c r="AD38" s="194" t="str">
        <f t="shared" si="9"/>
        <v/>
      </c>
      <c r="AE38" s="192" t="str">
        <f>IF(AC38="","",RANK(AC38,AC:AC,0)+COUNTIF($AC$1:AC37,AC38))</f>
        <v/>
      </c>
      <c r="AF38" s="193" t="str">
        <f t="shared" si="10"/>
        <v/>
      </c>
      <c r="AG38" s="192" t="str">
        <f t="shared" si="11"/>
        <v/>
      </c>
      <c r="AH38" s="192" t="str">
        <f t="shared" si="12"/>
        <v/>
      </c>
      <c r="AI38" s="192" t="str">
        <f t="shared" si="13"/>
        <v/>
      </c>
      <c r="AJ38" s="192"/>
      <c r="AK38" s="192" t="str" cm="1">
        <f t="array" ref="AK3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8" s="192" t="str" cm="1">
        <f t="array" ref="AL3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8" s="192" t="str" cm="1">
        <f t="array" ref="AM3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9" spans="1:39">
      <c r="A39" s="276">
        <f>Contents!A39</f>
        <v>0</v>
      </c>
      <c r="B39" s="276" t="str">
        <f>IF(Contents!B39="","",Contents!B39)</f>
        <v/>
      </c>
      <c r="C39" s="277" t="str">
        <f>IF(Contents!C39="","",Contents!C39)</f>
        <v/>
      </c>
      <c r="D39" s="277" t="str">
        <f>IF(Contents!D39="","",Contents!D39)</f>
        <v/>
      </c>
      <c r="E39" s="277" t="str">
        <f>IF(Contents!E39="","",Contents!E39)</f>
        <v/>
      </c>
      <c r="F39" s="277" t="str">
        <f>IF(Contents!F39="","",Contents!F39)</f>
        <v/>
      </c>
      <c r="G39" s="277" t="str">
        <f>IF(Contents!G39="","",Contents!G39)</f>
        <v/>
      </c>
      <c r="H39" s="277" t="str">
        <f>IF(Contents!H39="","",Contents!H39)</f>
        <v/>
      </c>
      <c r="I39" s="277" t="str">
        <f>IF(Contents!I39="","",Contents!I39)</f>
        <v/>
      </c>
      <c r="J39" s="277" t="str">
        <f>IF(Contents!J39="","",Contents!J39)</f>
        <v/>
      </c>
      <c r="K39" s="277" t="str">
        <f>IF(Contents!K39="","",Contents!K39)</f>
        <v/>
      </c>
      <c r="L39" s="277" t="str">
        <f>IF(Contents!L39="","",Contents!L39)</f>
        <v/>
      </c>
      <c r="M39" s="277" t="str">
        <f>IF(Contents!M39="","",Contents!M39)</f>
        <v/>
      </c>
      <c r="N39" s="277" t="str">
        <f>IF(Contents!N39="","",Contents!N39)</f>
        <v/>
      </c>
      <c r="O39" s="277" t="str">
        <f>IF(Contents!O39="","",Contents!O39)</f>
        <v/>
      </c>
      <c r="P39" s="277" t="str">
        <f>IF(Contents!P39="","",Contents!P39)</f>
        <v/>
      </c>
      <c r="Q39" s="277" t="str">
        <f>IF(Contents!Q39="","",Contents!Q39)</f>
        <v/>
      </c>
      <c r="R39" s="277" t="str">
        <f>IF(Contents!R39="","",Contents!R39)</f>
        <v/>
      </c>
      <c r="S39" s="277" t="str">
        <f>IF(Contents!S39="","",Contents!S39)</f>
        <v/>
      </c>
      <c r="T39" s="277" t="str">
        <f>IF(Contents!T39="","",Contents!T39)</f>
        <v/>
      </c>
      <c r="U39" s="358"/>
      <c r="V39" s="358"/>
      <c r="W39" s="192" t="str">
        <f t="shared" si="2"/>
        <v/>
      </c>
      <c r="X39" s="192" t="str">
        <f t="shared" si="3"/>
        <v/>
      </c>
      <c r="Y39" s="194" t="str">
        <f t="shared" si="4"/>
        <v/>
      </c>
      <c r="Z39" s="192" t="str">
        <f t="shared" si="5"/>
        <v/>
      </c>
      <c r="AA39" s="192"/>
      <c r="AB39" s="193" t="str">
        <f t="shared" si="7"/>
        <v/>
      </c>
      <c r="AC39" s="192" t="str">
        <f t="shared" si="8"/>
        <v/>
      </c>
      <c r="AD39" s="194" t="str">
        <f t="shared" si="9"/>
        <v/>
      </c>
      <c r="AE39" s="192" t="str">
        <f>IF(AC39="","",RANK(AC39,AC:AC,0)+COUNTIF($AC$1:AC38,AC39))</f>
        <v/>
      </c>
      <c r="AF39" s="193" t="str">
        <f t="shared" si="10"/>
        <v/>
      </c>
      <c r="AG39" s="192" t="str">
        <f t="shared" si="11"/>
        <v/>
      </c>
      <c r="AH39" s="192" t="str">
        <f t="shared" si="12"/>
        <v/>
      </c>
      <c r="AI39" s="192" t="str">
        <f t="shared" si="13"/>
        <v/>
      </c>
      <c r="AJ39" s="192"/>
      <c r="AK39" s="192" t="str" cm="1">
        <f t="array" ref="AK3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9" s="192" t="str" cm="1">
        <f t="array" ref="AL3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9" s="192" t="str" cm="1">
        <f t="array" ref="AM3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0" spans="1:39">
      <c r="A40" s="276">
        <f>Contents!A40</f>
        <v>0</v>
      </c>
      <c r="B40" s="276" t="str">
        <f>IF(Contents!B40="","",Contents!B40)</f>
        <v/>
      </c>
      <c r="C40" s="277" t="str">
        <f>IF(Contents!C40="","",Contents!C40)</f>
        <v/>
      </c>
      <c r="D40" s="277" t="str">
        <f>IF(Contents!D40="","",Contents!D40)</f>
        <v/>
      </c>
      <c r="E40" s="277" t="str">
        <f>IF(Contents!E40="","",Contents!E40)</f>
        <v/>
      </c>
      <c r="F40" s="277" t="str">
        <f>IF(Contents!F40="","",Contents!F40)</f>
        <v/>
      </c>
      <c r="G40" s="277" t="str">
        <f>IF(Contents!G40="","",Contents!G40)</f>
        <v/>
      </c>
      <c r="H40" s="277" t="str">
        <f>IF(Contents!H40="","",Contents!H40)</f>
        <v/>
      </c>
      <c r="I40" s="277" t="str">
        <f>IF(Contents!I40="","",Contents!I40)</f>
        <v/>
      </c>
      <c r="J40" s="277" t="str">
        <f>IF(Contents!J40="","",Contents!J40)</f>
        <v/>
      </c>
      <c r="K40" s="277" t="str">
        <f>IF(Contents!K40="","",Contents!K40)</f>
        <v/>
      </c>
      <c r="L40" s="277" t="str">
        <f>IF(Contents!L40="","",Contents!L40)</f>
        <v/>
      </c>
      <c r="M40" s="277" t="str">
        <f>IF(Contents!M40="","",Contents!M40)</f>
        <v/>
      </c>
      <c r="N40" s="277" t="str">
        <f>IF(Contents!N40="","",Contents!N40)</f>
        <v/>
      </c>
      <c r="O40" s="277" t="str">
        <f>IF(Contents!O40="","",Contents!O40)</f>
        <v/>
      </c>
      <c r="P40" s="277" t="str">
        <f>IF(Contents!P40="","",Contents!P40)</f>
        <v/>
      </c>
      <c r="Q40" s="277" t="str">
        <f>IF(Contents!Q40="","",Contents!Q40)</f>
        <v/>
      </c>
      <c r="R40" s="277" t="str">
        <f>IF(Contents!R40="","",Contents!R40)</f>
        <v/>
      </c>
      <c r="S40" s="277" t="str">
        <f>IF(Contents!S40="","",Contents!S40)</f>
        <v/>
      </c>
      <c r="T40" s="277" t="str">
        <f>IF(Contents!T40="","",Contents!T40)</f>
        <v/>
      </c>
      <c r="U40" s="358"/>
      <c r="V40" s="358"/>
      <c r="W40" s="192" t="str">
        <f t="shared" si="2"/>
        <v/>
      </c>
      <c r="X40" s="192" t="str">
        <f t="shared" si="3"/>
        <v/>
      </c>
      <c r="Y40" s="194" t="str">
        <f t="shared" si="4"/>
        <v/>
      </c>
      <c r="Z40" s="192" t="str">
        <f t="shared" si="5"/>
        <v/>
      </c>
      <c r="AA40" s="192"/>
      <c r="AB40" s="193" t="str">
        <f t="shared" si="7"/>
        <v/>
      </c>
      <c r="AC40" s="192" t="str">
        <f t="shared" si="8"/>
        <v/>
      </c>
      <c r="AD40" s="194" t="str">
        <f t="shared" si="9"/>
        <v/>
      </c>
      <c r="AE40" s="192" t="str">
        <f>IF(AC40="","",RANK(AC40,AC:AC,0)+COUNTIF($AC$1:AC39,AC40))</f>
        <v/>
      </c>
      <c r="AF40" s="193" t="str">
        <f t="shared" si="10"/>
        <v/>
      </c>
      <c r="AG40" s="192" t="str">
        <f t="shared" si="11"/>
        <v/>
      </c>
      <c r="AH40" s="192" t="str">
        <f t="shared" si="12"/>
        <v/>
      </c>
      <c r="AI40" s="192" t="str">
        <f t="shared" si="13"/>
        <v/>
      </c>
      <c r="AJ40" s="192"/>
      <c r="AK40" s="192" t="str" cm="1">
        <f t="array" ref="AK4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0" s="192" t="str" cm="1">
        <f t="array" ref="AL4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0" s="192" t="str" cm="1">
        <f t="array" ref="AM4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1" spans="1:39">
      <c r="A41" s="276">
        <f>Contents!A41</f>
        <v>0</v>
      </c>
      <c r="B41" s="276" t="str">
        <f>IF(Contents!B41="","",Contents!B41)</f>
        <v/>
      </c>
      <c r="C41" s="277" t="str">
        <f>IF(Contents!C41="","",Contents!C41)</f>
        <v/>
      </c>
      <c r="D41" s="277" t="str">
        <f>IF(Contents!D41="","",Contents!D41)</f>
        <v/>
      </c>
      <c r="E41" s="277" t="str">
        <f>IF(Contents!E41="","",Contents!E41)</f>
        <v/>
      </c>
      <c r="F41" s="277" t="str">
        <f>IF(Contents!F41="","",Contents!F41)</f>
        <v/>
      </c>
      <c r="G41" s="277" t="str">
        <f>IF(Contents!G41="","",Contents!G41)</f>
        <v/>
      </c>
      <c r="H41" s="277" t="str">
        <f>IF(Contents!H41="","",Contents!H41)</f>
        <v/>
      </c>
      <c r="I41" s="277" t="str">
        <f>IF(Contents!I41="","",Contents!I41)</f>
        <v/>
      </c>
      <c r="J41" s="277" t="str">
        <f>IF(Contents!J41="","",Contents!J41)</f>
        <v/>
      </c>
      <c r="K41" s="277" t="str">
        <f>IF(Contents!K41="","",Contents!K41)</f>
        <v/>
      </c>
      <c r="L41" s="277" t="str">
        <f>IF(Contents!L41="","",Contents!L41)</f>
        <v/>
      </c>
      <c r="M41" s="277" t="str">
        <f>IF(Contents!M41="","",Contents!M41)</f>
        <v/>
      </c>
      <c r="N41" s="277" t="str">
        <f>IF(Contents!N41="","",Contents!N41)</f>
        <v/>
      </c>
      <c r="O41" s="277" t="str">
        <f>IF(Contents!O41="","",Contents!O41)</f>
        <v/>
      </c>
      <c r="P41" s="277" t="str">
        <f>IF(Contents!P41="","",Contents!P41)</f>
        <v/>
      </c>
      <c r="Q41" s="277" t="str">
        <f>IF(Contents!Q41="","",Contents!Q41)</f>
        <v/>
      </c>
      <c r="R41" s="277" t="str">
        <f>IF(Contents!R41="","",Contents!R41)</f>
        <v/>
      </c>
      <c r="S41" s="277" t="str">
        <f>IF(Contents!S41="","",Contents!S41)</f>
        <v/>
      </c>
      <c r="T41" s="277" t="str">
        <f>IF(Contents!T41="","",Contents!T41)</f>
        <v/>
      </c>
      <c r="U41" s="358"/>
      <c r="V41" s="358"/>
      <c r="W41" s="192" t="str">
        <f t="shared" si="2"/>
        <v/>
      </c>
      <c r="X41" s="192" t="str">
        <f t="shared" si="3"/>
        <v/>
      </c>
      <c r="Y41" s="194" t="str">
        <f t="shared" si="4"/>
        <v/>
      </c>
      <c r="Z41" s="192" t="str">
        <f t="shared" si="5"/>
        <v/>
      </c>
      <c r="AA41" s="192"/>
      <c r="AB41" s="193" t="str">
        <f t="shared" si="7"/>
        <v/>
      </c>
      <c r="AC41" s="192" t="str">
        <f t="shared" si="8"/>
        <v/>
      </c>
      <c r="AD41" s="194" t="str">
        <f t="shared" si="9"/>
        <v/>
      </c>
      <c r="AE41" s="192" t="str">
        <f>IF(AC41="","",RANK(AC41,AC:AC,0)+COUNTIF($AC$1:AC40,AC41))</f>
        <v/>
      </c>
      <c r="AF41" s="193" t="str">
        <f t="shared" si="10"/>
        <v/>
      </c>
      <c r="AG41" s="192" t="str">
        <f t="shared" si="11"/>
        <v/>
      </c>
      <c r="AH41" s="192" t="str">
        <f t="shared" si="12"/>
        <v/>
      </c>
      <c r="AI41" s="192" t="str">
        <f t="shared" si="13"/>
        <v/>
      </c>
      <c r="AJ41" s="192"/>
      <c r="AK41" s="192" t="str" cm="1">
        <f t="array" ref="AK4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1" s="192" t="str" cm="1">
        <f t="array" ref="AL4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1" s="192" t="str" cm="1">
        <f t="array" ref="AM4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2" spans="1:39">
      <c r="A42" s="276">
        <f>Contents!A42</f>
        <v>0</v>
      </c>
      <c r="B42" s="276" t="str">
        <f>IF(Contents!B42="","",Contents!B42)</f>
        <v/>
      </c>
      <c r="C42" s="277" t="str">
        <f>IF(Contents!C42="","",Contents!C42)</f>
        <v/>
      </c>
      <c r="D42" s="277" t="str">
        <f>IF(Contents!D42="","",Contents!D42)</f>
        <v/>
      </c>
      <c r="E42" s="277" t="str">
        <f>IF(Contents!E42="","",Contents!E42)</f>
        <v/>
      </c>
      <c r="F42" s="277" t="str">
        <f>IF(Contents!F42="","",Contents!F42)</f>
        <v/>
      </c>
      <c r="G42" s="277" t="str">
        <f>IF(Contents!G42="","",Contents!G42)</f>
        <v/>
      </c>
      <c r="H42" s="277" t="str">
        <f>IF(Contents!H42="","",Contents!H42)</f>
        <v/>
      </c>
      <c r="I42" s="277" t="str">
        <f>IF(Contents!I42="","",Contents!I42)</f>
        <v/>
      </c>
      <c r="J42" s="277" t="str">
        <f>IF(Contents!J42="","",Contents!J42)</f>
        <v/>
      </c>
      <c r="K42" s="277" t="str">
        <f>IF(Contents!K42="","",Contents!K42)</f>
        <v/>
      </c>
      <c r="L42" s="277" t="str">
        <f>IF(Contents!L42="","",Contents!L42)</f>
        <v/>
      </c>
      <c r="M42" s="277" t="str">
        <f>IF(Contents!M42="","",Contents!M42)</f>
        <v/>
      </c>
      <c r="N42" s="277" t="str">
        <f>IF(Contents!N42="","",Contents!N42)</f>
        <v/>
      </c>
      <c r="O42" s="277" t="str">
        <f>IF(Contents!O42="","",Contents!O42)</f>
        <v/>
      </c>
      <c r="P42" s="277" t="str">
        <f>IF(Contents!P42="","",Contents!P42)</f>
        <v/>
      </c>
      <c r="Q42" s="277" t="str">
        <f>IF(Contents!Q42="","",Contents!Q42)</f>
        <v/>
      </c>
      <c r="R42" s="277" t="str">
        <f>IF(Contents!R42="","",Contents!R42)</f>
        <v/>
      </c>
      <c r="S42" s="277" t="str">
        <f>IF(Contents!S42="","",Contents!S42)</f>
        <v/>
      </c>
      <c r="T42" s="277" t="str">
        <f>IF(Contents!T42="","",Contents!T42)</f>
        <v/>
      </c>
      <c r="U42" s="358"/>
      <c r="V42" s="358"/>
      <c r="W42" s="192" t="str">
        <f t="shared" si="2"/>
        <v/>
      </c>
      <c r="X42" s="192" t="str">
        <f t="shared" si="3"/>
        <v/>
      </c>
      <c r="Y42" s="194" t="str">
        <f t="shared" si="4"/>
        <v/>
      </c>
      <c r="Z42" s="192" t="str">
        <f t="shared" si="5"/>
        <v/>
      </c>
      <c r="AA42" s="192"/>
      <c r="AB42" s="193" t="str">
        <f t="shared" si="7"/>
        <v/>
      </c>
      <c r="AC42" s="192" t="str">
        <f t="shared" si="8"/>
        <v/>
      </c>
      <c r="AD42" s="194" t="str">
        <f t="shared" si="9"/>
        <v/>
      </c>
      <c r="AE42" s="192" t="str">
        <f>IF(AC42="","",RANK(AC42,AC:AC,0)+COUNTIF($AC$1:AC41,AC42))</f>
        <v/>
      </c>
      <c r="AF42" s="193" t="str">
        <f t="shared" si="10"/>
        <v/>
      </c>
      <c r="AG42" s="192" t="str">
        <f t="shared" si="11"/>
        <v/>
      </c>
      <c r="AH42" s="192" t="str">
        <f t="shared" si="12"/>
        <v/>
      </c>
      <c r="AI42" s="192" t="str">
        <f t="shared" si="13"/>
        <v/>
      </c>
      <c r="AJ42" s="192"/>
      <c r="AK42" s="192" t="str" cm="1">
        <f t="array" ref="AK4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2" s="192" t="str" cm="1">
        <f t="array" ref="AL4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2" s="192" t="str" cm="1">
        <f t="array" ref="AM4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3" spans="1:39">
      <c r="A43" s="276">
        <f>Contents!A43</f>
        <v>0</v>
      </c>
      <c r="B43" s="276" t="str">
        <f>IF(Contents!B43="","",Contents!B43)</f>
        <v/>
      </c>
      <c r="C43" s="277" t="str">
        <f>IF(Contents!C43="","",Contents!C43)</f>
        <v/>
      </c>
      <c r="D43" s="277" t="str">
        <f>IF(Contents!D43="","",Contents!D43)</f>
        <v/>
      </c>
      <c r="E43" s="277" t="str">
        <f>IF(Contents!E43="","",Contents!E43)</f>
        <v/>
      </c>
      <c r="F43" s="277" t="str">
        <f>IF(Contents!F43="","",Contents!F43)</f>
        <v/>
      </c>
      <c r="G43" s="277" t="str">
        <f>IF(Contents!G43="","",Contents!G43)</f>
        <v/>
      </c>
      <c r="H43" s="277" t="str">
        <f>IF(Contents!H43="","",Contents!H43)</f>
        <v/>
      </c>
      <c r="I43" s="277" t="str">
        <f>IF(Contents!I43="","",Contents!I43)</f>
        <v/>
      </c>
      <c r="J43" s="277" t="str">
        <f>IF(Contents!J43="","",Contents!J43)</f>
        <v/>
      </c>
      <c r="K43" s="277" t="str">
        <f>IF(Contents!K43="","",Contents!K43)</f>
        <v/>
      </c>
      <c r="L43" s="277" t="str">
        <f>IF(Contents!L43="","",Contents!L43)</f>
        <v/>
      </c>
      <c r="M43" s="277" t="str">
        <f>IF(Contents!M43="","",Contents!M43)</f>
        <v/>
      </c>
      <c r="N43" s="277" t="str">
        <f>IF(Contents!N43="","",Contents!N43)</f>
        <v/>
      </c>
      <c r="O43" s="277" t="str">
        <f>IF(Contents!O43="","",Contents!O43)</f>
        <v/>
      </c>
      <c r="P43" s="277" t="str">
        <f>IF(Contents!P43="","",Contents!P43)</f>
        <v/>
      </c>
      <c r="Q43" s="277" t="str">
        <f>IF(Contents!Q43="","",Contents!Q43)</f>
        <v/>
      </c>
      <c r="R43" s="277" t="str">
        <f>IF(Contents!R43="","",Contents!R43)</f>
        <v/>
      </c>
      <c r="S43" s="277" t="str">
        <f>IF(Contents!S43="","",Contents!S43)</f>
        <v/>
      </c>
      <c r="T43" s="277" t="str">
        <f>IF(Contents!T43="","",Contents!T43)</f>
        <v/>
      </c>
      <c r="U43" s="358"/>
      <c r="V43" s="358"/>
      <c r="W43" s="192" t="str">
        <f t="shared" si="2"/>
        <v/>
      </c>
      <c r="X43" s="192" t="str">
        <f t="shared" si="3"/>
        <v/>
      </c>
      <c r="Y43" s="194" t="str">
        <f t="shared" si="4"/>
        <v/>
      </c>
      <c r="Z43" s="192" t="str">
        <f t="shared" si="5"/>
        <v/>
      </c>
      <c r="AA43" s="192"/>
      <c r="AB43" s="193" t="str">
        <f t="shared" si="7"/>
        <v/>
      </c>
      <c r="AC43" s="192" t="str">
        <f t="shared" si="8"/>
        <v/>
      </c>
      <c r="AD43" s="194" t="str">
        <f t="shared" si="9"/>
        <v/>
      </c>
      <c r="AE43" s="192" t="str">
        <f>IF(AC43="","",RANK(AC43,AC:AC,0)+COUNTIF($AC$1:AC42,AC43))</f>
        <v/>
      </c>
      <c r="AF43" s="193" t="str">
        <f t="shared" si="10"/>
        <v/>
      </c>
      <c r="AG43" s="192" t="str">
        <f t="shared" si="11"/>
        <v/>
      </c>
      <c r="AH43" s="192" t="str">
        <f t="shared" si="12"/>
        <v/>
      </c>
      <c r="AI43" s="192" t="str">
        <f t="shared" si="13"/>
        <v/>
      </c>
      <c r="AJ43" s="192"/>
      <c r="AK43" s="192" t="str" cm="1">
        <f t="array" ref="AK4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3" s="192" t="str" cm="1">
        <f t="array" ref="AL4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3" s="192" t="str" cm="1">
        <f t="array" ref="AM4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4" spans="1:39">
      <c r="A44" s="276">
        <f>Contents!A44</f>
        <v>0</v>
      </c>
      <c r="B44" s="276" t="str">
        <f>IF(Contents!B44="","",Contents!B44)</f>
        <v/>
      </c>
      <c r="C44" s="277" t="str">
        <f>IF(Contents!C44="","",Contents!C44)</f>
        <v/>
      </c>
      <c r="D44" s="277" t="str">
        <f>IF(Contents!D44="","",Contents!D44)</f>
        <v/>
      </c>
      <c r="E44" s="277" t="str">
        <f>IF(Contents!E44="","",Contents!E44)</f>
        <v/>
      </c>
      <c r="F44" s="277" t="str">
        <f>IF(Contents!F44="","",Contents!F44)</f>
        <v/>
      </c>
      <c r="G44" s="277" t="str">
        <f>IF(Contents!G44="","",Contents!G44)</f>
        <v/>
      </c>
      <c r="H44" s="277" t="str">
        <f>IF(Contents!H44="","",Contents!H44)</f>
        <v/>
      </c>
      <c r="I44" s="277" t="str">
        <f>IF(Contents!I44="","",Contents!I44)</f>
        <v/>
      </c>
      <c r="J44" s="277" t="str">
        <f>IF(Contents!J44="","",Contents!J44)</f>
        <v/>
      </c>
      <c r="K44" s="277" t="str">
        <f>IF(Contents!K44="","",Contents!K44)</f>
        <v/>
      </c>
      <c r="L44" s="277" t="str">
        <f>IF(Contents!L44="","",Contents!L44)</f>
        <v/>
      </c>
      <c r="M44" s="277" t="str">
        <f>IF(Contents!M44="","",Contents!M44)</f>
        <v/>
      </c>
      <c r="N44" s="277" t="str">
        <f>IF(Contents!N44="","",Contents!N44)</f>
        <v/>
      </c>
      <c r="O44" s="277" t="str">
        <f>IF(Contents!O44="","",Contents!O44)</f>
        <v/>
      </c>
      <c r="P44" s="277" t="str">
        <f>IF(Contents!P44="","",Contents!P44)</f>
        <v/>
      </c>
      <c r="Q44" s="277" t="str">
        <f>IF(Contents!Q44="","",Contents!Q44)</f>
        <v/>
      </c>
      <c r="R44" s="277" t="str">
        <f>IF(Contents!R44="","",Contents!R44)</f>
        <v/>
      </c>
      <c r="S44" s="277" t="str">
        <f>IF(Contents!S44="","",Contents!S44)</f>
        <v/>
      </c>
      <c r="T44" s="277" t="str">
        <f>IF(Contents!T44="","",Contents!T44)</f>
        <v/>
      </c>
      <c r="U44" s="358"/>
      <c r="V44" s="358"/>
      <c r="W44" s="192" t="str">
        <f t="shared" si="2"/>
        <v/>
      </c>
      <c r="X44" s="192" t="str">
        <f t="shared" si="3"/>
        <v/>
      </c>
      <c r="Y44" s="194" t="str">
        <f t="shared" si="4"/>
        <v/>
      </c>
      <c r="Z44" s="192" t="str">
        <f t="shared" si="5"/>
        <v/>
      </c>
      <c r="AA44" s="192"/>
      <c r="AB44" s="193" t="str">
        <f t="shared" si="7"/>
        <v/>
      </c>
      <c r="AC44" s="192" t="str">
        <f t="shared" si="8"/>
        <v/>
      </c>
      <c r="AD44" s="194" t="str">
        <f t="shared" si="9"/>
        <v/>
      </c>
      <c r="AE44" s="192" t="str">
        <f>IF(AC44="","",RANK(AC44,AC:AC,0)+COUNTIF($AC$1:AC43,AC44))</f>
        <v/>
      </c>
      <c r="AF44" s="193" t="str">
        <f t="shared" si="10"/>
        <v/>
      </c>
      <c r="AG44" s="192" t="str">
        <f t="shared" si="11"/>
        <v/>
      </c>
      <c r="AH44" s="192" t="str">
        <f t="shared" si="12"/>
        <v/>
      </c>
      <c r="AI44" s="192" t="str">
        <f t="shared" si="13"/>
        <v/>
      </c>
      <c r="AJ44" s="192"/>
      <c r="AK44" s="192" t="str" cm="1">
        <f t="array" ref="AK4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4" s="192" t="str" cm="1">
        <f t="array" ref="AL4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4" s="192" t="str" cm="1">
        <f t="array" ref="AM4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5" spans="1:39">
      <c r="A45" s="276">
        <f>Contents!A45</f>
        <v>0</v>
      </c>
      <c r="B45" s="276" t="str">
        <f>IF(Contents!B45="","",Contents!B45)</f>
        <v/>
      </c>
      <c r="C45" s="277" t="str">
        <f>IF(Contents!C45="","",Contents!C45)</f>
        <v/>
      </c>
      <c r="D45" s="277" t="str">
        <f>IF(Contents!D45="","",Contents!D45)</f>
        <v/>
      </c>
      <c r="E45" s="277" t="str">
        <f>IF(Contents!E45="","",Contents!E45)</f>
        <v/>
      </c>
      <c r="F45" s="277" t="str">
        <f>IF(Contents!F45="","",Contents!F45)</f>
        <v/>
      </c>
      <c r="G45" s="277" t="str">
        <f>IF(Contents!G45="","",Contents!G45)</f>
        <v/>
      </c>
      <c r="H45" s="277" t="str">
        <f>IF(Contents!H45="","",Contents!H45)</f>
        <v/>
      </c>
      <c r="I45" s="277" t="str">
        <f>IF(Contents!I45="","",Contents!I45)</f>
        <v/>
      </c>
      <c r="J45" s="277" t="str">
        <f>IF(Contents!J45="","",Contents!J45)</f>
        <v/>
      </c>
      <c r="K45" s="277" t="str">
        <f>IF(Contents!K45="","",Contents!K45)</f>
        <v/>
      </c>
      <c r="L45" s="277" t="str">
        <f>IF(Contents!L45="","",Contents!L45)</f>
        <v/>
      </c>
      <c r="M45" s="277" t="str">
        <f>IF(Contents!M45="","",Contents!M45)</f>
        <v/>
      </c>
      <c r="N45" s="277" t="str">
        <f>IF(Contents!N45="","",Contents!N45)</f>
        <v/>
      </c>
      <c r="O45" s="277" t="str">
        <f>IF(Contents!O45="","",Contents!O45)</f>
        <v/>
      </c>
      <c r="P45" s="277" t="str">
        <f>IF(Contents!P45="","",Contents!P45)</f>
        <v/>
      </c>
      <c r="Q45" s="277" t="str">
        <f>IF(Contents!Q45="","",Contents!Q45)</f>
        <v/>
      </c>
      <c r="R45" s="277" t="str">
        <f>IF(Contents!R45="","",Contents!R45)</f>
        <v/>
      </c>
      <c r="S45" s="277" t="str">
        <f>IF(Contents!S45="","",Contents!S45)</f>
        <v/>
      </c>
      <c r="T45" s="277" t="str">
        <f>IF(Contents!T45="","",Contents!T45)</f>
        <v/>
      </c>
      <c r="U45" s="358"/>
      <c r="V45" s="358"/>
      <c r="W45" s="192" t="str">
        <f t="shared" si="2"/>
        <v/>
      </c>
      <c r="X45" s="192" t="str">
        <f t="shared" si="3"/>
        <v/>
      </c>
      <c r="Y45" s="194" t="str">
        <f t="shared" si="4"/>
        <v/>
      </c>
      <c r="Z45" s="192" t="str">
        <f t="shared" si="5"/>
        <v/>
      </c>
      <c r="AA45" s="192"/>
      <c r="AB45" s="193" t="str">
        <f t="shared" si="7"/>
        <v/>
      </c>
      <c r="AC45" s="192" t="str">
        <f t="shared" si="8"/>
        <v/>
      </c>
      <c r="AD45" s="194" t="str">
        <f t="shared" si="9"/>
        <v/>
      </c>
      <c r="AE45" s="192" t="str">
        <f>IF(AC45="","",RANK(AC45,AC:AC,0)+COUNTIF($AC$1:AC44,AC45))</f>
        <v/>
      </c>
      <c r="AF45" s="193" t="str">
        <f t="shared" si="10"/>
        <v/>
      </c>
      <c r="AG45" s="192" t="str">
        <f t="shared" si="11"/>
        <v/>
      </c>
      <c r="AH45" s="192" t="str">
        <f t="shared" si="12"/>
        <v/>
      </c>
      <c r="AI45" s="192" t="str">
        <f t="shared" si="13"/>
        <v/>
      </c>
      <c r="AJ45" s="192"/>
      <c r="AK45" s="192" t="str" cm="1">
        <f t="array" ref="AK4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5" s="192" t="str" cm="1">
        <f t="array" ref="AL4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5" s="192" t="str" cm="1">
        <f t="array" ref="AM4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6" spans="1:39">
      <c r="A46" s="276">
        <f>Contents!A46</f>
        <v>0</v>
      </c>
      <c r="B46" s="276" t="str">
        <f>IF(Contents!B46="","",Contents!B46)</f>
        <v/>
      </c>
      <c r="C46" s="277" t="str">
        <f>IF(Contents!C46="","",Contents!C46)</f>
        <v/>
      </c>
      <c r="D46" s="277" t="str">
        <f>IF(Contents!D46="","",Contents!D46)</f>
        <v/>
      </c>
      <c r="E46" s="277" t="str">
        <f>IF(Contents!E46="","",Contents!E46)</f>
        <v/>
      </c>
      <c r="F46" s="277" t="str">
        <f>IF(Contents!F46="","",Contents!F46)</f>
        <v/>
      </c>
      <c r="G46" s="277" t="str">
        <f>IF(Contents!G46="","",Contents!G46)</f>
        <v/>
      </c>
      <c r="H46" s="277" t="str">
        <f>IF(Contents!H46="","",Contents!H46)</f>
        <v/>
      </c>
      <c r="I46" s="277" t="str">
        <f>IF(Contents!I46="","",Contents!I46)</f>
        <v/>
      </c>
      <c r="J46" s="277" t="str">
        <f>IF(Contents!J46="","",Contents!J46)</f>
        <v/>
      </c>
      <c r="K46" s="277" t="str">
        <f>IF(Contents!K46="","",Contents!K46)</f>
        <v/>
      </c>
      <c r="L46" s="277" t="str">
        <f>IF(Contents!L46="","",Contents!L46)</f>
        <v/>
      </c>
      <c r="M46" s="277" t="str">
        <f>IF(Contents!M46="","",Contents!M46)</f>
        <v/>
      </c>
      <c r="N46" s="277" t="str">
        <f>IF(Contents!N46="","",Contents!N46)</f>
        <v/>
      </c>
      <c r="O46" s="277" t="str">
        <f>IF(Contents!O46="","",Contents!O46)</f>
        <v/>
      </c>
      <c r="P46" s="277" t="str">
        <f>IF(Contents!P46="","",Contents!P46)</f>
        <v/>
      </c>
      <c r="Q46" s="277" t="str">
        <f>IF(Contents!Q46="","",Contents!Q46)</f>
        <v/>
      </c>
      <c r="R46" s="277" t="str">
        <f>IF(Contents!R46="","",Contents!R46)</f>
        <v/>
      </c>
      <c r="S46" s="277" t="str">
        <f>IF(Contents!S46="","",Contents!S46)</f>
        <v/>
      </c>
      <c r="T46" s="277" t="str">
        <f>IF(Contents!T46="","",Contents!T46)</f>
        <v/>
      </c>
      <c r="U46" s="358"/>
      <c r="V46" s="358"/>
      <c r="W46" s="192" t="str">
        <f t="shared" si="2"/>
        <v/>
      </c>
      <c r="X46" s="192" t="str">
        <f t="shared" si="3"/>
        <v/>
      </c>
      <c r="Y46" s="194" t="str">
        <f t="shared" si="4"/>
        <v/>
      </c>
      <c r="Z46" s="192" t="str">
        <f t="shared" si="5"/>
        <v/>
      </c>
      <c r="AA46" s="192"/>
      <c r="AB46" s="193" t="str">
        <f t="shared" si="7"/>
        <v/>
      </c>
      <c r="AC46" s="192" t="str">
        <f t="shared" si="8"/>
        <v/>
      </c>
      <c r="AD46" s="194" t="str">
        <f t="shared" si="9"/>
        <v/>
      </c>
      <c r="AE46" s="192" t="str">
        <f>IF(AC46="","",RANK(AC46,AC:AC,0)+COUNTIF($AC$1:AC45,AC46))</f>
        <v/>
      </c>
      <c r="AF46" s="193" t="str">
        <f t="shared" si="10"/>
        <v/>
      </c>
      <c r="AG46" s="192" t="str">
        <f t="shared" si="11"/>
        <v/>
      </c>
      <c r="AH46" s="192" t="str">
        <f t="shared" si="12"/>
        <v/>
      </c>
      <c r="AI46" s="192" t="str">
        <f t="shared" si="13"/>
        <v/>
      </c>
      <c r="AJ46" s="192"/>
      <c r="AK46" s="192" t="str" cm="1">
        <f t="array" ref="AK4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6" s="192" t="str" cm="1">
        <f t="array" ref="AL4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6" s="192" t="str" cm="1">
        <f t="array" ref="AM4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7" spans="1:39">
      <c r="A47" s="276">
        <f>Contents!A47</f>
        <v>0</v>
      </c>
      <c r="B47" s="276" t="str">
        <f>IF(Contents!B47="","",Contents!B47)</f>
        <v/>
      </c>
      <c r="C47" s="277" t="str">
        <f>IF(Contents!C47="","",Contents!C47)</f>
        <v/>
      </c>
      <c r="D47" s="277" t="str">
        <f>IF(Contents!D47="","",Contents!D47)</f>
        <v/>
      </c>
      <c r="E47" s="277" t="str">
        <f>IF(Contents!E47="","",Contents!E47)</f>
        <v/>
      </c>
      <c r="F47" s="277" t="str">
        <f>IF(Contents!F47="","",Contents!F47)</f>
        <v/>
      </c>
      <c r="G47" s="277" t="str">
        <f>IF(Contents!G47="","",Contents!G47)</f>
        <v/>
      </c>
      <c r="H47" s="277" t="str">
        <f>IF(Contents!H47="","",Contents!H47)</f>
        <v/>
      </c>
      <c r="I47" s="277" t="str">
        <f>IF(Contents!I47="","",Contents!I47)</f>
        <v/>
      </c>
      <c r="J47" s="277" t="str">
        <f>IF(Contents!J47="","",Contents!J47)</f>
        <v/>
      </c>
      <c r="K47" s="277" t="str">
        <f>IF(Contents!K47="","",Contents!K47)</f>
        <v/>
      </c>
      <c r="L47" s="277" t="str">
        <f>IF(Contents!L47="","",Contents!L47)</f>
        <v/>
      </c>
      <c r="M47" s="277" t="str">
        <f>IF(Contents!M47="","",Contents!M47)</f>
        <v/>
      </c>
      <c r="N47" s="277" t="str">
        <f>IF(Contents!N47="","",Contents!N47)</f>
        <v/>
      </c>
      <c r="O47" s="277" t="str">
        <f>IF(Contents!O47="","",Contents!O47)</f>
        <v/>
      </c>
      <c r="P47" s="277" t="str">
        <f>IF(Contents!P47="","",Contents!P47)</f>
        <v/>
      </c>
      <c r="Q47" s="277" t="str">
        <f>IF(Contents!Q47="","",Contents!Q47)</f>
        <v/>
      </c>
      <c r="R47" s="277" t="str">
        <f>IF(Contents!R47="","",Contents!R47)</f>
        <v/>
      </c>
      <c r="S47" s="277" t="str">
        <f>IF(Contents!S47="","",Contents!S47)</f>
        <v/>
      </c>
      <c r="T47" s="277" t="str">
        <f>IF(Contents!T47="","",Contents!T47)</f>
        <v/>
      </c>
      <c r="U47" s="358"/>
      <c r="V47" s="358"/>
      <c r="W47" s="192" t="str">
        <f t="shared" si="2"/>
        <v/>
      </c>
      <c r="X47" s="192" t="str">
        <f t="shared" si="3"/>
        <v/>
      </c>
      <c r="Y47" s="194" t="str">
        <f t="shared" si="4"/>
        <v/>
      </c>
      <c r="Z47" s="192" t="str">
        <f t="shared" si="5"/>
        <v/>
      </c>
      <c r="AA47" s="192"/>
      <c r="AB47" s="193" t="str">
        <f t="shared" si="7"/>
        <v/>
      </c>
      <c r="AC47" s="192" t="str">
        <f t="shared" si="8"/>
        <v/>
      </c>
      <c r="AD47" s="194" t="str">
        <f t="shared" si="9"/>
        <v/>
      </c>
      <c r="AE47" s="192" t="str">
        <f>IF(AC47="","",RANK(AC47,AC:AC,0)+COUNTIF($AC$1:AC46,AC47))</f>
        <v/>
      </c>
      <c r="AF47" s="193" t="str">
        <f t="shared" si="10"/>
        <v/>
      </c>
      <c r="AG47" s="192" t="str">
        <f t="shared" si="11"/>
        <v/>
      </c>
      <c r="AH47" s="192" t="str">
        <f t="shared" si="12"/>
        <v/>
      </c>
      <c r="AI47" s="192" t="str">
        <f t="shared" si="13"/>
        <v/>
      </c>
      <c r="AJ47" s="192"/>
      <c r="AK47" s="192" t="str" cm="1">
        <f t="array" ref="AK4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7" s="192" t="str" cm="1">
        <f t="array" ref="AL4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7" s="192" t="str" cm="1">
        <f t="array" ref="AM4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8" spans="1:39">
      <c r="A48" s="276">
        <f>Contents!A48</f>
        <v>0</v>
      </c>
      <c r="B48" s="276" t="str">
        <f>IF(Contents!B48="","",Contents!B48)</f>
        <v/>
      </c>
      <c r="C48" s="277" t="str">
        <f>IF(Contents!C48="","",Contents!C48)</f>
        <v/>
      </c>
      <c r="D48" s="277" t="str">
        <f>IF(Contents!D48="","",Contents!D48)</f>
        <v/>
      </c>
      <c r="E48" s="277" t="str">
        <f>IF(Contents!E48="","",Contents!E48)</f>
        <v/>
      </c>
      <c r="F48" s="277" t="str">
        <f>IF(Contents!F48="","",Contents!F48)</f>
        <v/>
      </c>
      <c r="G48" s="277" t="str">
        <f>IF(Contents!G48="","",Contents!G48)</f>
        <v/>
      </c>
      <c r="H48" s="277" t="str">
        <f>IF(Contents!H48="","",Contents!H48)</f>
        <v/>
      </c>
      <c r="I48" s="277" t="str">
        <f>IF(Contents!I48="","",Contents!I48)</f>
        <v/>
      </c>
      <c r="J48" s="277" t="str">
        <f>IF(Contents!J48="","",Contents!J48)</f>
        <v/>
      </c>
      <c r="K48" s="277" t="str">
        <f>IF(Contents!K48="","",Contents!K48)</f>
        <v/>
      </c>
      <c r="L48" s="277" t="str">
        <f>IF(Contents!L48="","",Contents!L48)</f>
        <v/>
      </c>
      <c r="M48" s="277" t="str">
        <f>IF(Contents!M48="","",Contents!M48)</f>
        <v/>
      </c>
      <c r="N48" s="277" t="str">
        <f>IF(Contents!N48="","",Contents!N48)</f>
        <v/>
      </c>
      <c r="O48" s="277" t="str">
        <f>IF(Contents!O48="","",Contents!O48)</f>
        <v/>
      </c>
      <c r="P48" s="277" t="str">
        <f>IF(Contents!P48="","",Contents!P48)</f>
        <v/>
      </c>
      <c r="Q48" s="277" t="str">
        <f>IF(Contents!Q48="","",Contents!Q48)</f>
        <v/>
      </c>
      <c r="R48" s="277" t="str">
        <f>IF(Contents!R48="","",Contents!R48)</f>
        <v/>
      </c>
      <c r="S48" s="277" t="str">
        <f>IF(Contents!S48="","",Contents!S48)</f>
        <v/>
      </c>
      <c r="T48" s="277" t="str">
        <f>IF(Contents!T48="","",Contents!T48)</f>
        <v/>
      </c>
      <c r="U48" s="358"/>
      <c r="V48" s="358"/>
      <c r="W48" s="192" t="str">
        <f t="shared" si="2"/>
        <v/>
      </c>
      <c r="X48" s="192" t="str">
        <f t="shared" si="3"/>
        <v/>
      </c>
      <c r="Y48" s="194" t="str">
        <f t="shared" si="4"/>
        <v/>
      </c>
      <c r="Z48" s="192" t="str">
        <f t="shared" si="5"/>
        <v/>
      </c>
      <c r="AA48" s="192"/>
      <c r="AB48" s="193" t="str">
        <f t="shared" si="7"/>
        <v/>
      </c>
      <c r="AC48" s="192" t="str">
        <f t="shared" si="8"/>
        <v/>
      </c>
      <c r="AD48" s="194" t="str">
        <f t="shared" si="9"/>
        <v/>
      </c>
      <c r="AE48" s="192" t="str">
        <f>IF(AC48="","",RANK(AC48,AC:AC,0)+COUNTIF($AC$1:AC47,AC48))</f>
        <v/>
      </c>
      <c r="AF48" s="193" t="str">
        <f t="shared" si="10"/>
        <v/>
      </c>
      <c r="AG48" s="192" t="str">
        <f t="shared" si="11"/>
        <v/>
      </c>
      <c r="AH48" s="192" t="str">
        <f t="shared" si="12"/>
        <v/>
      </c>
      <c r="AI48" s="192" t="str">
        <f t="shared" si="13"/>
        <v/>
      </c>
      <c r="AJ48" s="192"/>
      <c r="AK48" s="192" t="str" cm="1">
        <f t="array" ref="AK4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8" s="192" t="str" cm="1">
        <f t="array" ref="AL4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8" s="192" t="str" cm="1">
        <f t="array" ref="AM4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9" spans="1:39">
      <c r="A49" s="276">
        <f>Contents!A49</f>
        <v>0</v>
      </c>
      <c r="B49" s="276" t="str">
        <f>IF(Contents!B49="","",Contents!B49)</f>
        <v/>
      </c>
      <c r="C49" s="277" t="str">
        <f>IF(Contents!C49="","",Contents!C49)</f>
        <v/>
      </c>
      <c r="D49" s="277" t="str">
        <f>IF(Contents!D49="","",Contents!D49)</f>
        <v/>
      </c>
      <c r="E49" s="277" t="str">
        <f>IF(Contents!E49="","",Contents!E49)</f>
        <v/>
      </c>
      <c r="F49" s="277" t="str">
        <f>IF(Contents!F49="","",Contents!F49)</f>
        <v/>
      </c>
      <c r="G49" s="277" t="str">
        <f>IF(Contents!G49="","",Contents!G49)</f>
        <v/>
      </c>
      <c r="H49" s="277" t="str">
        <f>IF(Contents!H49="","",Contents!H49)</f>
        <v/>
      </c>
      <c r="I49" s="277" t="str">
        <f>IF(Contents!I49="","",Contents!I49)</f>
        <v/>
      </c>
      <c r="J49" s="277" t="str">
        <f>IF(Contents!J49="","",Contents!J49)</f>
        <v/>
      </c>
      <c r="K49" s="277" t="str">
        <f>IF(Contents!K49="","",Contents!K49)</f>
        <v/>
      </c>
      <c r="L49" s="277" t="str">
        <f>IF(Contents!L49="","",Contents!L49)</f>
        <v/>
      </c>
      <c r="M49" s="277" t="str">
        <f>IF(Contents!M49="","",Contents!M49)</f>
        <v/>
      </c>
      <c r="N49" s="277" t="str">
        <f>IF(Contents!N49="","",Contents!N49)</f>
        <v/>
      </c>
      <c r="O49" s="277" t="str">
        <f>IF(Contents!O49="","",Contents!O49)</f>
        <v/>
      </c>
      <c r="P49" s="277" t="str">
        <f>IF(Contents!P49="","",Contents!P49)</f>
        <v/>
      </c>
      <c r="Q49" s="277" t="str">
        <f>IF(Contents!Q49="","",Contents!Q49)</f>
        <v/>
      </c>
      <c r="R49" s="277" t="str">
        <f>IF(Contents!R49="","",Contents!R49)</f>
        <v/>
      </c>
      <c r="S49" s="277" t="str">
        <f>IF(Contents!S49="","",Contents!S49)</f>
        <v/>
      </c>
      <c r="T49" s="277" t="str">
        <f>IF(Contents!T49="","",Contents!T49)</f>
        <v/>
      </c>
      <c r="U49" s="358"/>
      <c r="V49" s="358"/>
      <c r="W49" s="192" t="str">
        <f t="shared" si="2"/>
        <v/>
      </c>
      <c r="X49" s="192" t="str">
        <f t="shared" si="3"/>
        <v/>
      </c>
      <c r="Y49" s="194" t="str">
        <f t="shared" si="4"/>
        <v/>
      </c>
      <c r="Z49" s="192" t="str">
        <f t="shared" si="5"/>
        <v/>
      </c>
      <c r="AA49" s="192"/>
      <c r="AB49" s="193" t="str">
        <f t="shared" si="7"/>
        <v/>
      </c>
      <c r="AC49" s="192" t="str">
        <f t="shared" si="8"/>
        <v/>
      </c>
      <c r="AD49" s="194" t="str">
        <f t="shared" si="9"/>
        <v/>
      </c>
      <c r="AE49" s="192" t="str">
        <f>IF(AC49="","",RANK(AC49,AC:AC,0)+COUNTIF($AC$1:AC48,AC49))</f>
        <v/>
      </c>
      <c r="AF49" s="193" t="str">
        <f t="shared" si="10"/>
        <v/>
      </c>
      <c r="AG49" s="192" t="str">
        <f t="shared" si="11"/>
        <v/>
      </c>
      <c r="AH49" s="192" t="str">
        <f t="shared" si="12"/>
        <v/>
      </c>
      <c r="AI49" s="192" t="str">
        <f t="shared" si="13"/>
        <v/>
      </c>
      <c r="AJ49" s="192"/>
      <c r="AK49" s="192" t="str" cm="1">
        <f t="array" ref="AK4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9" s="192" t="str" cm="1">
        <f t="array" ref="AL4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9" s="192" t="str" cm="1">
        <f t="array" ref="AM4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0" spans="1:39">
      <c r="A50" s="276">
        <f>Contents!A50</f>
        <v>0</v>
      </c>
      <c r="B50" s="276" t="str">
        <f>IF(Contents!B50="","",Contents!B50)</f>
        <v/>
      </c>
      <c r="C50" s="277" t="str">
        <f>IF(Contents!C50="","",Contents!C50)</f>
        <v/>
      </c>
      <c r="D50" s="277" t="str">
        <f>IF(Contents!D50="","",Contents!D50)</f>
        <v/>
      </c>
      <c r="E50" s="277" t="str">
        <f>IF(Contents!E50="","",Contents!E50)</f>
        <v/>
      </c>
      <c r="F50" s="277" t="str">
        <f>IF(Contents!F50="","",Contents!F50)</f>
        <v/>
      </c>
      <c r="G50" s="277" t="str">
        <f>IF(Contents!G50="","",Contents!G50)</f>
        <v/>
      </c>
      <c r="H50" s="277" t="str">
        <f>IF(Contents!H50="","",Contents!H50)</f>
        <v/>
      </c>
      <c r="I50" s="277" t="str">
        <f>IF(Contents!I50="","",Contents!I50)</f>
        <v/>
      </c>
      <c r="J50" s="277" t="str">
        <f>IF(Contents!J50="","",Contents!J50)</f>
        <v/>
      </c>
      <c r="K50" s="277" t="str">
        <f>IF(Contents!K50="","",Contents!K50)</f>
        <v/>
      </c>
      <c r="L50" s="277" t="str">
        <f>IF(Contents!L50="","",Contents!L50)</f>
        <v/>
      </c>
      <c r="M50" s="277" t="str">
        <f>IF(Contents!M50="","",Contents!M50)</f>
        <v/>
      </c>
      <c r="N50" s="277" t="str">
        <f>IF(Contents!N50="","",Contents!N50)</f>
        <v/>
      </c>
      <c r="O50" s="277" t="str">
        <f>IF(Contents!O50="","",Contents!O50)</f>
        <v/>
      </c>
      <c r="P50" s="277" t="str">
        <f>IF(Contents!P50="","",Contents!P50)</f>
        <v/>
      </c>
      <c r="Q50" s="277" t="str">
        <f>IF(Contents!Q50="","",Contents!Q50)</f>
        <v/>
      </c>
      <c r="R50" s="277" t="str">
        <f>IF(Contents!R50="","",Contents!R50)</f>
        <v/>
      </c>
      <c r="S50" s="277" t="str">
        <f>IF(Contents!S50="","",Contents!S50)</f>
        <v/>
      </c>
      <c r="T50" s="277" t="str">
        <f>IF(Contents!T50="","",Contents!T50)</f>
        <v/>
      </c>
      <c r="U50" s="358"/>
      <c r="V50" s="358"/>
      <c r="W50" s="192" t="str">
        <f t="shared" si="2"/>
        <v/>
      </c>
      <c r="X50" s="192" t="str">
        <f t="shared" si="3"/>
        <v/>
      </c>
      <c r="Y50" s="194" t="str">
        <f t="shared" si="4"/>
        <v/>
      </c>
      <c r="Z50" s="192" t="str">
        <f t="shared" si="5"/>
        <v/>
      </c>
      <c r="AA50" s="192"/>
      <c r="AB50" s="193" t="str">
        <f t="shared" si="7"/>
        <v/>
      </c>
      <c r="AC50" s="192" t="str">
        <f t="shared" si="8"/>
        <v/>
      </c>
      <c r="AD50" s="194" t="str">
        <f t="shared" si="9"/>
        <v/>
      </c>
      <c r="AE50" s="192" t="str">
        <f>IF(AC50="","",RANK(AC50,AC:AC,0)+COUNTIF($AC$1:AC49,AC50))</f>
        <v/>
      </c>
      <c r="AF50" s="193" t="str">
        <f t="shared" si="10"/>
        <v/>
      </c>
      <c r="AG50" s="192" t="str">
        <f t="shared" si="11"/>
        <v/>
      </c>
      <c r="AH50" s="192" t="str">
        <f t="shared" si="12"/>
        <v/>
      </c>
      <c r="AI50" s="192" t="str">
        <f t="shared" si="13"/>
        <v/>
      </c>
      <c r="AJ50" s="192"/>
      <c r="AK50" s="192" t="str" cm="1">
        <f t="array" ref="AK5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0" s="192" t="str" cm="1">
        <f t="array" ref="AL5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0" s="192" t="str" cm="1">
        <f t="array" ref="AM5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1" spans="1:39">
      <c r="A51" s="276">
        <f>Contents!A51</f>
        <v>0</v>
      </c>
      <c r="B51" s="276" t="str">
        <f>IF(Contents!B51="","",Contents!B51)</f>
        <v/>
      </c>
      <c r="C51" s="277" t="str">
        <f>IF(Contents!C51="","",Contents!C51)</f>
        <v/>
      </c>
      <c r="D51" s="277" t="str">
        <f>IF(Contents!D51="","",Contents!D51)</f>
        <v/>
      </c>
      <c r="E51" s="277" t="str">
        <f>IF(Contents!E51="","",Contents!E51)</f>
        <v/>
      </c>
      <c r="F51" s="277" t="str">
        <f>IF(Contents!F51="","",Contents!F51)</f>
        <v/>
      </c>
      <c r="G51" s="277" t="str">
        <f>IF(Contents!G51="","",Contents!G51)</f>
        <v/>
      </c>
      <c r="H51" s="277" t="str">
        <f>IF(Contents!H51="","",Contents!H51)</f>
        <v/>
      </c>
      <c r="I51" s="277" t="str">
        <f>IF(Contents!I51="","",Contents!I51)</f>
        <v/>
      </c>
      <c r="J51" s="277" t="str">
        <f>IF(Contents!J51="","",Contents!J51)</f>
        <v/>
      </c>
      <c r="K51" s="277" t="str">
        <f>IF(Contents!K51="","",Contents!K51)</f>
        <v/>
      </c>
      <c r="L51" s="277" t="str">
        <f>IF(Contents!L51="","",Contents!L51)</f>
        <v/>
      </c>
      <c r="M51" s="277" t="str">
        <f>IF(Contents!M51="","",Contents!M51)</f>
        <v/>
      </c>
      <c r="N51" s="277" t="str">
        <f>IF(Contents!N51="","",Contents!N51)</f>
        <v/>
      </c>
      <c r="O51" s="277" t="str">
        <f>IF(Contents!O51="","",Contents!O51)</f>
        <v/>
      </c>
      <c r="P51" s="277" t="str">
        <f>IF(Contents!P51="","",Contents!P51)</f>
        <v/>
      </c>
      <c r="Q51" s="277" t="str">
        <f>IF(Contents!Q51="","",Contents!Q51)</f>
        <v/>
      </c>
      <c r="R51" s="277" t="str">
        <f>IF(Contents!R51="","",Contents!R51)</f>
        <v/>
      </c>
      <c r="S51" s="277" t="str">
        <f>IF(Contents!S51="","",Contents!S51)</f>
        <v/>
      </c>
      <c r="T51" s="277" t="str">
        <f>IF(Contents!T51="","",Contents!T51)</f>
        <v/>
      </c>
      <c r="U51" s="358"/>
      <c r="V51" s="358"/>
      <c r="W51" s="192" t="str">
        <f t="shared" si="2"/>
        <v/>
      </c>
      <c r="X51" s="192" t="str">
        <f t="shared" si="3"/>
        <v/>
      </c>
      <c r="Y51" s="194" t="str">
        <f t="shared" si="4"/>
        <v/>
      </c>
      <c r="Z51" s="192" t="str">
        <f t="shared" si="5"/>
        <v/>
      </c>
      <c r="AA51" s="192"/>
      <c r="AB51" s="193" t="str">
        <f t="shared" si="7"/>
        <v/>
      </c>
      <c r="AC51" s="192" t="str">
        <f t="shared" si="8"/>
        <v/>
      </c>
      <c r="AD51" s="194" t="str">
        <f t="shared" si="9"/>
        <v/>
      </c>
      <c r="AE51" s="192" t="str">
        <f>IF(AC51="","",RANK(AC51,AC:AC,0)+COUNTIF($AC$1:AC50,AC51))</f>
        <v/>
      </c>
      <c r="AF51" s="193" t="str">
        <f t="shared" si="10"/>
        <v/>
      </c>
      <c r="AG51" s="192" t="str">
        <f t="shared" si="11"/>
        <v/>
      </c>
      <c r="AH51" s="192" t="str">
        <f t="shared" si="12"/>
        <v/>
      </c>
      <c r="AI51" s="192" t="str">
        <f t="shared" si="13"/>
        <v/>
      </c>
      <c r="AJ51" s="192"/>
      <c r="AK51" s="192" t="str" cm="1">
        <f t="array" ref="AK5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1" s="192" t="str" cm="1">
        <f t="array" ref="AL5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1" s="192" t="str" cm="1">
        <f t="array" ref="AM5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2" spans="1:39">
      <c r="A52" s="276">
        <f>Contents!A52</f>
        <v>0</v>
      </c>
      <c r="B52" s="276" t="str">
        <f>IF(Contents!B52="","",Contents!B52)</f>
        <v/>
      </c>
      <c r="C52" s="277" t="str">
        <f>IF(Contents!C52="","",Contents!C52)</f>
        <v/>
      </c>
      <c r="D52" s="277" t="str">
        <f>IF(Contents!D52="","",Contents!D52)</f>
        <v/>
      </c>
      <c r="E52" s="277" t="str">
        <f>IF(Contents!E52="","",Contents!E52)</f>
        <v/>
      </c>
      <c r="F52" s="277" t="str">
        <f>IF(Contents!F52="","",Contents!F52)</f>
        <v/>
      </c>
      <c r="G52" s="277" t="str">
        <f>IF(Contents!G52="","",Contents!G52)</f>
        <v/>
      </c>
      <c r="H52" s="277" t="str">
        <f>IF(Contents!H52="","",Contents!H52)</f>
        <v/>
      </c>
      <c r="I52" s="277" t="str">
        <f>IF(Contents!I52="","",Contents!I52)</f>
        <v/>
      </c>
      <c r="J52" s="277" t="str">
        <f>IF(Contents!J52="","",Contents!J52)</f>
        <v/>
      </c>
      <c r="K52" s="277" t="str">
        <f>IF(Contents!K52="","",Contents!K52)</f>
        <v/>
      </c>
      <c r="L52" s="277" t="str">
        <f>IF(Contents!L52="","",Contents!L52)</f>
        <v/>
      </c>
      <c r="M52" s="277" t="str">
        <f>IF(Contents!M52="","",Contents!M52)</f>
        <v/>
      </c>
      <c r="N52" s="277" t="str">
        <f>IF(Contents!N52="","",Contents!N52)</f>
        <v/>
      </c>
      <c r="O52" s="277" t="str">
        <f>IF(Contents!O52="","",Contents!O52)</f>
        <v/>
      </c>
      <c r="P52" s="277" t="str">
        <f>IF(Contents!P52="","",Contents!P52)</f>
        <v/>
      </c>
      <c r="Q52" s="277" t="str">
        <f>IF(Contents!Q52="","",Contents!Q52)</f>
        <v/>
      </c>
      <c r="R52" s="277" t="str">
        <f>IF(Contents!R52="","",Contents!R52)</f>
        <v/>
      </c>
      <c r="S52" s="277" t="str">
        <f>IF(Contents!S52="","",Contents!S52)</f>
        <v/>
      </c>
      <c r="T52" s="277" t="str">
        <f>IF(Contents!T52="","",Contents!T52)</f>
        <v/>
      </c>
      <c r="U52" s="358"/>
      <c r="V52" s="358"/>
      <c r="W52" s="192" t="str">
        <f t="shared" si="2"/>
        <v/>
      </c>
      <c r="X52" s="192" t="str">
        <f t="shared" si="3"/>
        <v/>
      </c>
      <c r="Y52" s="194" t="str">
        <f t="shared" si="4"/>
        <v/>
      </c>
      <c r="Z52" s="192" t="str">
        <f t="shared" si="5"/>
        <v/>
      </c>
      <c r="AA52" s="192"/>
      <c r="AB52" s="193" t="str">
        <f t="shared" si="7"/>
        <v/>
      </c>
      <c r="AC52" s="192" t="str">
        <f t="shared" si="8"/>
        <v/>
      </c>
      <c r="AD52" s="194" t="str">
        <f t="shared" si="9"/>
        <v/>
      </c>
      <c r="AE52" s="192" t="str">
        <f>IF(AC52="","",RANK(AC52,AC:AC,0)+COUNTIF($AC$1:AC51,AC52))</f>
        <v/>
      </c>
      <c r="AF52" s="193" t="str">
        <f t="shared" si="10"/>
        <v/>
      </c>
      <c r="AG52" s="192" t="str">
        <f t="shared" si="11"/>
        <v/>
      </c>
      <c r="AH52" s="192" t="str">
        <f t="shared" si="12"/>
        <v/>
      </c>
      <c r="AI52" s="192" t="str">
        <f t="shared" si="13"/>
        <v/>
      </c>
      <c r="AJ52" s="192"/>
      <c r="AK52" s="192" t="str" cm="1">
        <f t="array" ref="AK5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2" s="192" t="str" cm="1">
        <f t="array" ref="AL5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2" s="192" t="str" cm="1">
        <f t="array" ref="AM5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3" spans="1:39">
      <c r="A53" s="276">
        <f>Contents!A53</f>
        <v>0</v>
      </c>
      <c r="B53" s="276" t="str">
        <f>IF(Contents!B53="","",Contents!B53)</f>
        <v/>
      </c>
      <c r="C53" s="277" t="str">
        <f>IF(Contents!C53="","",Contents!C53)</f>
        <v/>
      </c>
      <c r="D53" s="277" t="str">
        <f>IF(Contents!D53="","",Contents!D53)</f>
        <v/>
      </c>
      <c r="E53" s="277" t="str">
        <f>IF(Contents!E53="","",Contents!E53)</f>
        <v/>
      </c>
      <c r="F53" s="277" t="str">
        <f>IF(Contents!F53="","",Contents!F53)</f>
        <v/>
      </c>
      <c r="G53" s="277" t="str">
        <f>IF(Contents!G53="","",Contents!G53)</f>
        <v/>
      </c>
      <c r="H53" s="277" t="str">
        <f>IF(Contents!H53="","",Contents!H53)</f>
        <v/>
      </c>
      <c r="I53" s="277" t="str">
        <f>IF(Contents!I53="","",Contents!I53)</f>
        <v/>
      </c>
      <c r="J53" s="277" t="str">
        <f>IF(Contents!J53="","",Contents!J53)</f>
        <v/>
      </c>
      <c r="K53" s="277" t="str">
        <f>IF(Contents!K53="","",Contents!K53)</f>
        <v/>
      </c>
      <c r="L53" s="277" t="str">
        <f>IF(Contents!L53="","",Contents!L53)</f>
        <v/>
      </c>
      <c r="M53" s="277" t="str">
        <f>IF(Contents!M53="","",Contents!M53)</f>
        <v/>
      </c>
      <c r="N53" s="277" t="str">
        <f>IF(Contents!N53="","",Contents!N53)</f>
        <v/>
      </c>
      <c r="O53" s="277" t="str">
        <f>IF(Contents!O53="","",Contents!O53)</f>
        <v/>
      </c>
      <c r="P53" s="277" t="str">
        <f>IF(Contents!P53="","",Contents!P53)</f>
        <v/>
      </c>
      <c r="Q53" s="277" t="str">
        <f>IF(Contents!Q53="","",Contents!Q53)</f>
        <v/>
      </c>
      <c r="R53" s="277" t="str">
        <f>IF(Contents!R53="","",Contents!R53)</f>
        <v/>
      </c>
      <c r="S53" s="277" t="str">
        <f>IF(Contents!S53="","",Contents!S53)</f>
        <v/>
      </c>
      <c r="T53" s="277" t="str">
        <f>IF(Contents!T53="","",Contents!T53)</f>
        <v/>
      </c>
      <c r="U53" s="358"/>
      <c r="V53" s="358"/>
      <c r="W53" s="192" t="str">
        <f t="shared" si="2"/>
        <v/>
      </c>
      <c r="X53" s="192" t="str">
        <f t="shared" si="3"/>
        <v/>
      </c>
      <c r="Y53" s="194" t="str">
        <f t="shared" si="4"/>
        <v/>
      </c>
      <c r="Z53" s="192" t="str">
        <f t="shared" si="5"/>
        <v/>
      </c>
      <c r="AA53" s="192"/>
      <c r="AB53" s="193" t="str">
        <f t="shared" si="7"/>
        <v/>
      </c>
      <c r="AC53" s="192" t="str">
        <f t="shared" si="8"/>
        <v/>
      </c>
      <c r="AD53" s="194" t="str">
        <f t="shared" si="9"/>
        <v/>
      </c>
      <c r="AE53" s="192" t="str">
        <f>IF(AC53="","",RANK(AC53,AC:AC,0)+COUNTIF($AC$1:AC52,AC53))</f>
        <v/>
      </c>
      <c r="AF53" s="193" t="str">
        <f t="shared" si="10"/>
        <v/>
      </c>
      <c r="AG53" s="192" t="str">
        <f t="shared" si="11"/>
        <v/>
      </c>
      <c r="AH53" s="192" t="str">
        <f t="shared" si="12"/>
        <v/>
      </c>
      <c r="AI53" s="192" t="str">
        <f t="shared" si="13"/>
        <v/>
      </c>
      <c r="AJ53" s="192"/>
      <c r="AK53" s="192" t="str" cm="1">
        <f t="array" ref="AK5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3" s="192" t="str" cm="1">
        <f t="array" ref="AL5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3" s="192" t="str" cm="1">
        <f t="array" ref="AM5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4" spans="1:39">
      <c r="A54" s="276">
        <f>Contents!A54</f>
        <v>0</v>
      </c>
      <c r="B54" s="276" t="str">
        <f>IF(Contents!B54="","",Contents!B54)</f>
        <v/>
      </c>
      <c r="C54" s="277" t="str">
        <f>IF(Contents!C54="","",Contents!C54)</f>
        <v/>
      </c>
      <c r="D54" s="277" t="str">
        <f>IF(Contents!D54="","",Contents!D54)</f>
        <v/>
      </c>
      <c r="E54" s="277" t="str">
        <f>IF(Contents!E54="","",Contents!E54)</f>
        <v/>
      </c>
      <c r="F54" s="277" t="str">
        <f>IF(Contents!F54="","",Contents!F54)</f>
        <v/>
      </c>
      <c r="G54" s="277" t="str">
        <f>IF(Contents!G54="","",Contents!G54)</f>
        <v/>
      </c>
      <c r="H54" s="277" t="str">
        <f>IF(Contents!H54="","",Contents!H54)</f>
        <v/>
      </c>
      <c r="I54" s="277" t="str">
        <f>IF(Contents!I54="","",Contents!I54)</f>
        <v/>
      </c>
      <c r="J54" s="277" t="str">
        <f>IF(Contents!J54="","",Contents!J54)</f>
        <v/>
      </c>
      <c r="K54" s="277" t="str">
        <f>IF(Contents!K54="","",Contents!K54)</f>
        <v/>
      </c>
      <c r="L54" s="277" t="str">
        <f>IF(Contents!L54="","",Contents!L54)</f>
        <v/>
      </c>
      <c r="M54" s="277" t="str">
        <f>IF(Contents!M54="","",Contents!M54)</f>
        <v/>
      </c>
      <c r="N54" s="277" t="str">
        <f>IF(Contents!N54="","",Contents!N54)</f>
        <v/>
      </c>
      <c r="O54" s="277" t="str">
        <f>IF(Contents!O54="","",Contents!O54)</f>
        <v/>
      </c>
      <c r="P54" s="277" t="str">
        <f>IF(Contents!P54="","",Contents!P54)</f>
        <v/>
      </c>
      <c r="Q54" s="277" t="str">
        <f>IF(Contents!Q54="","",Contents!Q54)</f>
        <v/>
      </c>
      <c r="R54" s="277" t="str">
        <f>IF(Contents!R54="","",Contents!R54)</f>
        <v/>
      </c>
      <c r="S54" s="277" t="str">
        <f>IF(Contents!S54="","",Contents!S54)</f>
        <v/>
      </c>
      <c r="T54" s="277" t="str">
        <f>IF(Contents!T54="","",Contents!T54)</f>
        <v/>
      </c>
      <c r="U54" s="358"/>
      <c r="V54" s="358"/>
      <c r="W54" s="192" t="str">
        <f t="shared" si="2"/>
        <v/>
      </c>
      <c r="X54" s="192" t="str">
        <f t="shared" si="3"/>
        <v/>
      </c>
      <c r="Y54" s="194" t="str">
        <f t="shared" si="4"/>
        <v/>
      </c>
      <c r="Z54" s="192" t="str">
        <f t="shared" si="5"/>
        <v/>
      </c>
      <c r="AA54" s="192"/>
      <c r="AB54" s="193" t="str">
        <f t="shared" si="7"/>
        <v/>
      </c>
      <c r="AC54" s="192" t="str">
        <f t="shared" si="8"/>
        <v/>
      </c>
      <c r="AD54" s="194" t="str">
        <f t="shared" si="9"/>
        <v/>
      </c>
      <c r="AE54" s="192" t="str">
        <f>IF(AC54="","",RANK(AC54,AC:AC,0)+COUNTIF($AC$1:AC53,AC54))</f>
        <v/>
      </c>
      <c r="AF54" s="193" t="str">
        <f t="shared" si="10"/>
        <v/>
      </c>
      <c r="AG54" s="192" t="str">
        <f t="shared" si="11"/>
        <v/>
      </c>
      <c r="AH54" s="192" t="str">
        <f t="shared" si="12"/>
        <v/>
      </c>
      <c r="AI54" s="192" t="str">
        <f t="shared" si="13"/>
        <v/>
      </c>
      <c r="AJ54" s="192"/>
      <c r="AK54" s="192" t="str" cm="1">
        <f t="array" ref="AK5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4" s="192" t="str" cm="1">
        <f t="array" ref="AL5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4" s="192" t="str" cm="1">
        <f t="array" ref="AM5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5" spans="1:39">
      <c r="A55" s="276">
        <f>Contents!A55</f>
        <v>0</v>
      </c>
      <c r="B55" s="276" t="str">
        <f>IF(Contents!B55="","",Contents!B55)</f>
        <v/>
      </c>
      <c r="C55" s="277" t="str">
        <f>IF(Contents!C55="","",Contents!C55)</f>
        <v/>
      </c>
      <c r="D55" s="277" t="str">
        <f>IF(Contents!D55="","",Contents!D55)</f>
        <v/>
      </c>
      <c r="E55" s="277" t="str">
        <f>IF(Contents!E55="","",Contents!E55)</f>
        <v/>
      </c>
      <c r="F55" s="277" t="str">
        <f>IF(Contents!F55="","",Contents!F55)</f>
        <v/>
      </c>
      <c r="G55" s="277" t="str">
        <f>IF(Contents!G55="","",Contents!G55)</f>
        <v/>
      </c>
      <c r="H55" s="277" t="str">
        <f>IF(Contents!H55="","",Contents!H55)</f>
        <v/>
      </c>
      <c r="I55" s="277" t="str">
        <f>IF(Contents!I55="","",Contents!I55)</f>
        <v/>
      </c>
      <c r="J55" s="277" t="str">
        <f>IF(Contents!J55="","",Contents!J55)</f>
        <v/>
      </c>
      <c r="K55" s="277" t="str">
        <f>IF(Contents!K55="","",Contents!K55)</f>
        <v/>
      </c>
      <c r="L55" s="277" t="str">
        <f>IF(Contents!L55="","",Contents!L55)</f>
        <v/>
      </c>
      <c r="M55" s="277" t="str">
        <f>IF(Contents!M55="","",Contents!M55)</f>
        <v/>
      </c>
      <c r="N55" s="277" t="str">
        <f>IF(Contents!N55="","",Contents!N55)</f>
        <v/>
      </c>
      <c r="O55" s="277" t="str">
        <f>IF(Contents!O55="","",Contents!O55)</f>
        <v/>
      </c>
      <c r="P55" s="277" t="str">
        <f>IF(Contents!P55="","",Contents!P55)</f>
        <v/>
      </c>
      <c r="Q55" s="277" t="str">
        <f>IF(Contents!Q55="","",Contents!Q55)</f>
        <v/>
      </c>
      <c r="R55" s="277" t="str">
        <f>IF(Contents!R55="","",Contents!R55)</f>
        <v/>
      </c>
      <c r="S55" s="277" t="str">
        <f>IF(Contents!S55="","",Contents!S55)</f>
        <v/>
      </c>
      <c r="T55" s="277" t="str">
        <f>IF(Contents!T55="","",Contents!T55)</f>
        <v/>
      </c>
      <c r="U55" s="358"/>
      <c r="V55" s="358"/>
      <c r="W55" s="192" t="str">
        <f t="shared" si="2"/>
        <v/>
      </c>
      <c r="X55" s="192" t="str">
        <f t="shared" si="3"/>
        <v/>
      </c>
      <c r="Y55" s="194" t="str">
        <f t="shared" si="4"/>
        <v/>
      </c>
      <c r="Z55" s="192" t="str">
        <f t="shared" si="5"/>
        <v/>
      </c>
      <c r="AA55" s="192"/>
      <c r="AB55" s="193" t="str">
        <f t="shared" si="7"/>
        <v/>
      </c>
      <c r="AC55" s="192" t="str">
        <f t="shared" si="8"/>
        <v/>
      </c>
      <c r="AD55" s="194" t="str">
        <f t="shared" si="9"/>
        <v/>
      </c>
      <c r="AE55" s="192" t="str">
        <f>IF(AC55="","",RANK(AC55,AC:AC,0)+COUNTIF($AC$1:AC54,AC55))</f>
        <v/>
      </c>
      <c r="AF55" s="193" t="str">
        <f t="shared" si="10"/>
        <v/>
      </c>
      <c r="AG55" s="192" t="str">
        <f t="shared" si="11"/>
        <v/>
      </c>
      <c r="AH55" s="192" t="str">
        <f t="shared" si="12"/>
        <v/>
      </c>
      <c r="AI55" s="192" t="str">
        <f t="shared" si="13"/>
        <v/>
      </c>
      <c r="AJ55" s="192"/>
      <c r="AK55" s="192" t="str" cm="1">
        <f t="array" ref="AK5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5" s="192" t="str" cm="1">
        <f t="array" ref="AL5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5" s="192" t="str" cm="1">
        <f t="array" ref="AM5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6" spans="1:39">
      <c r="A56" s="276">
        <f>Contents!A56</f>
        <v>0</v>
      </c>
      <c r="B56" s="276" t="str">
        <f>IF(Contents!B56="","",Contents!B56)</f>
        <v/>
      </c>
      <c r="C56" s="277" t="str">
        <f>IF(Contents!C56="","",Contents!C56)</f>
        <v/>
      </c>
      <c r="D56" s="277" t="str">
        <f>IF(Contents!D56="","",Contents!D56)</f>
        <v/>
      </c>
      <c r="E56" s="277" t="str">
        <f>IF(Contents!E56="","",Contents!E56)</f>
        <v/>
      </c>
      <c r="F56" s="277" t="str">
        <f>IF(Contents!F56="","",Contents!F56)</f>
        <v/>
      </c>
      <c r="G56" s="277" t="str">
        <f>IF(Contents!G56="","",Contents!G56)</f>
        <v/>
      </c>
      <c r="H56" s="277" t="str">
        <f>IF(Contents!H56="","",Contents!H56)</f>
        <v/>
      </c>
      <c r="I56" s="277" t="str">
        <f>IF(Contents!I56="","",Contents!I56)</f>
        <v/>
      </c>
      <c r="J56" s="277" t="str">
        <f>IF(Contents!J56="","",Contents!J56)</f>
        <v/>
      </c>
      <c r="K56" s="277" t="str">
        <f>IF(Contents!K56="","",Contents!K56)</f>
        <v/>
      </c>
      <c r="L56" s="277" t="str">
        <f>IF(Contents!L56="","",Contents!L56)</f>
        <v/>
      </c>
      <c r="M56" s="277" t="str">
        <f>IF(Contents!M56="","",Contents!M56)</f>
        <v/>
      </c>
      <c r="N56" s="277" t="str">
        <f>IF(Contents!N56="","",Contents!N56)</f>
        <v/>
      </c>
      <c r="O56" s="277" t="str">
        <f>IF(Contents!O56="","",Contents!O56)</f>
        <v/>
      </c>
      <c r="P56" s="277" t="str">
        <f>IF(Contents!P56="","",Contents!P56)</f>
        <v/>
      </c>
      <c r="Q56" s="277" t="str">
        <f>IF(Contents!Q56="","",Contents!Q56)</f>
        <v/>
      </c>
      <c r="R56" s="277" t="str">
        <f>IF(Contents!R56="","",Contents!R56)</f>
        <v/>
      </c>
      <c r="S56" s="277" t="str">
        <f>IF(Contents!S56="","",Contents!S56)</f>
        <v/>
      </c>
      <c r="T56" s="277" t="str">
        <f>IF(Contents!T56="","",Contents!T56)</f>
        <v/>
      </c>
      <c r="U56" s="358"/>
      <c r="V56" s="358"/>
      <c r="W56" s="192" t="str">
        <f t="shared" si="2"/>
        <v/>
      </c>
      <c r="X56" s="192" t="str">
        <f t="shared" si="3"/>
        <v/>
      </c>
      <c r="Y56" s="194" t="str">
        <f t="shared" si="4"/>
        <v/>
      </c>
      <c r="Z56" s="192" t="str">
        <f t="shared" si="5"/>
        <v/>
      </c>
      <c r="AA56" s="192"/>
      <c r="AB56" s="193" t="str">
        <f t="shared" si="7"/>
        <v/>
      </c>
      <c r="AC56" s="192" t="str">
        <f t="shared" si="8"/>
        <v/>
      </c>
      <c r="AD56" s="194" t="str">
        <f t="shared" si="9"/>
        <v/>
      </c>
      <c r="AE56" s="192" t="str">
        <f>IF(AC56="","",RANK(AC56,AC:AC,0)+COUNTIF($AC$1:AC55,AC56))</f>
        <v/>
      </c>
      <c r="AF56" s="193" t="str">
        <f t="shared" si="10"/>
        <v/>
      </c>
      <c r="AG56" s="192" t="str">
        <f t="shared" si="11"/>
        <v/>
      </c>
      <c r="AH56" s="192" t="str">
        <f t="shared" si="12"/>
        <v/>
      </c>
      <c r="AI56" s="192" t="str">
        <f t="shared" si="13"/>
        <v/>
      </c>
      <c r="AJ56" s="192"/>
      <c r="AK56" s="192" t="str" cm="1">
        <f t="array" ref="AK5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6" s="192" t="str" cm="1">
        <f t="array" ref="AL5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6" s="192" t="str" cm="1">
        <f t="array" ref="AM5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7" spans="1:39">
      <c r="A57" s="276">
        <f>Contents!A57</f>
        <v>0</v>
      </c>
      <c r="B57" s="276" t="str">
        <f>IF(Contents!B57="","",Contents!B57)</f>
        <v/>
      </c>
      <c r="C57" s="277" t="str">
        <f>IF(Contents!C57="","",Contents!C57)</f>
        <v/>
      </c>
      <c r="D57" s="277" t="str">
        <f>IF(Contents!D57="","",Contents!D57)</f>
        <v/>
      </c>
      <c r="E57" s="277" t="str">
        <f>IF(Contents!E57="","",Contents!E57)</f>
        <v/>
      </c>
      <c r="F57" s="277" t="str">
        <f>IF(Contents!F57="","",Contents!F57)</f>
        <v/>
      </c>
      <c r="G57" s="277" t="str">
        <f>IF(Contents!G57="","",Contents!G57)</f>
        <v/>
      </c>
      <c r="H57" s="277" t="str">
        <f>IF(Contents!H57="","",Contents!H57)</f>
        <v/>
      </c>
      <c r="I57" s="277" t="str">
        <f>IF(Contents!I57="","",Contents!I57)</f>
        <v/>
      </c>
      <c r="J57" s="277" t="str">
        <f>IF(Contents!J57="","",Contents!J57)</f>
        <v/>
      </c>
      <c r="K57" s="277" t="str">
        <f>IF(Contents!K57="","",Contents!K57)</f>
        <v/>
      </c>
      <c r="L57" s="277" t="str">
        <f>IF(Contents!L57="","",Contents!L57)</f>
        <v/>
      </c>
      <c r="M57" s="277" t="str">
        <f>IF(Contents!M57="","",Contents!M57)</f>
        <v/>
      </c>
      <c r="N57" s="277" t="str">
        <f>IF(Contents!N57="","",Contents!N57)</f>
        <v/>
      </c>
      <c r="O57" s="277" t="str">
        <f>IF(Contents!O57="","",Contents!O57)</f>
        <v/>
      </c>
      <c r="P57" s="277" t="str">
        <f>IF(Contents!P57="","",Contents!P57)</f>
        <v/>
      </c>
      <c r="Q57" s="277" t="str">
        <f>IF(Contents!Q57="","",Contents!Q57)</f>
        <v/>
      </c>
      <c r="R57" s="277" t="str">
        <f>IF(Contents!R57="","",Contents!R57)</f>
        <v/>
      </c>
      <c r="S57" s="277" t="str">
        <f>IF(Contents!S57="","",Contents!S57)</f>
        <v/>
      </c>
      <c r="T57" s="277" t="str">
        <f>IF(Contents!T57="","",Contents!T57)</f>
        <v/>
      </c>
      <c r="U57" s="358"/>
      <c r="V57" s="358"/>
      <c r="W57" s="192" t="str">
        <f t="shared" si="2"/>
        <v/>
      </c>
      <c r="X57" s="192" t="str">
        <f t="shared" si="3"/>
        <v/>
      </c>
      <c r="Y57" s="194" t="str">
        <f t="shared" si="4"/>
        <v/>
      </c>
      <c r="Z57" s="192" t="str">
        <f t="shared" si="5"/>
        <v/>
      </c>
      <c r="AA57" s="192"/>
      <c r="AB57" s="193" t="str">
        <f t="shared" si="7"/>
        <v/>
      </c>
      <c r="AC57" s="192" t="str">
        <f t="shared" si="8"/>
        <v/>
      </c>
      <c r="AD57" s="194" t="str">
        <f t="shared" si="9"/>
        <v/>
      </c>
      <c r="AE57" s="192" t="str">
        <f>IF(AC57="","",RANK(AC57,AC:AC,0)+COUNTIF($AC$1:AC56,AC57))</f>
        <v/>
      </c>
      <c r="AF57" s="193" t="str">
        <f t="shared" si="10"/>
        <v/>
      </c>
      <c r="AG57" s="192" t="str">
        <f t="shared" si="11"/>
        <v/>
      </c>
      <c r="AH57" s="192" t="str">
        <f t="shared" si="12"/>
        <v/>
      </c>
      <c r="AI57" s="192" t="str">
        <f t="shared" si="13"/>
        <v/>
      </c>
      <c r="AJ57" s="192"/>
      <c r="AK57" s="192" t="str" cm="1">
        <f t="array" ref="AK5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7" s="192" t="str" cm="1">
        <f t="array" ref="AL5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7" s="192" t="str" cm="1">
        <f t="array" ref="AM5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8" spans="1:39">
      <c r="A58" s="276">
        <f>Contents!A58</f>
        <v>0</v>
      </c>
      <c r="B58" s="276" t="str">
        <f>IF(Contents!B58="","",Contents!B58)</f>
        <v/>
      </c>
      <c r="C58" s="277" t="str">
        <f>IF(Contents!C58="","",Contents!C58)</f>
        <v/>
      </c>
      <c r="D58" s="277" t="str">
        <f>IF(Contents!D58="","",Contents!D58)</f>
        <v/>
      </c>
      <c r="E58" s="277" t="str">
        <f>IF(Contents!E58="","",Contents!E58)</f>
        <v/>
      </c>
      <c r="F58" s="277" t="str">
        <f>IF(Contents!F58="","",Contents!F58)</f>
        <v/>
      </c>
      <c r="G58" s="277" t="str">
        <f>IF(Contents!G58="","",Contents!G58)</f>
        <v/>
      </c>
      <c r="H58" s="277" t="str">
        <f>IF(Contents!H58="","",Contents!H58)</f>
        <v/>
      </c>
      <c r="I58" s="277" t="str">
        <f>IF(Contents!I58="","",Contents!I58)</f>
        <v/>
      </c>
      <c r="J58" s="277" t="str">
        <f>IF(Contents!J58="","",Contents!J58)</f>
        <v/>
      </c>
      <c r="K58" s="277" t="str">
        <f>IF(Contents!K58="","",Contents!K58)</f>
        <v/>
      </c>
      <c r="L58" s="277" t="str">
        <f>IF(Contents!L58="","",Contents!L58)</f>
        <v/>
      </c>
      <c r="M58" s="277" t="str">
        <f>IF(Contents!M58="","",Contents!M58)</f>
        <v/>
      </c>
      <c r="N58" s="277" t="str">
        <f>IF(Contents!N58="","",Contents!N58)</f>
        <v/>
      </c>
      <c r="O58" s="277" t="str">
        <f>IF(Contents!O58="","",Contents!O58)</f>
        <v/>
      </c>
      <c r="P58" s="277" t="str">
        <f>IF(Contents!P58="","",Contents!P58)</f>
        <v/>
      </c>
      <c r="Q58" s="277" t="str">
        <f>IF(Contents!Q58="","",Contents!Q58)</f>
        <v/>
      </c>
      <c r="R58" s="277" t="str">
        <f>IF(Contents!R58="","",Contents!R58)</f>
        <v/>
      </c>
      <c r="S58" s="277" t="str">
        <f>IF(Contents!S58="","",Contents!S58)</f>
        <v/>
      </c>
      <c r="T58" s="277" t="str">
        <f>IF(Contents!T58="","",Contents!T58)</f>
        <v/>
      </c>
      <c r="U58" s="358"/>
      <c r="V58" s="358"/>
      <c r="W58" s="192" t="str">
        <f t="shared" si="2"/>
        <v/>
      </c>
      <c r="X58" s="192" t="str">
        <f t="shared" si="3"/>
        <v/>
      </c>
      <c r="Y58" s="194" t="str">
        <f t="shared" si="4"/>
        <v/>
      </c>
      <c r="Z58" s="192" t="str">
        <f t="shared" si="5"/>
        <v/>
      </c>
      <c r="AA58" s="192"/>
      <c r="AB58" s="193" t="str">
        <f t="shared" si="7"/>
        <v/>
      </c>
      <c r="AC58" s="192" t="str">
        <f t="shared" si="8"/>
        <v/>
      </c>
      <c r="AD58" s="194" t="str">
        <f t="shared" si="9"/>
        <v/>
      </c>
      <c r="AE58" s="192" t="str">
        <f>IF(AC58="","",RANK(AC58,AC:AC,0)+COUNTIF($AC$1:AC57,AC58))</f>
        <v/>
      </c>
      <c r="AF58" s="193" t="str">
        <f t="shared" si="10"/>
        <v/>
      </c>
      <c r="AG58" s="192" t="str">
        <f t="shared" si="11"/>
        <v/>
      </c>
      <c r="AH58" s="192" t="str">
        <f t="shared" si="12"/>
        <v/>
      </c>
      <c r="AI58" s="192" t="str">
        <f t="shared" si="13"/>
        <v/>
      </c>
      <c r="AJ58" s="192"/>
      <c r="AK58" s="192" t="str" cm="1">
        <f t="array" ref="AK5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8" s="192" t="str" cm="1">
        <f t="array" ref="AL5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8" s="192" t="str" cm="1">
        <f t="array" ref="AM5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9" spans="1:39">
      <c r="A59" s="276">
        <f>Contents!A59</f>
        <v>0</v>
      </c>
      <c r="B59" s="276" t="str">
        <f>IF(Contents!B59="","",Contents!B59)</f>
        <v/>
      </c>
      <c r="C59" s="277" t="str">
        <f>IF(Contents!C59="","",Contents!C59)</f>
        <v/>
      </c>
      <c r="D59" s="277" t="str">
        <f>IF(Contents!D59="","",Contents!D59)</f>
        <v/>
      </c>
      <c r="E59" s="277" t="str">
        <f>IF(Contents!E59="","",Contents!E59)</f>
        <v/>
      </c>
      <c r="F59" s="277" t="str">
        <f>IF(Contents!F59="","",Contents!F59)</f>
        <v/>
      </c>
      <c r="G59" s="277" t="str">
        <f>IF(Contents!G59="","",Contents!G59)</f>
        <v/>
      </c>
      <c r="H59" s="277" t="str">
        <f>IF(Contents!H59="","",Contents!H59)</f>
        <v/>
      </c>
      <c r="I59" s="277" t="str">
        <f>IF(Contents!I59="","",Contents!I59)</f>
        <v/>
      </c>
      <c r="J59" s="277" t="str">
        <f>IF(Contents!J59="","",Contents!J59)</f>
        <v/>
      </c>
      <c r="K59" s="277" t="str">
        <f>IF(Contents!K59="","",Contents!K59)</f>
        <v/>
      </c>
      <c r="L59" s="277" t="str">
        <f>IF(Contents!L59="","",Contents!L59)</f>
        <v/>
      </c>
      <c r="M59" s="277" t="str">
        <f>IF(Contents!M59="","",Contents!M59)</f>
        <v/>
      </c>
      <c r="N59" s="277" t="str">
        <f>IF(Contents!N59="","",Contents!N59)</f>
        <v/>
      </c>
      <c r="O59" s="277" t="str">
        <f>IF(Contents!O59="","",Contents!O59)</f>
        <v/>
      </c>
      <c r="P59" s="277" t="str">
        <f>IF(Contents!P59="","",Contents!P59)</f>
        <v/>
      </c>
      <c r="Q59" s="277" t="str">
        <f>IF(Contents!Q59="","",Contents!Q59)</f>
        <v/>
      </c>
      <c r="R59" s="277" t="str">
        <f>IF(Contents!R59="","",Contents!R59)</f>
        <v/>
      </c>
      <c r="S59" s="277" t="str">
        <f>IF(Contents!S59="","",Contents!S59)</f>
        <v/>
      </c>
      <c r="T59" s="277" t="str">
        <f>IF(Contents!T59="","",Contents!T59)</f>
        <v/>
      </c>
      <c r="U59" s="358"/>
      <c r="V59" s="358"/>
      <c r="W59" s="192" t="str">
        <f t="shared" si="2"/>
        <v/>
      </c>
      <c r="X59" s="192" t="str">
        <f t="shared" si="3"/>
        <v/>
      </c>
      <c r="Y59" s="194" t="str">
        <f t="shared" si="4"/>
        <v/>
      </c>
      <c r="Z59" s="192" t="str">
        <f t="shared" si="5"/>
        <v/>
      </c>
      <c r="AA59" s="192"/>
      <c r="AB59" s="193" t="str">
        <f t="shared" si="7"/>
        <v/>
      </c>
      <c r="AC59" s="192" t="str">
        <f t="shared" si="8"/>
        <v/>
      </c>
      <c r="AD59" s="194" t="str">
        <f t="shared" si="9"/>
        <v/>
      </c>
      <c r="AE59" s="192" t="str">
        <f>IF(AC59="","",RANK(AC59,AC:AC,0)+COUNTIF($AC$1:AC58,AC59))</f>
        <v/>
      </c>
      <c r="AF59" s="193" t="str">
        <f t="shared" si="10"/>
        <v/>
      </c>
      <c r="AG59" s="192" t="str">
        <f t="shared" si="11"/>
        <v/>
      </c>
      <c r="AH59" s="192" t="str">
        <f t="shared" si="12"/>
        <v/>
      </c>
      <c r="AI59" s="192" t="str">
        <f t="shared" si="13"/>
        <v/>
      </c>
      <c r="AJ59" s="192"/>
      <c r="AK59" s="192" t="str" cm="1">
        <f t="array" ref="AK5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9" s="192" t="str" cm="1">
        <f t="array" ref="AL5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9" s="192" t="str" cm="1">
        <f t="array" ref="AM5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0" spans="1:39">
      <c r="A60" s="276">
        <f>Contents!A60</f>
        <v>0</v>
      </c>
      <c r="B60" s="276" t="str">
        <f>IF(Contents!B60="","",Contents!B60)</f>
        <v/>
      </c>
      <c r="C60" s="277" t="str">
        <f>IF(Contents!C60="","",Contents!C60)</f>
        <v/>
      </c>
      <c r="D60" s="277" t="str">
        <f>IF(Contents!D60="","",Contents!D60)</f>
        <v/>
      </c>
      <c r="E60" s="277" t="str">
        <f>IF(Contents!E60="","",Contents!E60)</f>
        <v/>
      </c>
      <c r="F60" s="277" t="str">
        <f>IF(Contents!F60="","",Contents!F60)</f>
        <v/>
      </c>
      <c r="G60" s="277" t="str">
        <f>IF(Contents!G60="","",Contents!G60)</f>
        <v/>
      </c>
      <c r="H60" s="277" t="str">
        <f>IF(Contents!H60="","",Contents!H60)</f>
        <v/>
      </c>
      <c r="I60" s="277" t="str">
        <f>IF(Contents!I60="","",Contents!I60)</f>
        <v/>
      </c>
      <c r="J60" s="277" t="str">
        <f>IF(Contents!J60="","",Contents!J60)</f>
        <v/>
      </c>
      <c r="K60" s="277" t="str">
        <f>IF(Contents!K60="","",Contents!K60)</f>
        <v/>
      </c>
      <c r="L60" s="277" t="str">
        <f>IF(Contents!L60="","",Contents!L60)</f>
        <v/>
      </c>
      <c r="M60" s="277" t="str">
        <f>IF(Contents!M60="","",Contents!M60)</f>
        <v/>
      </c>
      <c r="N60" s="277" t="str">
        <f>IF(Contents!N60="","",Contents!N60)</f>
        <v/>
      </c>
      <c r="O60" s="277" t="str">
        <f>IF(Contents!O60="","",Contents!O60)</f>
        <v/>
      </c>
      <c r="P60" s="277" t="str">
        <f>IF(Contents!P60="","",Contents!P60)</f>
        <v/>
      </c>
      <c r="Q60" s="277" t="str">
        <f>IF(Contents!Q60="","",Contents!Q60)</f>
        <v/>
      </c>
      <c r="R60" s="277" t="str">
        <f>IF(Contents!R60="","",Contents!R60)</f>
        <v/>
      </c>
      <c r="S60" s="277" t="str">
        <f>IF(Contents!S60="","",Contents!S60)</f>
        <v/>
      </c>
      <c r="T60" s="277" t="str">
        <f>IF(Contents!T60="","",Contents!T60)</f>
        <v/>
      </c>
      <c r="U60" s="358"/>
      <c r="V60" s="358"/>
      <c r="W60" s="192" t="str">
        <f t="shared" si="2"/>
        <v/>
      </c>
      <c r="X60" s="192" t="str">
        <f t="shared" si="3"/>
        <v/>
      </c>
      <c r="Y60" s="194" t="str">
        <f t="shared" si="4"/>
        <v/>
      </c>
      <c r="Z60" s="192" t="str">
        <f t="shared" si="5"/>
        <v/>
      </c>
      <c r="AA60" s="192"/>
      <c r="AB60" s="193" t="str">
        <f t="shared" si="7"/>
        <v/>
      </c>
      <c r="AC60" s="192" t="str">
        <f t="shared" si="8"/>
        <v/>
      </c>
      <c r="AD60" s="194" t="str">
        <f t="shared" si="9"/>
        <v/>
      </c>
      <c r="AE60" s="192" t="str">
        <f>IF(AC60="","",RANK(AC60,AC:AC,0)+COUNTIF($AC$1:AC59,AC60))</f>
        <v/>
      </c>
      <c r="AF60" s="193" t="str">
        <f t="shared" si="10"/>
        <v/>
      </c>
      <c r="AG60" s="192" t="str">
        <f t="shared" si="11"/>
        <v/>
      </c>
      <c r="AH60" s="192" t="str">
        <f t="shared" si="12"/>
        <v/>
      </c>
      <c r="AI60" s="192" t="str">
        <f t="shared" si="13"/>
        <v/>
      </c>
      <c r="AJ60" s="192"/>
      <c r="AK60" s="192" t="str" cm="1">
        <f t="array" ref="AK6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0" s="192" t="str" cm="1">
        <f t="array" ref="AL6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0" s="192" t="str" cm="1">
        <f t="array" ref="AM6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1" spans="1:39">
      <c r="A61" s="276">
        <f>Contents!A61</f>
        <v>0</v>
      </c>
      <c r="B61" s="276" t="str">
        <f>IF(Contents!B61="","",Contents!B61)</f>
        <v/>
      </c>
      <c r="C61" s="277" t="str">
        <f>IF(Contents!C61="","",Contents!C61)</f>
        <v/>
      </c>
      <c r="D61" s="277" t="str">
        <f>IF(Contents!D61="","",Contents!D61)</f>
        <v/>
      </c>
      <c r="E61" s="277" t="str">
        <f>IF(Contents!E61="","",Contents!E61)</f>
        <v/>
      </c>
      <c r="F61" s="277" t="str">
        <f>IF(Contents!F61="","",Contents!F61)</f>
        <v/>
      </c>
      <c r="G61" s="277" t="str">
        <f>IF(Contents!G61="","",Contents!G61)</f>
        <v/>
      </c>
      <c r="H61" s="277" t="str">
        <f>IF(Contents!H61="","",Contents!H61)</f>
        <v/>
      </c>
      <c r="I61" s="277" t="str">
        <f>IF(Contents!I61="","",Contents!I61)</f>
        <v/>
      </c>
      <c r="J61" s="277" t="str">
        <f>IF(Contents!J61="","",Contents!J61)</f>
        <v/>
      </c>
      <c r="K61" s="277" t="str">
        <f>IF(Contents!K61="","",Contents!K61)</f>
        <v/>
      </c>
      <c r="L61" s="277" t="str">
        <f>IF(Contents!L61="","",Contents!L61)</f>
        <v/>
      </c>
      <c r="M61" s="277" t="str">
        <f>IF(Contents!M61="","",Contents!M61)</f>
        <v/>
      </c>
      <c r="N61" s="277" t="str">
        <f>IF(Contents!N61="","",Contents!N61)</f>
        <v/>
      </c>
      <c r="O61" s="277" t="str">
        <f>IF(Contents!O61="","",Contents!O61)</f>
        <v/>
      </c>
      <c r="P61" s="277" t="str">
        <f>IF(Contents!P61="","",Contents!P61)</f>
        <v/>
      </c>
      <c r="Q61" s="277" t="str">
        <f>IF(Contents!Q61="","",Contents!Q61)</f>
        <v/>
      </c>
      <c r="R61" s="277" t="str">
        <f>IF(Contents!R61="","",Contents!R61)</f>
        <v/>
      </c>
      <c r="S61" s="277" t="str">
        <f>IF(Contents!S61="","",Contents!S61)</f>
        <v/>
      </c>
      <c r="T61" s="277" t="str">
        <f>IF(Contents!T61="","",Contents!T61)</f>
        <v/>
      </c>
      <c r="U61" s="358"/>
      <c r="V61" s="358"/>
      <c r="W61" s="192" t="str">
        <f t="shared" si="2"/>
        <v/>
      </c>
      <c r="X61" s="192" t="str">
        <f t="shared" si="3"/>
        <v/>
      </c>
      <c r="Y61" s="194" t="str">
        <f t="shared" si="4"/>
        <v/>
      </c>
      <c r="Z61" s="192" t="str">
        <f t="shared" si="5"/>
        <v/>
      </c>
      <c r="AA61" s="192"/>
      <c r="AB61" s="193" t="str">
        <f t="shared" si="7"/>
        <v/>
      </c>
      <c r="AC61" s="192" t="str">
        <f t="shared" si="8"/>
        <v/>
      </c>
      <c r="AD61" s="194" t="str">
        <f t="shared" si="9"/>
        <v/>
      </c>
      <c r="AE61" s="192" t="str">
        <f>IF(AC61="","",RANK(AC61,AC:AC,0)+COUNTIF($AC$1:AC60,AC61))</f>
        <v/>
      </c>
      <c r="AF61" s="193" t="str">
        <f t="shared" si="10"/>
        <v/>
      </c>
      <c r="AG61" s="192" t="str">
        <f t="shared" si="11"/>
        <v/>
      </c>
      <c r="AH61" s="192" t="str">
        <f t="shared" si="12"/>
        <v/>
      </c>
      <c r="AI61" s="192" t="str">
        <f t="shared" si="13"/>
        <v/>
      </c>
      <c r="AJ61" s="192"/>
      <c r="AK61" s="192" t="str" cm="1">
        <f t="array" ref="AK6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1" s="192" t="str" cm="1">
        <f t="array" ref="AL6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1" s="192" t="str" cm="1">
        <f t="array" ref="AM6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2" spans="1:39">
      <c r="A62" s="276">
        <f>Contents!A62</f>
        <v>0</v>
      </c>
      <c r="B62" s="276" t="str">
        <f>IF(Contents!B62="","",Contents!B62)</f>
        <v/>
      </c>
      <c r="C62" s="277" t="str">
        <f>IF(Contents!C62="","",Contents!C62)</f>
        <v/>
      </c>
      <c r="D62" s="277" t="str">
        <f>IF(Contents!D62="","",Contents!D62)</f>
        <v/>
      </c>
      <c r="E62" s="277" t="str">
        <f>IF(Contents!E62="","",Contents!E62)</f>
        <v/>
      </c>
      <c r="F62" s="277" t="str">
        <f>IF(Contents!F62="","",Contents!F62)</f>
        <v/>
      </c>
      <c r="G62" s="277" t="str">
        <f>IF(Contents!G62="","",Contents!G62)</f>
        <v/>
      </c>
      <c r="H62" s="277" t="str">
        <f>IF(Contents!H62="","",Contents!H62)</f>
        <v/>
      </c>
      <c r="I62" s="277" t="str">
        <f>IF(Contents!I62="","",Contents!I62)</f>
        <v/>
      </c>
      <c r="J62" s="277" t="str">
        <f>IF(Contents!J62="","",Contents!J62)</f>
        <v/>
      </c>
      <c r="K62" s="277" t="str">
        <f>IF(Contents!K62="","",Contents!K62)</f>
        <v/>
      </c>
      <c r="L62" s="277" t="str">
        <f>IF(Contents!L62="","",Contents!L62)</f>
        <v/>
      </c>
      <c r="M62" s="277" t="str">
        <f>IF(Contents!M62="","",Contents!M62)</f>
        <v/>
      </c>
      <c r="N62" s="277" t="str">
        <f>IF(Contents!N62="","",Contents!N62)</f>
        <v/>
      </c>
      <c r="O62" s="277" t="str">
        <f>IF(Contents!O62="","",Contents!O62)</f>
        <v/>
      </c>
      <c r="P62" s="277" t="str">
        <f>IF(Contents!P62="","",Contents!P62)</f>
        <v/>
      </c>
      <c r="Q62" s="277" t="str">
        <f>IF(Contents!Q62="","",Contents!Q62)</f>
        <v/>
      </c>
      <c r="R62" s="277" t="str">
        <f>IF(Contents!R62="","",Contents!R62)</f>
        <v/>
      </c>
      <c r="S62" s="277" t="str">
        <f>IF(Contents!S62="","",Contents!S62)</f>
        <v/>
      </c>
      <c r="T62" s="277" t="str">
        <f>IF(Contents!T62="","",Contents!T62)</f>
        <v/>
      </c>
      <c r="U62" s="358"/>
      <c r="V62" s="358"/>
      <c r="W62" s="192" t="str">
        <f t="shared" si="2"/>
        <v/>
      </c>
      <c r="X62" s="192" t="str">
        <f t="shared" si="3"/>
        <v/>
      </c>
      <c r="Y62" s="194" t="str">
        <f t="shared" si="4"/>
        <v/>
      </c>
      <c r="Z62" s="192" t="str">
        <f t="shared" si="5"/>
        <v/>
      </c>
      <c r="AA62" s="192"/>
      <c r="AB62" s="193" t="str">
        <f t="shared" si="7"/>
        <v/>
      </c>
      <c r="AC62" s="192" t="str">
        <f t="shared" si="8"/>
        <v/>
      </c>
      <c r="AD62" s="194" t="str">
        <f t="shared" si="9"/>
        <v/>
      </c>
      <c r="AE62" s="192" t="str">
        <f>IF(AC62="","",RANK(AC62,AC:AC,0)+COUNTIF($AC$1:AC61,AC62))</f>
        <v/>
      </c>
      <c r="AF62" s="193" t="str">
        <f t="shared" si="10"/>
        <v/>
      </c>
      <c r="AG62" s="192" t="str">
        <f t="shared" si="11"/>
        <v/>
      </c>
      <c r="AH62" s="192" t="str">
        <f t="shared" si="12"/>
        <v/>
      </c>
      <c r="AI62" s="192" t="str">
        <f t="shared" si="13"/>
        <v/>
      </c>
      <c r="AJ62" s="192"/>
      <c r="AK62" s="192" t="str" cm="1">
        <f t="array" ref="AK6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2" s="192" t="str" cm="1">
        <f t="array" ref="AL6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2" s="192" t="str" cm="1">
        <f t="array" ref="AM6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3" spans="1:39">
      <c r="A63" s="276">
        <f>Contents!A63</f>
        <v>0</v>
      </c>
      <c r="B63" s="276" t="str">
        <f>IF(Contents!B63="","",Contents!B63)</f>
        <v/>
      </c>
      <c r="C63" s="277" t="str">
        <f>IF(Contents!C63="","",Contents!C63)</f>
        <v/>
      </c>
      <c r="D63" s="277" t="str">
        <f>IF(Contents!D63="","",Contents!D63)</f>
        <v/>
      </c>
      <c r="E63" s="277" t="str">
        <f>IF(Contents!E63="","",Contents!E63)</f>
        <v/>
      </c>
      <c r="F63" s="277" t="str">
        <f>IF(Contents!F63="","",Contents!F63)</f>
        <v/>
      </c>
      <c r="G63" s="277" t="str">
        <f>IF(Contents!G63="","",Contents!G63)</f>
        <v/>
      </c>
      <c r="H63" s="277" t="str">
        <f>IF(Contents!H63="","",Contents!H63)</f>
        <v/>
      </c>
      <c r="I63" s="277" t="str">
        <f>IF(Contents!I63="","",Contents!I63)</f>
        <v/>
      </c>
      <c r="J63" s="277" t="str">
        <f>IF(Contents!J63="","",Contents!J63)</f>
        <v/>
      </c>
      <c r="K63" s="277" t="str">
        <f>IF(Contents!K63="","",Contents!K63)</f>
        <v/>
      </c>
      <c r="L63" s="277" t="str">
        <f>IF(Contents!L63="","",Contents!L63)</f>
        <v/>
      </c>
      <c r="M63" s="277" t="str">
        <f>IF(Contents!M63="","",Contents!M63)</f>
        <v/>
      </c>
      <c r="N63" s="277" t="str">
        <f>IF(Contents!N63="","",Contents!N63)</f>
        <v/>
      </c>
      <c r="O63" s="277" t="str">
        <f>IF(Contents!O63="","",Contents!O63)</f>
        <v/>
      </c>
      <c r="P63" s="277" t="str">
        <f>IF(Contents!P63="","",Contents!P63)</f>
        <v/>
      </c>
      <c r="Q63" s="277" t="str">
        <f>IF(Contents!Q63="","",Contents!Q63)</f>
        <v/>
      </c>
      <c r="R63" s="277" t="str">
        <f>IF(Contents!R63="","",Contents!R63)</f>
        <v/>
      </c>
      <c r="S63" s="277" t="str">
        <f>IF(Contents!S63="","",Contents!S63)</f>
        <v/>
      </c>
      <c r="T63" s="277" t="str">
        <f>IF(Contents!T63="","",Contents!T63)</f>
        <v/>
      </c>
      <c r="U63" s="358"/>
      <c r="V63" s="358"/>
      <c r="W63" s="192" t="str">
        <f t="shared" si="2"/>
        <v/>
      </c>
      <c r="X63" s="192" t="str">
        <f t="shared" si="3"/>
        <v/>
      </c>
      <c r="Y63" s="194" t="str">
        <f t="shared" si="4"/>
        <v/>
      </c>
      <c r="Z63" s="192" t="str">
        <f t="shared" si="5"/>
        <v/>
      </c>
      <c r="AA63" s="192"/>
      <c r="AB63" s="193" t="str">
        <f t="shared" si="7"/>
        <v/>
      </c>
      <c r="AC63" s="192" t="str">
        <f t="shared" si="8"/>
        <v/>
      </c>
      <c r="AD63" s="194" t="str">
        <f t="shared" si="9"/>
        <v/>
      </c>
      <c r="AE63" s="192" t="str">
        <f>IF(AC63="","",RANK(AC63,AC:AC,0)+COUNTIF($AC$1:AC62,AC63))</f>
        <v/>
      </c>
      <c r="AF63" s="193" t="str">
        <f t="shared" si="10"/>
        <v/>
      </c>
      <c r="AG63" s="192" t="str">
        <f t="shared" si="11"/>
        <v/>
      </c>
      <c r="AH63" s="192" t="str">
        <f t="shared" si="12"/>
        <v/>
      </c>
      <c r="AI63" s="192" t="str">
        <f t="shared" si="13"/>
        <v/>
      </c>
      <c r="AJ63" s="192"/>
      <c r="AK63" s="192" t="str" cm="1">
        <f t="array" ref="AK6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3" s="192" t="str" cm="1">
        <f t="array" ref="AL6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3" s="192" t="str" cm="1">
        <f t="array" ref="AM6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4" spans="1:39">
      <c r="A64" s="276">
        <f>Contents!A64</f>
        <v>0</v>
      </c>
      <c r="B64" s="276" t="str">
        <f>IF(Contents!B64="","",Contents!B64)</f>
        <v/>
      </c>
      <c r="C64" s="277" t="str">
        <f>IF(Contents!C64="","",Contents!C64)</f>
        <v/>
      </c>
      <c r="D64" s="277" t="str">
        <f>IF(Contents!D64="","",Contents!D64)</f>
        <v/>
      </c>
      <c r="E64" s="277" t="str">
        <f>IF(Contents!E64="","",Contents!E64)</f>
        <v/>
      </c>
      <c r="F64" s="277" t="str">
        <f>IF(Contents!F64="","",Contents!F64)</f>
        <v/>
      </c>
      <c r="G64" s="277" t="str">
        <f>IF(Contents!G64="","",Contents!G64)</f>
        <v/>
      </c>
      <c r="H64" s="277" t="str">
        <f>IF(Contents!H64="","",Contents!H64)</f>
        <v/>
      </c>
      <c r="I64" s="277" t="str">
        <f>IF(Contents!I64="","",Contents!I64)</f>
        <v/>
      </c>
      <c r="J64" s="277" t="str">
        <f>IF(Contents!J64="","",Contents!J64)</f>
        <v/>
      </c>
      <c r="K64" s="277" t="str">
        <f>IF(Contents!K64="","",Contents!K64)</f>
        <v/>
      </c>
      <c r="L64" s="277" t="str">
        <f>IF(Contents!L64="","",Contents!L64)</f>
        <v/>
      </c>
      <c r="M64" s="277" t="str">
        <f>IF(Contents!M64="","",Contents!M64)</f>
        <v/>
      </c>
      <c r="N64" s="277" t="str">
        <f>IF(Contents!N64="","",Contents!N64)</f>
        <v/>
      </c>
      <c r="O64" s="277" t="str">
        <f>IF(Contents!O64="","",Contents!O64)</f>
        <v/>
      </c>
      <c r="P64" s="277" t="str">
        <f>IF(Contents!P64="","",Contents!P64)</f>
        <v/>
      </c>
      <c r="Q64" s="277" t="str">
        <f>IF(Contents!Q64="","",Contents!Q64)</f>
        <v/>
      </c>
      <c r="R64" s="277" t="str">
        <f>IF(Contents!R64="","",Contents!R64)</f>
        <v/>
      </c>
      <c r="S64" s="277" t="str">
        <f>IF(Contents!S64="","",Contents!S64)</f>
        <v/>
      </c>
      <c r="T64" s="277" t="str">
        <f>IF(Contents!T64="","",Contents!T64)</f>
        <v/>
      </c>
      <c r="U64" s="358"/>
      <c r="V64" s="358"/>
      <c r="W64" s="192" t="str">
        <f t="shared" si="2"/>
        <v/>
      </c>
      <c r="X64" s="192" t="str">
        <f t="shared" si="3"/>
        <v/>
      </c>
      <c r="Y64" s="194" t="str">
        <f t="shared" si="4"/>
        <v/>
      </c>
      <c r="Z64" s="192" t="str">
        <f t="shared" si="5"/>
        <v/>
      </c>
      <c r="AA64" s="192"/>
      <c r="AB64" s="193" t="str">
        <f t="shared" si="7"/>
        <v/>
      </c>
      <c r="AC64" s="192" t="str">
        <f t="shared" si="8"/>
        <v/>
      </c>
      <c r="AD64" s="194" t="str">
        <f t="shared" si="9"/>
        <v/>
      </c>
      <c r="AE64" s="192" t="str">
        <f>IF(AC64="","",RANK(AC64,AC:AC,0)+COUNTIF($AC$1:AC63,AC64))</f>
        <v/>
      </c>
      <c r="AF64" s="193" t="str">
        <f t="shared" si="10"/>
        <v/>
      </c>
      <c r="AG64" s="192" t="str">
        <f t="shared" si="11"/>
        <v/>
      </c>
      <c r="AH64" s="192" t="str">
        <f t="shared" si="12"/>
        <v/>
      </c>
      <c r="AI64" s="192" t="str">
        <f t="shared" si="13"/>
        <v/>
      </c>
      <c r="AJ64" s="192"/>
      <c r="AK64" s="192" t="str" cm="1">
        <f t="array" ref="AK6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4" s="192" t="str" cm="1">
        <f t="array" ref="AL6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4" s="192" t="str" cm="1">
        <f t="array" ref="AM6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5" spans="1:39">
      <c r="A65" s="276">
        <f>Contents!A65</f>
        <v>0</v>
      </c>
      <c r="B65" s="276" t="str">
        <f>IF(Contents!B65="","",Contents!B65)</f>
        <v/>
      </c>
      <c r="C65" s="277" t="str">
        <f>IF(Contents!C65="","",Contents!C65)</f>
        <v/>
      </c>
      <c r="D65" s="277" t="str">
        <f>IF(Contents!D65="","",Contents!D65)</f>
        <v/>
      </c>
      <c r="E65" s="277" t="str">
        <f>IF(Contents!E65="","",Contents!E65)</f>
        <v/>
      </c>
      <c r="F65" s="277" t="str">
        <f>IF(Contents!F65="","",Contents!F65)</f>
        <v/>
      </c>
      <c r="G65" s="277" t="str">
        <f>IF(Contents!G65="","",Contents!G65)</f>
        <v/>
      </c>
      <c r="H65" s="277" t="str">
        <f>IF(Contents!H65="","",Contents!H65)</f>
        <v/>
      </c>
      <c r="I65" s="277" t="str">
        <f>IF(Contents!I65="","",Contents!I65)</f>
        <v/>
      </c>
      <c r="J65" s="277" t="str">
        <f>IF(Contents!J65="","",Contents!J65)</f>
        <v/>
      </c>
      <c r="K65" s="277" t="str">
        <f>IF(Contents!K65="","",Contents!K65)</f>
        <v/>
      </c>
      <c r="L65" s="277" t="str">
        <f>IF(Contents!L65="","",Contents!L65)</f>
        <v/>
      </c>
      <c r="M65" s="277" t="str">
        <f>IF(Contents!M65="","",Contents!M65)</f>
        <v/>
      </c>
      <c r="N65" s="277" t="str">
        <f>IF(Contents!N65="","",Contents!N65)</f>
        <v/>
      </c>
      <c r="O65" s="277" t="str">
        <f>IF(Contents!O65="","",Contents!O65)</f>
        <v/>
      </c>
      <c r="P65" s="277" t="str">
        <f>IF(Contents!P65="","",Contents!P65)</f>
        <v/>
      </c>
      <c r="Q65" s="277" t="str">
        <f>IF(Contents!Q65="","",Contents!Q65)</f>
        <v/>
      </c>
      <c r="R65" s="277" t="str">
        <f>IF(Contents!R65="","",Contents!R65)</f>
        <v/>
      </c>
      <c r="S65" s="277" t="str">
        <f>IF(Contents!S65="","",Contents!S65)</f>
        <v/>
      </c>
      <c r="T65" s="277" t="str">
        <f>IF(Contents!T65="","",Contents!T65)</f>
        <v/>
      </c>
      <c r="U65" s="358"/>
      <c r="V65" s="358"/>
      <c r="W65" s="192" t="str">
        <f t="shared" si="2"/>
        <v/>
      </c>
      <c r="X65" s="192" t="str">
        <f t="shared" si="3"/>
        <v/>
      </c>
      <c r="Y65" s="194" t="str">
        <f t="shared" si="4"/>
        <v/>
      </c>
      <c r="Z65" s="192" t="str">
        <f t="shared" si="5"/>
        <v/>
      </c>
      <c r="AA65" s="192"/>
      <c r="AB65" s="193" t="str">
        <f t="shared" si="7"/>
        <v/>
      </c>
      <c r="AC65" s="192" t="str">
        <f t="shared" si="8"/>
        <v/>
      </c>
      <c r="AD65" s="194" t="str">
        <f t="shared" si="9"/>
        <v/>
      </c>
      <c r="AE65" s="192" t="str">
        <f>IF(AC65="","",RANK(AC65,AC:AC,0)+COUNTIF($AC$1:AC64,AC65))</f>
        <v/>
      </c>
      <c r="AF65" s="193" t="str">
        <f t="shared" si="10"/>
        <v/>
      </c>
      <c r="AG65" s="192" t="str">
        <f t="shared" si="11"/>
        <v/>
      </c>
      <c r="AH65" s="192" t="str">
        <f t="shared" si="12"/>
        <v/>
      </c>
      <c r="AI65" s="192" t="str">
        <f t="shared" si="13"/>
        <v/>
      </c>
      <c r="AJ65" s="192"/>
      <c r="AK65" s="192" t="str" cm="1">
        <f t="array" ref="AK6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5" s="192" t="str" cm="1">
        <f t="array" ref="AL6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5" s="192" t="str" cm="1">
        <f t="array" ref="AM6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6" spans="1:39">
      <c r="A66" s="276">
        <f>Contents!A66</f>
        <v>0</v>
      </c>
      <c r="B66" s="276" t="str">
        <f>IF(Contents!B66="","",Contents!B66)</f>
        <v/>
      </c>
      <c r="C66" s="277" t="str">
        <f>IF(Contents!C66="","",Contents!C66)</f>
        <v/>
      </c>
      <c r="D66" s="277" t="str">
        <f>IF(Contents!D66="","",Contents!D66)</f>
        <v/>
      </c>
      <c r="E66" s="277" t="str">
        <f>IF(Contents!E66="","",Contents!E66)</f>
        <v/>
      </c>
      <c r="F66" s="277" t="str">
        <f>IF(Contents!F66="","",Contents!F66)</f>
        <v/>
      </c>
      <c r="G66" s="277" t="str">
        <f>IF(Contents!G66="","",Contents!G66)</f>
        <v/>
      </c>
      <c r="H66" s="277" t="str">
        <f>IF(Contents!H66="","",Contents!H66)</f>
        <v/>
      </c>
      <c r="I66" s="277" t="str">
        <f>IF(Contents!I66="","",Contents!I66)</f>
        <v/>
      </c>
      <c r="J66" s="277" t="str">
        <f>IF(Contents!J66="","",Contents!J66)</f>
        <v/>
      </c>
      <c r="K66" s="277" t="str">
        <f>IF(Contents!K66="","",Contents!K66)</f>
        <v/>
      </c>
      <c r="L66" s="277" t="str">
        <f>IF(Contents!L66="","",Contents!L66)</f>
        <v/>
      </c>
      <c r="M66" s="277" t="str">
        <f>IF(Contents!M66="","",Contents!M66)</f>
        <v/>
      </c>
      <c r="N66" s="277" t="str">
        <f>IF(Contents!N66="","",Contents!N66)</f>
        <v/>
      </c>
      <c r="O66" s="277" t="str">
        <f>IF(Contents!O66="","",Contents!O66)</f>
        <v/>
      </c>
      <c r="P66" s="277" t="str">
        <f>IF(Contents!P66="","",Contents!P66)</f>
        <v/>
      </c>
      <c r="Q66" s="277" t="str">
        <f>IF(Contents!Q66="","",Contents!Q66)</f>
        <v/>
      </c>
      <c r="R66" s="277" t="str">
        <f>IF(Contents!R66="","",Contents!R66)</f>
        <v/>
      </c>
      <c r="S66" s="277" t="str">
        <f>IF(Contents!S66="","",Contents!S66)</f>
        <v/>
      </c>
      <c r="T66" s="277" t="str">
        <f>IF(Contents!T66="","",Contents!T66)</f>
        <v/>
      </c>
      <c r="U66" s="358"/>
      <c r="V66" s="358"/>
      <c r="W66" s="192" t="str">
        <f t="shared" si="2"/>
        <v/>
      </c>
      <c r="X66" s="192" t="str">
        <f t="shared" si="3"/>
        <v/>
      </c>
      <c r="Y66" s="194" t="str">
        <f t="shared" si="4"/>
        <v/>
      </c>
      <c r="Z66" s="192" t="str">
        <f t="shared" si="5"/>
        <v/>
      </c>
      <c r="AA66" s="192"/>
      <c r="AB66" s="193" t="str">
        <f t="shared" si="7"/>
        <v/>
      </c>
      <c r="AC66" s="192" t="str">
        <f t="shared" si="8"/>
        <v/>
      </c>
      <c r="AD66" s="194" t="str">
        <f t="shared" si="9"/>
        <v/>
      </c>
      <c r="AE66" s="192" t="str">
        <f>IF(AC66="","",RANK(AC66,AC:AC,0)+COUNTIF($AC$1:AC65,AC66))</f>
        <v/>
      </c>
      <c r="AF66" s="193" t="str">
        <f t="shared" si="10"/>
        <v/>
      </c>
      <c r="AG66" s="192" t="str">
        <f t="shared" si="11"/>
        <v/>
      </c>
      <c r="AH66" s="192" t="str">
        <f t="shared" si="12"/>
        <v/>
      </c>
      <c r="AI66" s="192" t="str">
        <f t="shared" si="13"/>
        <v/>
      </c>
      <c r="AJ66" s="192"/>
      <c r="AK66" s="192" t="str" cm="1">
        <f t="array" ref="AK6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6" s="192" t="str" cm="1">
        <f t="array" ref="AL6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6" s="192" t="str" cm="1">
        <f t="array" ref="AM6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7" spans="1:39">
      <c r="A67" s="276">
        <f>Contents!A67</f>
        <v>0</v>
      </c>
      <c r="B67" s="276" t="str">
        <f>IF(Contents!B67="","",Contents!B67)</f>
        <v/>
      </c>
      <c r="C67" s="277" t="str">
        <f>IF(Contents!C67="","",Contents!C67)</f>
        <v/>
      </c>
      <c r="D67" s="277" t="str">
        <f>IF(Contents!D67="","",Contents!D67)</f>
        <v/>
      </c>
      <c r="E67" s="277" t="str">
        <f>IF(Contents!E67="","",Contents!E67)</f>
        <v/>
      </c>
      <c r="F67" s="277" t="str">
        <f>IF(Contents!F67="","",Contents!F67)</f>
        <v/>
      </c>
      <c r="G67" s="277" t="str">
        <f>IF(Contents!G67="","",Contents!G67)</f>
        <v/>
      </c>
      <c r="H67" s="277" t="str">
        <f>IF(Contents!H67="","",Contents!H67)</f>
        <v/>
      </c>
      <c r="I67" s="277" t="str">
        <f>IF(Contents!I67="","",Contents!I67)</f>
        <v/>
      </c>
      <c r="J67" s="277" t="str">
        <f>IF(Contents!J67="","",Contents!J67)</f>
        <v/>
      </c>
      <c r="K67" s="277" t="str">
        <f>IF(Contents!K67="","",Contents!K67)</f>
        <v/>
      </c>
      <c r="L67" s="277" t="str">
        <f>IF(Contents!L67="","",Contents!L67)</f>
        <v/>
      </c>
      <c r="M67" s="277" t="str">
        <f>IF(Contents!M67="","",Contents!M67)</f>
        <v/>
      </c>
      <c r="N67" s="277" t="str">
        <f>IF(Contents!N67="","",Contents!N67)</f>
        <v/>
      </c>
      <c r="O67" s="277" t="str">
        <f>IF(Contents!O67="","",Contents!O67)</f>
        <v/>
      </c>
      <c r="P67" s="277" t="str">
        <f>IF(Contents!P67="","",Contents!P67)</f>
        <v/>
      </c>
      <c r="Q67" s="277" t="str">
        <f>IF(Contents!Q67="","",Contents!Q67)</f>
        <v/>
      </c>
      <c r="R67" s="277" t="str">
        <f>IF(Contents!R67="","",Contents!R67)</f>
        <v/>
      </c>
      <c r="S67" s="277" t="str">
        <f>IF(Contents!S67="","",Contents!S67)</f>
        <v/>
      </c>
      <c r="T67" s="277" t="str">
        <f>IF(Contents!T67="","",Contents!T67)</f>
        <v/>
      </c>
      <c r="U67" s="358"/>
      <c r="V67" s="358"/>
      <c r="W67" s="192" t="str">
        <f t="shared" ref="W67:W75" si="14">IF(AB67="","",_xlfn.RANK.EQ(AF67,AF:AF,0))</f>
        <v/>
      </c>
      <c r="X67" s="192" t="str">
        <f t="shared" ref="X67:X75" si="15">IF(W67="","",_xlfn.RANK.EQ(W67,W:W,1))</f>
        <v/>
      </c>
      <c r="Y67" s="194" t="str">
        <f t="shared" ref="Y67:Y75" si="16">IF(C67&lt;&gt;"Organic","",IF(B67="","",DATE(RIGHT(F67,4),LEFT(F67,2),MID(F67,4,2))))</f>
        <v/>
      </c>
      <c r="Z67" s="192" t="str">
        <f t="shared" ref="Z67:Z75" si="17">IF(C67&lt;&gt;"Organic","",IF(A67="","",SUM(O67:Q67,M67)))</f>
        <v/>
      </c>
      <c r="AA67" s="192"/>
      <c r="AB67" s="193" t="str">
        <f t="shared" ref="AB67:AB75" si="18">IFERROR(IF(C67&lt;&gt;"Organic","",Z67/J67),"")</f>
        <v/>
      </c>
      <c r="AC67" s="192" t="str">
        <f t="shared" ref="AC67:AC75" si="19">IF(C67="","",IFERROR(IF(OR(C67="Sponsored",C67="total"),"",IF(C68="sponsored",K68-K69,K67)),""))</f>
        <v/>
      </c>
      <c r="AD67" s="194" t="str">
        <f t="shared" ref="AD67:AD75" si="20">IFERROR(DATE(RIGHT(F67,4),LEFT(F67,2),MID(F67,4,2)),"")</f>
        <v/>
      </c>
      <c r="AE67" s="192" t="str">
        <f>IF(AC67="","",RANK(AC67,AC:AC,0)+COUNTIF($AC$1:AC66,AC67))</f>
        <v/>
      </c>
      <c r="AF67" s="193" t="str">
        <f t="shared" ref="AF67:AF75" si="21">IFERROR((0.6*AC67+1.4*M67+O67+P67+Q67)/J67,AB67)</f>
        <v/>
      </c>
      <c r="AG67" s="192" t="str">
        <f t="shared" ref="AG67:AG75" si="22">IF(C67="total","",J67)</f>
        <v/>
      </c>
      <c r="AH67" s="192" t="str">
        <f t="shared" ref="AH67:AH75" si="23">IF(C67="organic",M67+O67+P67+Q67,"")</f>
        <v/>
      </c>
      <c r="AI67" s="192" t="str">
        <f t="shared" ref="AI67:AI75" si="24">IFERROR(IF(C67="total","",M67+O67+P67+Q67),"")</f>
        <v/>
      </c>
      <c r="AJ67" s="192"/>
      <c r="AK67" s="192" t="str" cm="1">
        <f t="array" ref="AK6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7" s="192" t="str" cm="1">
        <f t="array" ref="AL6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7" s="192" t="str" cm="1">
        <f t="array" ref="AM6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8" spans="1:39">
      <c r="A68" s="276">
        <f>Contents!A68</f>
        <v>0</v>
      </c>
      <c r="B68" s="276" t="str">
        <f>IF(Contents!B68="","",Contents!B68)</f>
        <v/>
      </c>
      <c r="C68" s="277" t="str">
        <f>IF(Contents!C68="","",Contents!C68)</f>
        <v/>
      </c>
      <c r="D68" s="277" t="str">
        <f>IF(Contents!D68="","",Contents!D68)</f>
        <v/>
      </c>
      <c r="E68" s="277" t="str">
        <f>IF(Contents!E68="","",Contents!E68)</f>
        <v/>
      </c>
      <c r="F68" s="277" t="str">
        <f>IF(Contents!F68="","",Contents!F68)</f>
        <v/>
      </c>
      <c r="G68" s="277" t="str">
        <f>IF(Contents!G68="","",Contents!G68)</f>
        <v/>
      </c>
      <c r="H68" s="277" t="str">
        <f>IF(Contents!H68="","",Contents!H68)</f>
        <v/>
      </c>
      <c r="I68" s="277" t="str">
        <f>IF(Contents!I68="","",Contents!I68)</f>
        <v/>
      </c>
      <c r="J68" s="277" t="str">
        <f>IF(Contents!J68="","",Contents!J68)</f>
        <v/>
      </c>
      <c r="K68" s="277" t="str">
        <f>IF(Contents!K68="","",Contents!K68)</f>
        <v/>
      </c>
      <c r="L68" s="277" t="str">
        <f>IF(Contents!L68="","",Contents!L68)</f>
        <v/>
      </c>
      <c r="M68" s="277" t="str">
        <f>IF(Contents!M68="","",Contents!M68)</f>
        <v/>
      </c>
      <c r="N68" s="277" t="str">
        <f>IF(Contents!N68="","",Contents!N68)</f>
        <v/>
      </c>
      <c r="O68" s="277" t="str">
        <f>IF(Contents!O68="","",Contents!O68)</f>
        <v/>
      </c>
      <c r="P68" s="277" t="str">
        <f>IF(Contents!P68="","",Contents!P68)</f>
        <v/>
      </c>
      <c r="Q68" s="277" t="str">
        <f>IF(Contents!Q68="","",Contents!Q68)</f>
        <v/>
      </c>
      <c r="R68" s="277" t="str">
        <f>IF(Contents!R68="","",Contents!R68)</f>
        <v/>
      </c>
      <c r="S68" s="277" t="str">
        <f>IF(Contents!S68="","",Contents!S68)</f>
        <v/>
      </c>
      <c r="T68" s="277" t="str">
        <f>IF(Contents!T68="","",Contents!T68)</f>
        <v/>
      </c>
      <c r="U68" s="358"/>
      <c r="V68" s="358"/>
      <c r="W68" s="192" t="str">
        <f t="shared" si="14"/>
        <v/>
      </c>
      <c r="X68" s="192" t="str">
        <f t="shared" si="15"/>
        <v/>
      </c>
      <c r="Y68" s="194" t="str">
        <f t="shared" si="16"/>
        <v/>
      </c>
      <c r="Z68" s="192" t="str">
        <f t="shared" si="17"/>
        <v/>
      </c>
      <c r="AA68" s="192"/>
      <c r="AB68" s="193" t="str">
        <f t="shared" si="18"/>
        <v/>
      </c>
      <c r="AC68" s="192" t="str">
        <f t="shared" si="19"/>
        <v/>
      </c>
      <c r="AD68" s="194" t="str">
        <f t="shared" si="20"/>
        <v/>
      </c>
      <c r="AE68" s="192" t="str">
        <f>IF(AC68="","",RANK(AC68,AC:AC,0)+COUNTIF($AC$1:AC67,AC68))</f>
        <v/>
      </c>
      <c r="AF68" s="193" t="str">
        <f t="shared" si="21"/>
        <v/>
      </c>
      <c r="AG68" s="192" t="str">
        <f t="shared" si="22"/>
        <v/>
      </c>
      <c r="AH68" s="192" t="str">
        <f t="shared" si="23"/>
        <v/>
      </c>
      <c r="AI68" s="192" t="str">
        <f t="shared" si="24"/>
        <v/>
      </c>
      <c r="AJ68" s="192"/>
      <c r="AK68" s="192" t="str" cm="1">
        <f t="array" ref="AK6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8" s="192" t="str" cm="1">
        <f t="array" ref="AL6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8" s="192" t="str" cm="1">
        <f t="array" ref="AM6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9" spans="1:39">
      <c r="A69" s="276">
        <f>Contents!A69</f>
        <v>0</v>
      </c>
      <c r="B69" s="276" t="str">
        <f>IF(Contents!B69="","",Contents!B69)</f>
        <v/>
      </c>
      <c r="C69" s="277" t="str">
        <f>IF(Contents!C69="","",Contents!C69)</f>
        <v/>
      </c>
      <c r="D69" s="277" t="str">
        <f>IF(Contents!D69="","",Contents!D69)</f>
        <v/>
      </c>
      <c r="E69" s="277" t="str">
        <f>IF(Contents!E69="","",Contents!E69)</f>
        <v/>
      </c>
      <c r="F69" s="277" t="str">
        <f>IF(Contents!F69="","",Contents!F69)</f>
        <v/>
      </c>
      <c r="G69" s="277" t="str">
        <f>IF(Contents!G69="","",Contents!G69)</f>
        <v/>
      </c>
      <c r="H69" s="277" t="str">
        <f>IF(Contents!H69="","",Contents!H69)</f>
        <v/>
      </c>
      <c r="I69" s="277" t="str">
        <f>IF(Contents!I69="","",Contents!I69)</f>
        <v/>
      </c>
      <c r="J69" s="277" t="str">
        <f>IF(Contents!J69="","",Contents!J69)</f>
        <v/>
      </c>
      <c r="K69" s="277" t="str">
        <f>IF(Contents!K69="","",Contents!K69)</f>
        <v/>
      </c>
      <c r="L69" s="277" t="str">
        <f>IF(Contents!L69="","",Contents!L69)</f>
        <v/>
      </c>
      <c r="M69" s="277" t="str">
        <f>IF(Contents!M69="","",Contents!M69)</f>
        <v/>
      </c>
      <c r="N69" s="277" t="str">
        <f>IF(Contents!N69="","",Contents!N69)</f>
        <v/>
      </c>
      <c r="O69" s="277" t="str">
        <f>IF(Contents!O69="","",Contents!O69)</f>
        <v/>
      </c>
      <c r="P69" s="277" t="str">
        <f>IF(Contents!P69="","",Contents!P69)</f>
        <v/>
      </c>
      <c r="Q69" s="277" t="str">
        <f>IF(Contents!Q69="","",Contents!Q69)</f>
        <v/>
      </c>
      <c r="R69" s="277" t="str">
        <f>IF(Contents!R69="","",Contents!R69)</f>
        <v/>
      </c>
      <c r="S69" s="277" t="str">
        <f>IF(Contents!S69="","",Contents!S69)</f>
        <v/>
      </c>
      <c r="T69" s="277" t="str">
        <f>IF(Contents!T69="","",Contents!T69)</f>
        <v/>
      </c>
      <c r="U69" s="358"/>
      <c r="V69" s="358"/>
      <c r="W69" s="192" t="str">
        <f t="shared" si="14"/>
        <v/>
      </c>
      <c r="X69" s="192" t="str">
        <f t="shared" si="15"/>
        <v/>
      </c>
      <c r="Y69" s="194" t="str">
        <f t="shared" si="16"/>
        <v/>
      </c>
      <c r="Z69" s="192" t="str">
        <f t="shared" si="17"/>
        <v/>
      </c>
      <c r="AA69" s="192"/>
      <c r="AB69" s="193" t="str">
        <f t="shared" si="18"/>
        <v/>
      </c>
      <c r="AC69" s="192" t="str">
        <f t="shared" si="19"/>
        <v/>
      </c>
      <c r="AD69" s="194" t="str">
        <f t="shared" si="20"/>
        <v/>
      </c>
      <c r="AE69" s="192" t="str">
        <f>IF(AC69="","",RANK(AC69,AC:AC,0)+COUNTIF($AC$1:AC68,AC69))</f>
        <v/>
      </c>
      <c r="AF69" s="193" t="str">
        <f t="shared" si="21"/>
        <v/>
      </c>
      <c r="AG69" s="192" t="str">
        <f t="shared" si="22"/>
        <v/>
      </c>
      <c r="AH69" s="192" t="str">
        <f t="shared" si="23"/>
        <v/>
      </c>
      <c r="AI69" s="192" t="str">
        <f t="shared" si="24"/>
        <v/>
      </c>
      <c r="AJ69" s="192"/>
      <c r="AK69" s="192" t="str" cm="1">
        <f t="array" ref="AK6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9" s="192" t="str" cm="1">
        <f t="array" ref="AL6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9" s="192" t="str" cm="1">
        <f t="array" ref="AM6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0" spans="1:39">
      <c r="A70" s="276">
        <f>Contents!A70</f>
        <v>0</v>
      </c>
      <c r="B70" s="276" t="str">
        <f>IF(Contents!B70="","",Contents!B70)</f>
        <v/>
      </c>
      <c r="C70" s="277" t="str">
        <f>IF(Contents!C70="","",Contents!C70)</f>
        <v/>
      </c>
      <c r="D70" s="277" t="str">
        <f>IF(Contents!D70="","",Contents!D70)</f>
        <v/>
      </c>
      <c r="E70" s="277" t="str">
        <f>IF(Contents!E70="","",Contents!E70)</f>
        <v/>
      </c>
      <c r="F70" s="277" t="str">
        <f>IF(Contents!F70="","",Contents!F70)</f>
        <v/>
      </c>
      <c r="G70" s="277" t="str">
        <f>IF(Contents!G70="","",Contents!G70)</f>
        <v/>
      </c>
      <c r="H70" s="277" t="str">
        <f>IF(Contents!H70="","",Contents!H70)</f>
        <v/>
      </c>
      <c r="I70" s="277" t="str">
        <f>IF(Contents!I70="","",Contents!I70)</f>
        <v/>
      </c>
      <c r="J70" s="277" t="str">
        <f>IF(Contents!J70="","",Contents!J70)</f>
        <v/>
      </c>
      <c r="K70" s="277" t="str">
        <f>IF(Contents!K70="","",Contents!K70)</f>
        <v/>
      </c>
      <c r="L70" s="277" t="str">
        <f>IF(Contents!L70="","",Contents!L70)</f>
        <v/>
      </c>
      <c r="M70" s="277" t="str">
        <f>IF(Contents!M70="","",Contents!M70)</f>
        <v/>
      </c>
      <c r="N70" s="277" t="str">
        <f>IF(Contents!N70="","",Contents!N70)</f>
        <v/>
      </c>
      <c r="O70" s="277" t="str">
        <f>IF(Contents!O70="","",Contents!O70)</f>
        <v/>
      </c>
      <c r="P70" s="277" t="str">
        <f>IF(Contents!P70="","",Contents!P70)</f>
        <v/>
      </c>
      <c r="Q70" s="277" t="str">
        <f>IF(Contents!Q70="","",Contents!Q70)</f>
        <v/>
      </c>
      <c r="R70" s="277" t="str">
        <f>IF(Contents!R70="","",Contents!R70)</f>
        <v/>
      </c>
      <c r="S70" s="277" t="str">
        <f>IF(Contents!S70="","",Contents!S70)</f>
        <v/>
      </c>
      <c r="T70" s="277" t="str">
        <f>IF(Contents!T70="","",Contents!T70)</f>
        <v/>
      </c>
      <c r="U70" s="358"/>
      <c r="V70" s="358"/>
      <c r="W70" s="192" t="str">
        <f t="shared" si="14"/>
        <v/>
      </c>
      <c r="X70" s="192" t="str">
        <f t="shared" si="15"/>
        <v/>
      </c>
      <c r="Y70" s="194" t="str">
        <f t="shared" si="16"/>
        <v/>
      </c>
      <c r="Z70" s="192" t="str">
        <f t="shared" si="17"/>
        <v/>
      </c>
      <c r="AA70" s="192"/>
      <c r="AB70" s="193" t="str">
        <f t="shared" si="18"/>
        <v/>
      </c>
      <c r="AC70" s="192" t="str">
        <f t="shared" si="19"/>
        <v/>
      </c>
      <c r="AD70" s="194" t="str">
        <f t="shared" si="20"/>
        <v/>
      </c>
      <c r="AE70" s="192" t="str">
        <f>IF(AC70="","",RANK(AC70,AC:AC,0)+COUNTIF($AC$1:AC69,AC70))</f>
        <v/>
      </c>
      <c r="AF70" s="193" t="str">
        <f t="shared" si="21"/>
        <v/>
      </c>
      <c r="AG70" s="192" t="str">
        <f t="shared" si="22"/>
        <v/>
      </c>
      <c r="AH70" s="192" t="str">
        <f t="shared" si="23"/>
        <v/>
      </c>
      <c r="AI70" s="192" t="str">
        <f t="shared" si="24"/>
        <v/>
      </c>
      <c r="AJ70" s="192"/>
      <c r="AK70" s="192" t="str" cm="1">
        <f t="array" ref="AK7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0" s="192" t="str" cm="1">
        <f t="array" ref="AL7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0" s="192" t="str" cm="1">
        <f t="array" ref="AM7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1" spans="1:39">
      <c r="A71" s="276">
        <f>Contents!A71</f>
        <v>0</v>
      </c>
      <c r="B71" s="276" t="str">
        <f>IF(Contents!B71="","",Contents!B71)</f>
        <v/>
      </c>
      <c r="C71" s="277" t="str">
        <f>IF(Contents!C71="","",Contents!C71)</f>
        <v/>
      </c>
      <c r="D71" s="277" t="str">
        <f>IF(Contents!D71="","",Contents!D71)</f>
        <v/>
      </c>
      <c r="E71" s="277" t="str">
        <f>IF(Contents!E71="","",Contents!E71)</f>
        <v/>
      </c>
      <c r="F71" s="277" t="str">
        <f>IF(Contents!F71="","",Contents!F71)</f>
        <v/>
      </c>
      <c r="G71" s="277" t="str">
        <f>IF(Contents!G71="","",Contents!G71)</f>
        <v/>
      </c>
      <c r="H71" s="277" t="str">
        <f>IF(Contents!H71="","",Contents!H71)</f>
        <v/>
      </c>
      <c r="I71" s="277" t="str">
        <f>IF(Contents!I71="","",Contents!I71)</f>
        <v/>
      </c>
      <c r="J71" s="277" t="str">
        <f>IF(Contents!J71="","",Contents!J71)</f>
        <v/>
      </c>
      <c r="K71" s="277" t="str">
        <f>IF(Contents!K71="","",Contents!K71)</f>
        <v/>
      </c>
      <c r="L71" s="277" t="str">
        <f>IF(Contents!L71="","",Contents!L71)</f>
        <v/>
      </c>
      <c r="M71" s="277" t="str">
        <f>IF(Contents!M71="","",Contents!M71)</f>
        <v/>
      </c>
      <c r="N71" s="277" t="str">
        <f>IF(Contents!N71="","",Contents!N71)</f>
        <v/>
      </c>
      <c r="O71" s="277" t="str">
        <f>IF(Contents!O71="","",Contents!O71)</f>
        <v/>
      </c>
      <c r="P71" s="277" t="str">
        <f>IF(Contents!P71="","",Contents!P71)</f>
        <v/>
      </c>
      <c r="Q71" s="277" t="str">
        <f>IF(Contents!Q71="","",Contents!Q71)</f>
        <v/>
      </c>
      <c r="R71" s="277" t="str">
        <f>IF(Contents!R71="","",Contents!R71)</f>
        <v/>
      </c>
      <c r="S71" s="277" t="str">
        <f>IF(Contents!S71="","",Contents!S71)</f>
        <v/>
      </c>
      <c r="T71" s="277" t="str">
        <f>IF(Contents!T71="","",Contents!T71)</f>
        <v/>
      </c>
      <c r="U71" s="358"/>
      <c r="V71" s="358"/>
      <c r="W71" s="192" t="str">
        <f t="shared" si="14"/>
        <v/>
      </c>
      <c r="X71" s="192" t="str">
        <f t="shared" si="15"/>
        <v/>
      </c>
      <c r="Y71" s="194" t="str">
        <f t="shared" si="16"/>
        <v/>
      </c>
      <c r="Z71" s="192" t="str">
        <f t="shared" si="17"/>
        <v/>
      </c>
      <c r="AA71" s="192"/>
      <c r="AB71" s="193" t="str">
        <f t="shared" si="18"/>
        <v/>
      </c>
      <c r="AC71" s="192" t="str">
        <f t="shared" si="19"/>
        <v/>
      </c>
      <c r="AD71" s="194" t="str">
        <f t="shared" si="20"/>
        <v/>
      </c>
      <c r="AE71" s="192" t="str">
        <f>IF(AC71="","",RANK(AC71,AC:AC,0)+COUNTIF($AC$1:AC70,AC71))</f>
        <v/>
      </c>
      <c r="AF71" s="193" t="str">
        <f t="shared" si="21"/>
        <v/>
      </c>
      <c r="AG71" s="192" t="str">
        <f t="shared" si="22"/>
        <v/>
      </c>
      <c r="AH71" s="192" t="str">
        <f t="shared" si="23"/>
        <v/>
      </c>
      <c r="AI71" s="192" t="str">
        <f t="shared" si="24"/>
        <v/>
      </c>
      <c r="AJ71" s="192"/>
      <c r="AK71" s="192" t="str" cm="1">
        <f t="array" ref="AK7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1" s="192" t="str" cm="1">
        <f t="array" ref="AL7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1" s="192" t="str" cm="1">
        <f t="array" ref="AM7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2" spans="1:39">
      <c r="A72" s="276">
        <f>Contents!A72</f>
        <v>0</v>
      </c>
      <c r="B72" s="276" t="str">
        <f>IF(Contents!B72="","",Contents!B72)</f>
        <v/>
      </c>
      <c r="C72" s="277" t="str">
        <f>IF(Contents!C72="","",Contents!C72)</f>
        <v/>
      </c>
      <c r="D72" s="277" t="str">
        <f>IF(Contents!D72="","",Contents!D72)</f>
        <v/>
      </c>
      <c r="E72" s="277" t="str">
        <f>IF(Contents!E72="","",Contents!E72)</f>
        <v/>
      </c>
      <c r="F72" s="277" t="str">
        <f>IF(Contents!F72="","",Contents!F72)</f>
        <v/>
      </c>
      <c r="G72" s="277" t="str">
        <f>IF(Contents!G72="","",Contents!G72)</f>
        <v/>
      </c>
      <c r="H72" s="277" t="str">
        <f>IF(Contents!H72="","",Contents!H72)</f>
        <v/>
      </c>
      <c r="I72" s="277" t="str">
        <f>IF(Contents!I72="","",Contents!I72)</f>
        <v/>
      </c>
      <c r="J72" s="277" t="str">
        <f>IF(Contents!J72="","",Contents!J72)</f>
        <v/>
      </c>
      <c r="K72" s="277" t="str">
        <f>IF(Contents!K72="","",Contents!K72)</f>
        <v/>
      </c>
      <c r="L72" s="277" t="str">
        <f>IF(Contents!L72="","",Contents!L72)</f>
        <v/>
      </c>
      <c r="M72" s="277" t="str">
        <f>IF(Contents!M72="","",Contents!M72)</f>
        <v/>
      </c>
      <c r="N72" s="277" t="str">
        <f>IF(Contents!N72="","",Contents!N72)</f>
        <v/>
      </c>
      <c r="O72" s="277" t="str">
        <f>IF(Contents!O72="","",Contents!O72)</f>
        <v/>
      </c>
      <c r="P72" s="277" t="str">
        <f>IF(Contents!P72="","",Contents!P72)</f>
        <v/>
      </c>
      <c r="Q72" s="277" t="str">
        <f>IF(Contents!Q72="","",Contents!Q72)</f>
        <v/>
      </c>
      <c r="R72" s="277" t="str">
        <f>IF(Contents!R72="","",Contents!R72)</f>
        <v/>
      </c>
      <c r="S72" s="277" t="str">
        <f>IF(Contents!S72="","",Contents!S72)</f>
        <v/>
      </c>
      <c r="T72" s="277" t="str">
        <f>IF(Contents!T72="","",Contents!T72)</f>
        <v/>
      </c>
      <c r="U72" s="358"/>
      <c r="V72" s="358"/>
      <c r="W72" s="192" t="str">
        <f t="shared" si="14"/>
        <v/>
      </c>
      <c r="X72" s="192" t="str">
        <f t="shared" si="15"/>
        <v/>
      </c>
      <c r="Y72" s="194" t="str">
        <f t="shared" si="16"/>
        <v/>
      </c>
      <c r="Z72" s="192" t="str">
        <f t="shared" si="17"/>
        <v/>
      </c>
      <c r="AA72" s="192"/>
      <c r="AB72" s="193" t="str">
        <f t="shared" si="18"/>
        <v/>
      </c>
      <c r="AC72" s="192" t="str">
        <f t="shared" si="19"/>
        <v/>
      </c>
      <c r="AD72" s="194" t="str">
        <f t="shared" si="20"/>
        <v/>
      </c>
      <c r="AE72" s="192" t="str">
        <f>IF(AC72="","",RANK(AC72,AC:AC,0)+COUNTIF($AC$1:AC71,AC72))</f>
        <v/>
      </c>
      <c r="AF72" s="193" t="str">
        <f t="shared" si="21"/>
        <v/>
      </c>
      <c r="AG72" s="192" t="str">
        <f t="shared" si="22"/>
        <v/>
      </c>
      <c r="AH72" s="192" t="str">
        <f t="shared" si="23"/>
        <v/>
      </c>
      <c r="AI72" s="192" t="str">
        <f t="shared" si="24"/>
        <v/>
      </c>
      <c r="AJ72" s="192"/>
      <c r="AK72" s="192" t="str" cm="1">
        <f t="array" ref="AK7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2" s="192" t="str" cm="1">
        <f t="array" ref="AL7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2" s="192" t="str" cm="1">
        <f t="array" ref="AM7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3" spans="1:39">
      <c r="A73" s="276">
        <f>Contents!A73</f>
        <v>0</v>
      </c>
      <c r="B73" s="276" t="str">
        <f>IF(Contents!B73="","",Contents!B73)</f>
        <v/>
      </c>
      <c r="C73" s="277" t="str">
        <f>IF(Contents!C73="","",Contents!C73)</f>
        <v/>
      </c>
      <c r="D73" s="277" t="str">
        <f>IF(Contents!D73="","",Contents!D73)</f>
        <v/>
      </c>
      <c r="E73" s="277" t="str">
        <f>IF(Contents!E73="","",Contents!E73)</f>
        <v/>
      </c>
      <c r="F73" s="277" t="str">
        <f>IF(Contents!F73="","",Contents!F73)</f>
        <v/>
      </c>
      <c r="G73" s="277" t="str">
        <f>IF(Contents!G73="","",Contents!G73)</f>
        <v/>
      </c>
      <c r="H73" s="277" t="str">
        <f>IF(Contents!H73="","",Contents!H73)</f>
        <v/>
      </c>
      <c r="I73" s="277" t="str">
        <f>IF(Contents!I73="","",Contents!I73)</f>
        <v/>
      </c>
      <c r="J73" s="277" t="str">
        <f>IF(Contents!J73="","",Contents!J73)</f>
        <v/>
      </c>
      <c r="K73" s="277" t="str">
        <f>IF(Contents!K73="","",Contents!K73)</f>
        <v/>
      </c>
      <c r="L73" s="277" t="str">
        <f>IF(Contents!L73="","",Contents!L73)</f>
        <v/>
      </c>
      <c r="M73" s="277" t="str">
        <f>IF(Contents!M73="","",Contents!M73)</f>
        <v/>
      </c>
      <c r="N73" s="277" t="str">
        <f>IF(Contents!N73="","",Contents!N73)</f>
        <v/>
      </c>
      <c r="O73" s="277" t="str">
        <f>IF(Contents!O73="","",Contents!O73)</f>
        <v/>
      </c>
      <c r="P73" s="277" t="str">
        <f>IF(Contents!P73="","",Contents!P73)</f>
        <v/>
      </c>
      <c r="Q73" s="277" t="str">
        <f>IF(Contents!Q73="","",Contents!Q73)</f>
        <v/>
      </c>
      <c r="R73" s="277" t="str">
        <f>IF(Contents!R73="","",Contents!R73)</f>
        <v/>
      </c>
      <c r="S73" s="277" t="str">
        <f>IF(Contents!S73="","",Contents!S73)</f>
        <v/>
      </c>
      <c r="T73" s="277" t="str">
        <f>IF(Contents!T73="","",Contents!T73)</f>
        <v/>
      </c>
      <c r="U73" s="358"/>
      <c r="V73" s="358"/>
      <c r="W73" s="192" t="str">
        <f t="shared" si="14"/>
        <v/>
      </c>
      <c r="X73" s="192" t="str">
        <f t="shared" si="15"/>
        <v/>
      </c>
      <c r="Y73" s="194" t="str">
        <f t="shared" si="16"/>
        <v/>
      </c>
      <c r="Z73" s="192" t="str">
        <f t="shared" si="17"/>
        <v/>
      </c>
      <c r="AA73" s="192"/>
      <c r="AB73" s="193" t="str">
        <f t="shared" si="18"/>
        <v/>
      </c>
      <c r="AC73" s="192" t="str">
        <f t="shared" si="19"/>
        <v/>
      </c>
      <c r="AD73" s="194" t="str">
        <f t="shared" si="20"/>
        <v/>
      </c>
      <c r="AE73" s="192" t="str">
        <f>IF(AC73="","",RANK(AC73,AC:AC,0)+COUNTIF($AC$1:AC72,AC73))</f>
        <v/>
      </c>
      <c r="AF73" s="193" t="str">
        <f t="shared" si="21"/>
        <v/>
      </c>
      <c r="AG73" s="192" t="str">
        <f t="shared" si="22"/>
        <v/>
      </c>
      <c r="AH73" s="192" t="str">
        <f t="shared" si="23"/>
        <v/>
      </c>
      <c r="AI73" s="192" t="str">
        <f t="shared" si="24"/>
        <v/>
      </c>
      <c r="AJ73" s="192"/>
      <c r="AK73" s="192" t="str" cm="1">
        <f t="array" ref="AK7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3" s="192" t="str" cm="1">
        <f t="array" ref="AL7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3" s="192" t="str" cm="1">
        <f t="array" ref="AM7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4" spans="1:39">
      <c r="A74" s="276">
        <f>Contents!A74</f>
        <v>0</v>
      </c>
      <c r="B74" s="276" t="str">
        <f>IF(Contents!B74="","",Contents!B74)</f>
        <v/>
      </c>
      <c r="C74" s="277" t="str">
        <f>IF(Contents!C74="","",Contents!C74)</f>
        <v/>
      </c>
      <c r="D74" s="277" t="str">
        <f>IF(Contents!D74="","",Contents!D74)</f>
        <v/>
      </c>
      <c r="E74" s="277" t="str">
        <f>IF(Contents!E74="","",Contents!E74)</f>
        <v/>
      </c>
      <c r="F74" s="277" t="str">
        <f>IF(Contents!F74="","",Contents!F74)</f>
        <v/>
      </c>
      <c r="G74" s="277" t="str">
        <f>IF(Contents!G74="","",Contents!G74)</f>
        <v/>
      </c>
      <c r="H74" s="277" t="str">
        <f>IF(Contents!H74="","",Contents!H74)</f>
        <v/>
      </c>
      <c r="I74" s="277" t="str">
        <f>IF(Contents!I74="","",Contents!I74)</f>
        <v/>
      </c>
      <c r="J74" s="277" t="str">
        <f>IF(Contents!J74="","",Contents!J74)</f>
        <v/>
      </c>
      <c r="K74" s="277" t="str">
        <f>IF(Contents!K74="","",Contents!K74)</f>
        <v/>
      </c>
      <c r="L74" s="277" t="str">
        <f>IF(Contents!L74="","",Contents!L74)</f>
        <v/>
      </c>
      <c r="M74" s="277" t="str">
        <f>IF(Contents!M74="","",Contents!M74)</f>
        <v/>
      </c>
      <c r="N74" s="277" t="str">
        <f>IF(Contents!N74="","",Contents!N74)</f>
        <v/>
      </c>
      <c r="O74" s="277" t="str">
        <f>IF(Contents!O74="","",Contents!O74)</f>
        <v/>
      </c>
      <c r="P74" s="277" t="str">
        <f>IF(Contents!P74="","",Contents!P74)</f>
        <v/>
      </c>
      <c r="Q74" s="277" t="str">
        <f>IF(Contents!Q74="","",Contents!Q74)</f>
        <v/>
      </c>
      <c r="R74" s="277" t="str">
        <f>IF(Contents!R74="","",Contents!R74)</f>
        <v/>
      </c>
      <c r="S74" s="277" t="str">
        <f>IF(Contents!S74="","",Contents!S74)</f>
        <v/>
      </c>
      <c r="T74" s="277" t="str">
        <f>IF(Contents!T74="","",Contents!T74)</f>
        <v/>
      </c>
      <c r="U74" s="358"/>
      <c r="V74" s="358"/>
      <c r="W74" s="192" t="str">
        <f t="shared" si="14"/>
        <v/>
      </c>
      <c r="X74" s="192" t="str">
        <f t="shared" si="15"/>
        <v/>
      </c>
      <c r="Y74" s="194" t="str">
        <f t="shared" si="16"/>
        <v/>
      </c>
      <c r="Z74" s="192" t="str">
        <f t="shared" si="17"/>
        <v/>
      </c>
      <c r="AA74" s="192"/>
      <c r="AB74" s="193" t="str">
        <f t="shared" si="18"/>
        <v/>
      </c>
      <c r="AC74" s="192" t="str">
        <f t="shared" si="19"/>
        <v/>
      </c>
      <c r="AD74" s="194" t="str">
        <f t="shared" si="20"/>
        <v/>
      </c>
      <c r="AE74" s="192" t="str">
        <f>IF(AC74="","",RANK(AC74,AC:AC,0)+COUNTIF($AC$1:AC73,AC74))</f>
        <v/>
      </c>
      <c r="AF74" s="193" t="str">
        <f t="shared" si="21"/>
        <v/>
      </c>
      <c r="AG74" s="192" t="str">
        <f t="shared" si="22"/>
        <v/>
      </c>
      <c r="AH74" s="192" t="str">
        <f t="shared" si="23"/>
        <v/>
      </c>
      <c r="AI74" s="192" t="str">
        <f t="shared" si="24"/>
        <v/>
      </c>
      <c r="AJ74" s="192"/>
      <c r="AK74" s="192" t="e" cm="1">
        <f t="array" ref="AK7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4" s="192" t="e" cm="1">
        <f t="array" ref="AL7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4" s="192" t="e" cm="1">
        <f t="array" ref="AM7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5" spans="1:39">
      <c r="A75" s="276">
        <f>Contents!A75</f>
        <v>0</v>
      </c>
      <c r="B75" s="276" t="str">
        <f>IF(Contents!B75="","",Contents!B75)</f>
        <v/>
      </c>
      <c r="C75" s="277" t="str">
        <f>IF(Contents!C75="","",Contents!C75)</f>
        <v/>
      </c>
      <c r="D75" s="277" t="str">
        <f>IF(Contents!D75="","",Contents!D75)</f>
        <v/>
      </c>
      <c r="E75" s="277" t="str">
        <f>IF(Contents!E75="","",Contents!E75)</f>
        <v/>
      </c>
      <c r="F75" s="277" t="str">
        <f>IF(Contents!F75="","",Contents!F75)</f>
        <v/>
      </c>
      <c r="G75" s="277" t="str">
        <f>IF(Contents!G75="","",Contents!G75)</f>
        <v/>
      </c>
      <c r="H75" s="277" t="str">
        <f>IF(Contents!H75="","",Contents!H75)</f>
        <v/>
      </c>
      <c r="I75" s="277" t="str">
        <f>IF(Contents!I75="","",Contents!I75)</f>
        <v/>
      </c>
      <c r="J75" s="277" t="str">
        <f>IF(Contents!J75="","",Contents!J75)</f>
        <v/>
      </c>
      <c r="K75" s="277" t="str">
        <f>IF(Contents!K75="","",Contents!K75)</f>
        <v/>
      </c>
      <c r="L75" s="277" t="str">
        <f>IF(Contents!L75="","",Contents!L75)</f>
        <v/>
      </c>
      <c r="M75" s="277" t="str">
        <f>IF(Contents!M75="","",Contents!M75)</f>
        <v/>
      </c>
      <c r="N75" s="277" t="str">
        <f>IF(Contents!N75="","",Contents!N75)</f>
        <v/>
      </c>
      <c r="O75" s="277" t="str">
        <f>IF(Contents!O75="","",Contents!O75)</f>
        <v/>
      </c>
      <c r="P75" s="277" t="str">
        <f>IF(Contents!P75="","",Contents!P75)</f>
        <v/>
      </c>
      <c r="Q75" s="277" t="str">
        <f>IF(Contents!Q75="","",Contents!Q75)</f>
        <v/>
      </c>
      <c r="R75" s="277" t="str">
        <f>IF(Contents!R75="","",Contents!R75)</f>
        <v/>
      </c>
      <c r="S75" s="277" t="str">
        <f>IF(Contents!S75="","",Contents!S75)</f>
        <v/>
      </c>
      <c r="T75" s="277" t="str">
        <f>IF(Contents!T75="","",Contents!T75)</f>
        <v/>
      </c>
      <c r="U75" s="358"/>
      <c r="V75" s="358"/>
      <c r="W75" s="192" t="str">
        <f t="shared" si="14"/>
        <v/>
      </c>
      <c r="X75" s="192" t="str">
        <f t="shared" si="15"/>
        <v/>
      </c>
      <c r="Y75" s="194" t="str">
        <f t="shared" si="16"/>
        <v/>
      </c>
      <c r="Z75" s="192" t="str">
        <f t="shared" si="17"/>
        <v/>
      </c>
      <c r="AA75" s="192"/>
      <c r="AB75" s="193" t="str">
        <f t="shared" si="18"/>
        <v/>
      </c>
      <c r="AC75" s="192" t="str">
        <f t="shared" si="19"/>
        <v/>
      </c>
      <c r="AD75" s="194" t="str">
        <f t="shared" si="20"/>
        <v/>
      </c>
      <c r="AE75" s="192" t="str">
        <f>IF(AC75="","",RANK(AC75,AC:AC,0)+COUNTIF($AC$1:AC74,AC75))</f>
        <v/>
      </c>
      <c r="AF75" s="193" t="str">
        <f t="shared" si="21"/>
        <v/>
      </c>
      <c r="AG75" s="192" t="str">
        <f t="shared" si="22"/>
        <v/>
      </c>
      <c r="AH75" s="192" t="str">
        <f t="shared" si="23"/>
        <v/>
      </c>
      <c r="AI75" s="192" t="str">
        <f t="shared" si="24"/>
        <v/>
      </c>
      <c r="AJ75" s="192"/>
      <c r="AK75" s="192" t="e" cm="1">
        <f t="array" ref="AK7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5" s="192" t="e" cm="1">
        <f t="array" ref="AL7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5" s="192" t="e" cm="1">
        <f t="array" ref="AM7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6" spans="1:39">
      <c r="A76" s="358"/>
      <c r="B76" s="358"/>
      <c r="C76" s="358"/>
      <c r="D76" s="358"/>
      <c r="E76" s="358"/>
      <c r="F76" s="358"/>
      <c r="G76" s="358"/>
      <c r="H76" s="358"/>
      <c r="I76" s="358"/>
      <c r="J76" s="373"/>
      <c r="K76" s="373"/>
      <c r="L76" s="373"/>
      <c r="M76" s="358"/>
      <c r="N76" s="374"/>
      <c r="O76" s="373"/>
      <c r="P76" s="373"/>
      <c r="Q76" s="373"/>
      <c r="R76" s="373"/>
      <c r="S76" s="374"/>
      <c r="T76" s="358"/>
      <c r="U76" s="358"/>
      <c r="V76" s="358"/>
    </row>
    <row r="77" spans="1:39">
      <c r="A77" s="358"/>
      <c r="B77" s="358"/>
      <c r="C77" s="358"/>
      <c r="D77" s="358"/>
      <c r="E77" s="358"/>
      <c r="F77" s="358"/>
      <c r="G77" s="358"/>
      <c r="H77" s="358"/>
      <c r="I77" s="358"/>
      <c r="J77" s="373"/>
      <c r="K77" s="373"/>
      <c r="L77" s="373"/>
      <c r="M77" s="358"/>
      <c r="N77" s="374"/>
      <c r="O77" s="373"/>
      <c r="P77" s="373"/>
      <c r="Q77" s="373"/>
      <c r="R77" s="373"/>
      <c r="S77" s="374"/>
      <c r="T77" s="358"/>
      <c r="U77" s="358"/>
      <c r="V77" s="358"/>
    </row>
    <row r="78" spans="1:39">
      <c r="A78" s="358"/>
      <c r="B78" s="358"/>
      <c r="C78" s="358"/>
      <c r="D78" s="358"/>
      <c r="E78" s="358"/>
      <c r="F78" s="358"/>
      <c r="G78" s="358"/>
      <c r="H78" s="358"/>
      <c r="I78" s="358"/>
      <c r="J78" s="373"/>
      <c r="K78" s="373"/>
      <c r="L78" s="373"/>
      <c r="M78" s="358"/>
      <c r="N78" s="374"/>
      <c r="O78" s="373"/>
      <c r="P78" s="373"/>
      <c r="Q78" s="373"/>
      <c r="R78" s="373"/>
      <c r="S78" s="374"/>
      <c r="T78" s="358"/>
      <c r="U78" s="358"/>
      <c r="V78" s="358"/>
    </row>
    <row r="79" spans="1:39">
      <c r="A79" s="358"/>
      <c r="B79" s="358"/>
      <c r="C79" s="358"/>
      <c r="D79" s="358"/>
      <c r="E79" s="358"/>
      <c r="F79" s="358"/>
      <c r="G79" s="358"/>
      <c r="H79" s="358"/>
      <c r="I79" s="358"/>
      <c r="J79" s="373"/>
      <c r="K79" s="373"/>
      <c r="L79" s="373"/>
      <c r="M79" s="358"/>
      <c r="N79" s="374"/>
      <c r="O79" s="373"/>
      <c r="P79" s="373"/>
      <c r="Q79" s="373"/>
      <c r="R79" s="373"/>
      <c r="S79" s="374"/>
      <c r="T79" s="358"/>
      <c r="U79" s="358"/>
      <c r="V79" s="358"/>
    </row>
    <row r="80" spans="1:39">
      <c r="A80" s="358"/>
      <c r="B80" s="358"/>
      <c r="C80" s="358"/>
      <c r="D80" s="358"/>
      <c r="E80" s="358"/>
      <c r="F80" s="358"/>
      <c r="G80" s="358"/>
      <c r="H80" s="358"/>
      <c r="I80" s="358"/>
      <c r="J80" s="373"/>
      <c r="K80" s="373"/>
      <c r="L80" s="373"/>
      <c r="M80" s="358"/>
      <c r="N80" s="374"/>
      <c r="O80" s="373"/>
      <c r="P80" s="373"/>
      <c r="Q80" s="373"/>
      <c r="R80" s="373"/>
      <c r="S80" s="374"/>
      <c r="T80" s="358"/>
      <c r="U80" s="358"/>
      <c r="V80" s="358"/>
    </row>
    <row r="81" spans="1:22">
      <c r="A81" s="358"/>
      <c r="B81" s="358"/>
      <c r="C81" s="358"/>
      <c r="D81" s="358"/>
      <c r="E81" s="358"/>
      <c r="F81" s="358"/>
      <c r="G81" s="358"/>
      <c r="H81" s="358"/>
      <c r="I81" s="358"/>
      <c r="J81" s="373"/>
      <c r="K81" s="373"/>
      <c r="L81" s="373"/>
      <c r="M81" s="358"/>
      <c r="N81" s="374"/>
      <c r="O81" s="373"/>
      <c r="P81" s="373"/>
      <c r="Q81" s="373"/>
      <c r="R81" s="373"/>
      <c r="S81" s="374"/>
      <c r="T81" s="358"/>
      <c r="U81" s="358"/>
      <c r="V81" s="358"/>
    </row>
    <row r="82" spans="1:22">
      <c r="A82" s="358"/>
      <c r="B82" s="358"/>
      <c r="C82" s="358"/>
      <c r="D82" s="358"/>
      <c r="E82" s="358"/>
      <c r="F82" s="358"/>
      <c r="G82" s="358"/>
      <c r="H82" s="358"/>
      <c r="I82" s="358"/>
      <c r="J82" s="373"/>
      <c r="K82" s="373"/>
      <c r="L82" s="373"/>
      <c r="M82" s="358"/>
      <c r="N82" s="374"/>
      <c r="O82" s="373"/>
      <c r="P82" s="373"/>
      <c r="Q82" s="373"/>
      <c r="R82" s="373"/>
      <c r="S82" s="374"/>
      <c r="T82" s="358"/>
      <c r="U82" s="358"/>
      <c r="V82" s="358"/>
    </row>
    <row r="83" spans="1:22">
      <c r="A83" s="358"/>
      <c r="B83" s="358"/>
      <c r="C83" s="358"/>
      <c r="D83" s="358"/>
      <c r="E83" s="358"/>
      <c r="F83" s="358"/>
      <c r="G83" s="358"/>
      <c r="H83" s="358"/>
      <c r="I83" s="358"/>
      <c r="J83" s="373"/>
      <c r="K83" s="373"/>
      <c r="L83" s="373"/>
      <c r="M83" s="358"/>
      <c r="N83" s="374"/>
      <c r="O83" s="373"/>
      <c r="P83" s="373"/>
      <c r="Q83" s="373"/>
      <c r="R83" s="373"/>
      <c r="S83" s="374"/>
      <c r="T83" s="358"/>
      <c r="U83" s="358"/>
      <c r="V83" s="358"/>
    </row>
    <row r="84" spans="1:22">
      <c r="A84" s="358"/>
      <c r="B84" s="358"/>
      <c r="C84" s="358"/>
      <c r="D84" s="358"/>
      <c r="E84" s="358"/>
      <c r="F84" s="358"/>
      <c r="G84" s="358"/>
      <c r="H84" s="358"/>
      <c r="I84" s="358"/>
      <c r="J84" s="373"/>
      <c r="K84" s="373"/>
      <c r="L84" s="373"/>
      <c r="M84" s="358"/>
      <c r="N84" s="374"/>
      <c r="O84" s="373"/>
      <c r="P84" s="373"/>
      <c r="Q84" s="373"/>
      <c r="R84" s="373"/>
      <c r="S84" s="374"/>
      <c r="T84" s="358"/>
      <c r="U84" s="358"/>
      <c r="V84" s="358"/>
    </row>
    <row r="85" spans="1:22">
      <c r="A85" s="358"/>
      <c r="B85" s="358"/>
      <c r="C85" s="358"/>
      <c r="D85" s="358"/>
      <c r="E85" s="358"/>
      <c r="F85" s="358"/>
      <c r="G85" s="358"/>
      <c r="H85" s="358"/>
      <c r="I85" s="358"/>
      <c r="J85" s="373"/>
      <c r="K85" s="373"/>
      <c r="L85" s="373"/>
      <c r="M85" s="358"/>
      <c r="N85" s="374"/>
      <c r="O85" s="373"/>
      <c r="P85" s="373"/>
      <c r="Q85" s="373"/>
      <c r="R85" s="373"/>
      <c r="S85" s="374"/>
      <c r="T85" s="358"/>
      <c r="U85" s="358"/>
      <c r="V85" s="358"/>
    </row>
    <row r="86" spans="1:22">
      <c r="A86" s="358"/>
      <c r="B86" s="358"/>
      <c r="C86" s="358"/>
      <c r="D86" s="358"/>
      <c r="E86" s="358"/>
      <c r="F86" s="358"/>
      <c r="G86" s="358"/>
      <c r="H86" s="358"/>
      <c r="I86" s="358"/>
      <c r="J86" s="373"/>
      <c r="K86" s="373"/>
      <c r="L86" s="373"/>
      <c r="M86" s="358"/>
      <c r="N86" s="374"/>
      <c r="O86" s="373"/>
      <c r="P86" s="373"/>
      <c r="Q86" s="373"/>
      <c r="R86" s="373"/>
      <c r="S86" s="374"/>
      <c r="T86" s="358"/>
      <c r="U86" s="358"/>
      <c r="V86" s="358"/>
    </row>
    <row r="87" spans="1:22">
      <c r="A87" s="358"/>
      <c r="B87" s="358"/>
      <c r="C87" s="358"/>
      <c r="D87" s="358"/>
      <c r="E87" s="358"/>
      <c r="F87" s="358"/>
      <c r="G87" s="358"/>
      <c r="H87" s="358"/>
      <c r="I87" s="358"/>
      <c r="J87" s="373"/>
      <c r="K87" s="373"/>
      <c r="L87" s="373"/>
      <c r="M87" s="358"/>
      <c r="N87" s="374"/>
      <c r="O87" s="373"/>
      <c r="P87" s="373"/>
      <c r="Q87" s="373"/>
      <c r="R87" s="373"/>
      <c r="S87" s="374"/>
      <c r="T87" s="358"/>
      <c r="U87" s="358"/>
      <c r="V87" s="358"/>
    </row>
    <row r="88" spans="1:22">
      <c r="A88" s="358"/>
      <c r="B88" s="358"/>
      <c r="C88" s="358"/>
      <c r="D88" s="358"/>
      <c r="E88" s="358"/>
      <c r="F88" s="358"/>
      <c r="G88" s="358"/>
      <c r="H88" s="358"/>
      <c r="I88" s="358"/>
      <c r="J88" s="373"/>
      <c r="K88" s="373"/>
      <c r="L88" s="373"/>
      <c r="M88" s="358"/>
      <c r="N88" s="374"/>
      <c r="O88" s="373"/>
      <c r="P88" s="373"/>
      <c r="Q88" s="373"/>
      <c r="R88" s="373"/>
      <c r="S88" s="374"/>
      <c r="T88" s="358"/>
      <c r="U88" s="358"/>
      <c r="V88" s="358"/>
    </row>
    <row r="89" spans="1:22">
      <c r="A89" s="358"/>
      <c r="B89" s="358"/>
      <c r="C89" s="358"/>
      <c r="D89" s="358"/>
      <c r="E89" s="358"/>
      <c r="F89" s="358"/>
      <c r="G89" s="358"/>
      <c r="H89" s="358"/>
      <c r="I89" s="358"/>
      <c r="J89" s="373"/>
      <c r="K89" s="373"/>
      <c r="L89" s="373"/>
      <c r="M89" s="358"/>
      <c r="N89" s="374"/>
      <c r="O89" s="373"/>
      <c r="P89" s="373"/>
      <c r="Q89" s="373"/>
      <c r="R89" s="373"/>
      <c r="S89" s="374"/>
      <c r="T89" s="358"/>
      <c r="U89" s="358"/>
      <c r="V89" s="358"/>
    </row>
    <row r="90" spans="1:22">
      <c r="A90" s="358"/>
      <c r="B90" s="358"/>
      <c r="C90" s="358"/>
      <c r="D90" s="358"/>
      <c r="E90" s="358"/>
      <c r="F90" s="358"/>
      <c r="G90" s="358"/>
      <c r="H90" s="358"/>
      <c r="I90" s="358"/>
      <c r="J90" s="373"/>
      <c r="K90" s="373"/>
      <c r="L90" s="373"/>
      <c r="M90" s="358"/>
      <c r="N90" s="374"/>
      <c r="O90" s="373"/>
      <c r="P90" s="373"/>
      <c r="Q90" s="373"/>
      <c r="R90" s="373"/>
      <c r="S90" s="374"/>
      <c r="T90" s="358"/>
      <c r="U90" s="358"/>
      <c r="V90" s="358"/>
    </row>
    <row r="91" spans="1:22">
      <c r="A91" s="358"/>
      <c r="B91" s="358"/>
      <c r="C91" s="358"/>
      <c r="D91" s="358"/>
      <c r="E91" s="358"/>
      <c r="F91" s="358"/>
      <c r="G91" s="358"/>
      <c r="H91" s="358"/>
      <c r="I91" s="358"/>
      <c r="J91" s="373"/>
      <c r="K91" s="373"/>
      <c r="L91" s="373"/>
      <c r="M91" s="358"/>
      <c r="N91" s="374"/>
      <c r="O91" s="373"/>
      <c r="P91" s="373"/>
      <c r="Q91" s="373"/>
      <c r="R91" s="373"/>
      <c r="S91" s="374"/>
      <c r="T91" s="358"/>
      <c r="U91" s="358"/>
      <c r="V91" s="358"/>
    </row>
    <row r="92" spans="1:22">
      <c r="A92" s="358"/>
      <c r="B92" s="358"/>
      <c r="C92" s="358"/>
      <c r="D92" s="358"/>
      <c r="E92" s="358"/>
      <c r="F92" s="358"/>
      <c r="G92" s="358"/>
      <c r="H92" s="358"/>
      <c r="I92" s="358"/>
      <c r="J92" s="373"/>
      <c r="K92" s="373"/>
      <c r="L92" s="373"/>
      <c r="M92" s="358"/>
      <c r="N92" s="374"/>
      <c r="O92" s="373"/>
      <c r="P92" s="373"/>
      <c r="Q92" s="373"/>
      <c r="R92" s="373"/>
      <c r="S92" s="374"/>
      <c r="T92" s="358"/>
      <c r="U92" s="358"/>
      <c r="V92" s="358"/>
    </row>
    <row r="93" spans="1:22">
      <c r="A93" s="358"/>
      <c r="B93" s="358"/>
      <c r="C93" s="358"/>
      <c r="D93" s="358"/>
      <c r="E93" s="358"/>
      <c r="F93" s="358"/>
      <c r="G93" s="358"/>
      <c r="H93" s="358"/>
      <c r="I93" s="358"/>
      <c r="J93" s="373"/>
      <c r="K93" s="373"/>
      <c r="L93" s="373"/>
      <c r="M93" s="358"/>
      <c r="N93" s="374"/>
      <c r="O93" s="373"/>
      <c r="P93" s="373"/>
      <c r="Q93" s="373"/>
      <c r="R93" s="373"/>
      <c r="S93" s="374"/>
      <c r="T93" s="358"/>
      <c r="U93" s="358"/>
      <c r="V93" s="358"/>
    </row>
    <row r="94" spans="1:22">
      <c r="A94" s="358"/>
      <c r="B94" s="358"/>
      <c r="C94" s="358"/>
      <c r="D94" s="358"/>
      <c r="E94" s="358"/>
      <c r="F94" s="358"/>
      <c r="G94" s="358"/>
      <c r="H94" s="358"/>
      <c r="I94" s="358"/>
      <c r="J94" s="373"/>
      <c r="K94" s="373"/>
      <c r="L94" s="373"/>
      <c r="M94" s="358"/>
      <c r="N94" s="374"/>
      <c r="O94" s="373"/>
      <c r="P94" s="373"/>
      <c r="Q94" s="373"/>
      <c r="R94" s="373"/>
      <c r="S94" s="374"/>
      <c r="T94" s="358"/>
      <c r="U94" s="358"/>
      <c r="V94" s="358"/>
    </row>
    <row r="95" spans="1:22">
      <c r="A95" s="358"/>
      <c r="B95" s="358"/>
      <c r="C95" s="358"/>
      <c r="D95" s="358"/>
      <c r="E95" s="358"/>
      <c r="F95" s="358"/>
      <c r="G95" s="358"/>
      <c r="H95" s="358"/>
      <c r="I95" s="358"/>
      <c r="J95" s="373"/>
      <c r="K95" s="373"/>
      <c r="L95" s="373"/>
      <c r="M95" s="358"/>
      <c r="N95" s="374"/>
      <c r="O95" s="373"/>
      <c r="P95" s="373"/>
      <c r="Q95" s="373"/>
      <c r="R95" s="373"/>
      <c r="S95" s="374"/>
      <c r="T95" s="358"/>
      <c r="U95" s="358"/>
      <c r="V95" s="358"/>
    </row>
    <row r="96" spans="1:22">
      <c r="A96" s="358"/>
      <c r="B96" s="358"/>
      <c r="C96" s="358"/>
      <c r="D96" s="358"/>
      <c r="E96" s="358"/>
      <c r="F96" s="358"/>
      <c r="G96" s="358"/>
      <c r="H96" s="358"/>
      <c r="I96" s="358"/>
      <c r="J96" s="373"/>
      <c r="K96" s="373"/>
      <c r="L96" s="373"/>
      <c r="M96" s="358"/>
      <c r="N96" s="374"/>
      <c r="O96" s="373"/>
      <c r="P96" s="373"/>
      <c r="Q96" s="373"/>
      <c r="R96" s="373"/>
      <c r="S96" s="374"/>
      <c r="T96" s="358"/>
      <c r="U96" s="358"/>
      <c r="V96" s="358"/>
    </row>
    <row r="97" spans="1:22">
      <c r="A97" s="358"/>
      <c r="B97" s="358"/>
      <c r="C97" s="358"/>
      <c r="D97" s="358"/>
      <c r="E97" s="358"/>
      <c r="F97" s="358"/>
      <c r="G97" s="358"/>
      <c r="H97" s="358"/>
      <c r="I97" s="358"/>
      <c r="J97" s="373"/>
      <c r="K97" s="373"/>
      <c r="L97" s="373"/>
      <c r="M97" s="358"/>
      <c r="N97" s="374"/>
      <c r="O97" s="373"/>
      <c r="P97" s="373"/>
      <c r="Q97" s="373"/>
      <c r="R97" s="373"/>
      <c r="S97" s="374"/>
      <c r="T97" s="358"/>
      <c r="U97" s="358"/>
      <c r="V97" s="358"/>
    </row>
    <row r="98" spans="1:22">
      <c r="A98" s="358"/>
      <c r="B98" s="358"/>
      <c r="C98" s="358"/>
      <c r="D98" s="358"/>
      <c r="E98" s="358"/>
      <c r="F98" s="358"/>
      <c r="G98" s="358"/>
      <c r="H98" s="358"/>
      <c r="I98" s="358"/>
      <c r="J98" s="373"/>
      <c r="K98" s="373"/>
      <c r="L98" s="373"/>
      <c r="M98" s="358"/>
      <c r="N98" s="374"/>
      <c r="O98" s="373"/>
      <c r="P98" s="373"/>
      <c r="Q98" s="373"/>
      <c r="R98" s="373"/>
      <c r="S98" s="374"/>
      <c r="T98" s="358"/>
      <c r="U98" s="358"/>
      <c r="V98" s="358"/>
    </row>
    <row r="99" spans="1:22">
      <c r="A99" s="358"/>
      <c r="B99" s="358"/>
      <c r="C99" s="358"/>
      <c r="D99" s="358"/>
      <c r="E99" s="358"/>
      <c r="F99" s="358"/>
      <c r="G99" s="358"/>
      <c r="H99" s="358"/>
      <c r="I99" s="358"/>
      <c r="J99" s="373"/>
      <c r="K99" s="373"/>
      <c r="L99" s="373"/>
      <c r="M99" s="358"/>
      <c r="N99" s="374"/>
      <c r="O99" s="373"/>
      <c r="P99" s="373"/>
      <c r="Q99" s="373"/>
      <c r="R99" s="373"/>
      <c r="S99" s="374"/>
      <c r="T99" s="358"/>
      <c r="U99" s="358"/>
      <c r="V99" s="358"/>
    </row>
    <row r="100" spans="1:22">
      <c r="A100" s="358"/>
      <c r="B100" s="358"/>
      <c r="C100" s="358"/>
      <c r="D100" s="358"/>
      <c r="E100" s="358"/>
      <c r="F100" s="358"/>
      <c r="G100" s="358"/>
      <c r="H100" s="358"/>
      <c r="I100" s="358"/>
      <c r="J100" s="373"/>
      <c r="K100" s="373"/>
      <c r="L100" s="373"/>
      <c r="M100" s="358"/>
      <c r="N100" s="374"/>
      <c r="O100" s="373"/>
      <c r="P100" s="373"/>
      <c r="Q100" s="373"/>
      <c r="R100" s="373"/>
      <c r="S100" s="374"/>
      <c r="T100" s="358"/>
      <c r="U100" s="358"/>
      <c r="V100" s="358"/>
    </row>
    <row r="101" spans="1:22">
      <c r="A101" s="358"/>
      <c r="B101" s="358"/>
      <c r="C101" s="358"/>
      <c r="D101" s="358"/>
      <c r="E101" s="358"/>
      <c r="F101" s="358"/>
      <c r="G101" s="358"/>
      <c r="H101" s="358"/>
      <c r="I101" s="358"/>
      <c r="J101" s="373"/>
      <c r="K101" s="373"/>
      <c r="L101" s="373"/>
      <c r="M101" s="358"/>
      <c r="N101" s="374"/>
      <c r="O101" s="373"/>
      <c r="P101" s="373"/>
      <c r="Q101" s="373"/>
      <c r="R101" s="373"/>
      <c r="S101" s="374"/>
      <c r="T101" s="358"/>
      <c r="U101" s="358"/>
      <c r="V101" s="358"/>
    </row>
    <row r="102" spans="1:22">
      <c r="A102" s="358"/>
      <c r="B102" s="358"/>
      <c r="C102" s="358"/>
      <c r="D102" s="358"/>
      <c r="E102" s="358"/>
      <c r="F102" s="358"/>
      <c r="G102" s="358"/>
      <c r="H102" s="358"/>
      <c r="I102" s="358"/>
      <c r="J102" s="373"/>
      <c r="K102" s="373"/>
      <c r="L102" s="373"/>
      <c r="M102" s="358"/>
      <c r="N102" s="374"/>
      <c r="O102" s="373"/>
      <c r="P102" s="373"/>
      <c r="Q102" s="373"/>
      <c r="R102" s="373"/>
      <c r="S102" s="374"/>
      <c r="T102" s="358"/>
      <c r="U102" s="358"/>
      <c r="V102" s="358"/>
    </row>
    <row r="103" spans="1:22">
      <c r="A103" s="358"/>
      <c r="B103" s="358"/>
      <c r="C103" s="358"/>
      <c r="D103" s="358"/>
      <c r="E103" s="358"/>
      <c r="F103" s="358"/>
      <c r="G103" s="358"/>
      <c r="H103" s="358"/>
      <c r="I103" s="358"/>
      <c r="J103" s="373"/>
      <c r="K103" s="373"/>
      <c r="L103" s="373"/>
      <c r="M103" s="358"/>
      <c r="N103" s="374"/>
      <c r="O103" s="373"/>
      <c r="P103" s="373"/>
      <c r="Q103" s="373"/>
      <c r="R103" s="373"/>
      <c r="S103" s="374"/>
      <c r="T103" s="358"/>
      <c r="U103" s="358"/>
      <c r="V103" s="358"/>
    </row>
    <row r="104" spans="1:22">
      <c r="A104" s="358"/>
      <c r="B104" s="358"/>
      <c r="C104" s="358"/>
      <c r="D104" s="358"/>
      <c r="E104" s="358"/>
      <c r="F104" s="358"/>
      <c r="G104" s="358"/>
      <c r="H104" s="358"/>
      <c r="I104" s="358"/>
      <c r="J104" s="373"/>
      <c r="K104" s="373"/>
      <c r="L104" s="373"/>
      <c r="M104" s="358"/>
      <c r="N104" s="374"/>
      <c r="O104" s="373"/>
      <c r="P104" s="373"/>
      <c r="Q104" s="373"/>
      <c r="R104" s="373"/>
      <c r="S104" s="374"/>
      <c r="T104" s="358"/>
      <c r="U104" s="358"/>
      <c r="V104" s="358"/>
    </row>
    <row r="105" spans="1:22">
      <c r="A105" s="358"/>
      <c r="B105" s="358"/>
      <c r="C105" s="358"/>
      <c r="D105" s="358"/>
      <c r="E105" s="358"/>
      <c r="F105" s="358"/>
      <c r="G105" s="358"/>
      <c r="H105" s="358"/>
      <c r="I105" s="358"/>
      <c r="J105" s="373"/>
      <c r="K105" s="373"/>
      <c r="L105" s="373"/>
      <c r="M105" s="358"/>
      <c r="N105" s="374"/>
      <c r="O105" s="373"/>
      <c r="P105" s="373"/>
      <c r="Q105" s="373"/>
      <c r="R105" s="373"/>
      <c r="S105" s="374"/>
      <c r="T105" s="358"/>
      <c r="U105" s="358"/>
      <c r="V105" s="358"/>
    </row>
    <row r="106" spans="1:22">
      <c r="A106" s="358"/>
      <c r="B106" s="358"/>
      <c r="C106" s="358"/>
      <c r="D106" s="358"/>
      <c r="E106" s="358"/>
      <c r="F106" s="358"/>
      <c r="G106" s="358"/>
      <c r="H106" s="358"/>
      <c r="I106" s="358"/>
      <c r="J106" s="373"/>
      <c r="K106" s="373"/>
      <c r="L106" s="373"/>
      <c r="M106" s="358"/>
      <c r="N106" s="374"/>
      <c r="O106" s="373"/>
      <c r="P106" s="373"/>
      <c r="Q106" s="373"/>
      <c r="R106" s="373"/>
      <c r="S106" s="374"/>
      <c r="T106" s="358"/>
      <c r="U106" s="358"/>
      <c r="V106" s="358"/>
    </row>
    <row r="107" spans="1:22">
      <c r="A107" s="358"/>
      <c r="B107" s="358"/>
      <c r="C107" s="358"/>
      <c r="D107" s="358"/>
      <c r="E107" s="358"/>
      <c r="F107" s="358"/>
      <c r="G107" s="358"/>
      <c r="H107" s="358"/>
      <c r="I107" s="358"/>
      <c r="J107" s="373"/>
      <c r="K107" s="373"/>
      <c r="L107" s="373"/>
      <c r="M107" s="358"/>
      <c r="N107" s="374"/>
      <c r="O107" s="373"/>
      <c r="P107" s="373"/>
      <c r="Q107" s="373"/>
      <c r="R107" s="373"/>
      <c r="S107" s="374"/>
      <c r="T107" s="358"/>
      <c r="U107" s="358"/>
      <c r="V107" s="358"/>
    </row>
    <row r="108" spans="1:22">
      <c r="A108" s="358"/>
      <c r="B108" s="358"/>
      <c r="C108" s="358"/>
      <c r="D108" s="358"/>
      <c r="E108" s="358"/>
      <c r="F108" s="358"/>
      <c r="G108" s="358"/>
      <c r="H108" s="358"/>
      <c r="I108" s="358"/>
      <c r="J108" s="373"/>
      <c r="K108" s="373"/>
      <c r="L108" s="373"/>
      <c r="M108" s="358"/>
      <c r="N108" s="374"/>
      <c r="O108" s="373"/>
      <c r="P108" s="373"/>
      <c r="Q108" s="373"/>
      <c r="R108" s="373"/>
      <c r="S108" s="374"/>
      <c r="T108" s="358"/>
      <c r="U108" s="358"/>
      <c r="V108" s="358"/>
    </row>
    <row r="109" spans="1:22">
      <c r="A109" s="358"/>
      <c r="B109" s="358"/>
      <c r="C109" s="358"/>
      <c r="D109" s="358"/>
      <c r="E109" s="358"/>
      <c r="F109" s="358"/>
      <c r="G109" s="358"/>
      <c r="H109" s="358"/>
      <c r="I109" s="358"/>
      <c r="J109" s="373"/>
      <c r="K109" s="373"/>
      <c r="L109" s="373"/>
      <c r="M109" s="358"/>
      <c r="N109" s="374"/>
      <c r="O109" s="373"/>
      <c r="P109" s="373"/>
      <c r="Q109" s="373"/>
      <c r="R109" s="373"/>
      <c r="S109" s="374"/>
      <c r="T109" s="358"/>
      <c r="U109" s="358"/>
      <c r="V109" s="358"/>
    </row>
    <row r="110" spans="1:22">
      <c r="A110" s="358"/>
      <c r="B110" s="358"/>
      <c r="C110" s="358"/>
      <c r="D110" s="358"/>
      <c r="E110" s="358"/>
      <c r="F110" s="358"/>
      <c r="G110" s="358"/>
      <c r="H110" s="358"/>
      <c r="I110" s="358"/>
      <c r="J110" s="373"/>
      <c r="K110" s="373"/>
      <c r="L110" s="373"/>
      <c r="M110" s="358"/>
      <c r="N110" s="374"/>
      <c r="O110" s="373"/>
      <c r="P110" s="373"/>
      <c r="Q110" s="373"/>
      <c r="R110" s="373"/>
      <c r="S110" s="374"/>
      <c r="T110" s="358"/>
      <c r="U110" s="358"/>
      <c r="V110" s="358"/>
    </row>
    <row r="111" spans="1:22">
      <c r="A111" s="358"/>
      <c r="B111" s="358"/>
      <c r="C111" s="358"/>
      <c r="D111" s="358"/>
      <c r="E111" s="358"/>
      <c r="F111" s="358"/>
      <c r="G111" s="358"/>
      <c r="H111" s="358"/>
      <c r="I111" s="358"/>
      <c r="J111" s="373"/>
      <c r="K111" s="373"/>
      <c r="L111" s="373"/>
      <c r="M111" s="358"/>
      <c r="N111" s="374"/>
      <c r="O111" s="373"/>
      <c r="P111" s="373"/>
      <c r="Q111" s="373"/>
      <c r="R111" s="373"/>
      <c r="S111" s="374"/>
      <c r="T111" s="358"/>
      <c r="U111" s="358"/>
      <c r="V111" s="358"/>
    </row>
    <row r="112" spans="1:22">
      <c r="A112" s="358"/>
      <c r="B112" s="358"/>
      <c r="C112" s="358"/>
      <c r="D112" s="358"/>
      <c r="E112" s="358"/>
      <c r="F112" s="358"/>
      <c r="G112" s="358"/>
      <c r="H112" s="358"/>
      <c r="I112" s="358"/>
      <c r="J112" s="373"/>
      <c r="K112" s="373"/>
      <c r="L112" s="373"/>
      <c r="M112" s="358"/>
      <c r="N112" s="374"/>
      <c r="O112" s="373"/>
      <c r="P112" s="373"/>
      <c r="Q112" s="373"/>
      <c r="R112" s="373"/>
      <c r="S112" s="374"/>
      <c r="T112" s="358"/>
      <c r="U112" s="358"/>
      <c r="V112" s="358"/>
    </row>
    <row r="113" spans="1:22">
      <c r="A113" s="358"/>
      <c r="B113" s="358"/>
      <c r="C113" s="358"/>
      <c r="D113" s="358"/>
      <c r="E113" s="358"/>
      <c r="F113" s="358"/>
      <c r="G113" s="358"/>
      <c r="H113" s="358"/>
      <c r="I113" s="358"/>
      <c r="J113" s="373"/>
      <c r="K113" s="373"/>
      <c r="L113" s="373"/>
      <c r="M113" s="358"/>
      <c r="N113" s="374"/>
      <c r="O113" s="373"/>
      <c r="P113" s="373"/>
      <c r="Q113" s="373"/>
      <c r="R113" s="373"/>
      <c r="S113" s="374"/>
      <c r="T113" s="358"/>
      <c r="U113" s="358"/>
      <c r="V113" s="358"/>
    </row>
    <row r="114" spans="1:22">
      <c r="A114" s="358"/>
      <c r="B114" s="358"/>
      <c r="C114" s="358"/>
      <c r="D114" s="358"/>
      <c r="E114" s="358"/>
      <c r="F114" s="358"/>
      <c r="G114" s="358"/>
      <c r="H114" s="358"/>
      <c r="I114" s="358"/>
      <c r="J114" s="373"/>
      <c r="K114" s="373"/>
      <c r="L114" s="373"/>
      <c r="M114" s="358"/>
      <c r="N114" s="374"/>
      <c r="O114" s="373"/>
      <c r="P114" s="373"/>
      <c r="Q114" s="373"/>
      <c r="R114" s="373"/>
      <c r="S114" s="374"/>
      <c r="T114" s="358"/>
      <c r="U114" s="358"/>
      <c r="V114" s="358"/>
    </row>
    <row r="115" spans="1:22">
      <c r="A115" s="358"/>
      <c r="B115" s="358"/>
      <c r="C115" s="358"/>
      <c r="D115" s="358"/>
      <c r="E115" s="358"/>
      <c r="F115" s="358"/>
      <c r="G115" s="358"/>
      <c r="H115" s="358"/>
      <c r="I115" s="358"/>
      <c r="J115" s="373"/>
      <c r="K115" s="373"/>
      <c r="L115" s="373"/>
      <c r="M115" s="358"/>
      <c r="N115" s="374"/>
      <c r="O115" s="373"/>
      <c r="P115" s="373"/>
      <c r="Q115" s="373"/>
      <c r="R115" s="373"/>
      <c r="S115" s="374"/>
      <c r="T115" s="358"/>
      <c r="U115" s="358"/>
      <c r="V115" s="358"/>
    </row>
    <row r="116" spans="1:22">
      <c r="A116" s="358"/>
      <c r="B116" s="358"/>
      <c r="C116" s="358"/>
      <c r="D116" s="358"/>
      <c r="E116" s="358"/>
      <c r="F116" s="358"/>
      <c r="G116" s="358"/>
      <c r="H116" s="358"/>
      <c r="I116" s="358"/>
      <c r="J116" s="373"/>
      <c r="K116" s="373"/>
      <c r="L116" s="373"/>
      <c r="M116" s="358"/>
      <c r="N116" s="374"/>
      <c r="O116" s="373"/>
      <c r="P116" s="373"/>
      <c r="Q116" s="373"/>
      <c r="R116" s="373"/>
      <c r="S116" s="374"/>
      <c r="T116" s="358"/>
      <c r="U116" s="358"/>
      <c r="V116" s="358"/>
    </row>
    <row r="117" spans="1:22">
      <c r="A117" s="358"/>
      <c r="B117" s="358"/>
      <c r="C117" s="358"/>
      <c r="D117" s="358"/>
      <c r="E117" s="358"/>
      <c r="F117" s="358"/>
      <c r="G117" s="358"/>
      <c r="H117" s="358"/>
      <c r="I117" s="358"/>
      <c r="J117" s="373"/>
      <c r="K117" s="373"/>
      <c r="L117" s="373"/>
      <c r="M117" s="358"/>
      <c r="N117" s="374"/>
      <c r="O117" s="373"/>
      <c r="P117" s="373"/>
      <c r="Q117" s="373"/>
      <c r="R117" s="373"/>
      <c r="S117" s="374"/>
      <c r="T117" s="358"/>
      <c r="U117" s="358"/>
      <c r="V117" s="358"/>
    </row>
    <row r="118" spans="1:22">
      <c r="A118" s="358"/>
      <c r="B118" s="358"/>
      <c r="C118" s="358"/>
      <c r="D118" s="358"/>
      <c r="E118" s="358"/>
      <c r="F118" s="358"/>
      <c r="G118" s="358"/>
      <c r="H118" s="358"/>
      <c r="I118" s="358"/>
      <c r="J118" s="373"/>
      <c r="K118" s="373"/>
      <c r="L118" s="373"/>
      <c r="M118" s="358"/>
      <c r="N118" s="374"/>
      <c r="O118" s="373"/>
      <c r="P118" s="373"/>
      <c r="Q118" s="373"/>
      <c r="R118" s="373"/>
      <c r="S118" s="374"/>
      <c r="T118" s="358"/>
      <c r="U118" s="358"/>
      <c r="V118" s="358"/>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2:T38"/>
  <sheetViews>
    <sheetView zoomScale="115" zoomScaleNormal="115" workbookViewId="0">
      <selection activeCell="U6" sqref="U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21</v>
      </c>
      <c r="D2" t="s">
        <v>21</v>
      </c>
      <c r="H2" t="s">
        <v>505</v>
      </c>
      <c r="I2" t="s">
        <v>553</v>
      </c>
      <c r="J2" t="s">
        <v>58</v>
      </c>
      <c r="K2" t="s">
        <v>542</v>
      </c>
      <c r="L2" t="s">
        <v>554</v>
      </c>
      <c r="M2" t="s">
        <v>543</v>
      </c>
      <c r="N2" t="s">
        <v>541</v>
      </c>
      <c r="O2" t="s">
        <v>551</v>
      </c>
      <c r="P2" t="s">
        <v>549</v>
      </c>
    </row>
    <row r="3" spans="1:20" ht="17.25" thickBot="1">
      <c r="A3" s="88"/>
      <c r="B3" s="88"/>
      <c r="C3" s="88"/>
      <c r="D3" s="88"/>
      <c r="E3" s="88"/>
      <c r="F3" s="88"/>
      <c r="G3" s="88"/>
      <c r="H3" s="88"/>
      <c r="I3" s="88"/>
      <c r="J3" s="88"/>
      <c r="K3" s="88"/>
      <c r="L3" s="88"/>
      <c r="M3" s="88"/>
      <c r="N3" s="88"/>
      <c r="O3" s="88"/>
      <c r="P3" s="88"/>
      <c r="Q3" s="88"/>
    </row>
    <row r="4" spans="1:20" ht="18">
      <c r="A4" s="88"/>
      <c r="B4" s="211" t="s">
        <v>72</v>
      </c>
      <c r="C4" s="457" t="s">
        <v>73</v>
      </c>
      <c r="D4" s="458"/>
      <c r="E4" s="457" t="s">
        <v>74</v>
      </c>
      <c r="F4" s="458"/>
      <c r="G4" s="212" t="s">
        <v>75</v>
      </c>
      <c r="H4" s="212" t="s">
        <v>55</v>
      </c>
      <c r="I4" s="212" t="s">
        <v>57</v>
      </c>
      <c r="J4" s="212" t="s">
        <v>544</v>
      </c>
      <c r="K4" s="212" t="s">
        <v>542</v>
      </c>
      <c r="L4" s="212" t="s">
        <v>60</v>
      </c>
      <c r="M4" s="212" t="s">
        <v>543</v>
      </c>
      <c r="N4" s="212" t="s">
        <v>541</v>
      </c>
      <c r="O4" s="213" t="s">
        <v>76</v>
      </c>
      <c r="P4" s="214" t="s">
        <v>77</v>
      </c>
      <c r="Q4" s="88"/>
    </row>
    <row r="5" spans="1:20">
      <c r="A5" s="88"/>
      <c r="B5" s="215">
        <v>1</v>
      </c>
      <c r="C5" s="291">
        <f>IFERROR(INDEX(콘텐츠,MATCH($B5,'contents 계산시트'!$X$1:$X$75,0),MATCH(C$2,'contents 계산시트'!$A$1:$AJ$1,0)),"")</f>
        <v>45539</v>
      </c>
      <c r="D5" s="293">
        <f>IFERROR(INDEX(콘텐츠,MATCH($B5,'contents 계산시트'!$X$1:$X$75,0),MATCH(D$2,'contents 계산시트'!$A$1:$AJ$1,0)),"")</f>
        <v>45539</v>
      </c>
      <c r="E5" s="216" t="str">
        <f>IF(INDEX('contents 추가정보'!D:D,MATCH(B5,'contents 추가정보'!A:A,0),0)=0,"",INDEX('contents 추가정보'!D:D,MATCH(B5,'contents 추가정보'!A:A,0),0))</f>
        <v>영상(인터뷰)</v>
      </c>
      <c r="F5" s="217" t="str">
        <f>IF(
INDEX('contents 추가정보'!C:C,MATCH(B5,'contents 추가정보'!A:A,0))="",
"",
INDEX('contents 추가정보'!C:C,MATCH(B5,'contents 추가정보'!A:A,0)))</f>
        <v>SK bioscience DNA</v>
      </c>
      <c r="G5" s="218" t="str">
        <f>IF(INDEX('contents 추가정보'!E:E,MATCH(B5,'contents 추가정보'!A:A,0),0)=0,"",INDEX('contents 추가정보'!E:E,MATCH(B5,'contents 추가정보'!A:A,0),0))</f>
        <v>People</v>
      </c>
      <c r="H5" s="278">
        <f>IFERROR(INDEX(콘텐츠,MATCH($B5,'contents 계산시트'!$X$1:$X$75,0),MATCH(H$2,'contents 계산시트'!$A$1:$AJ$1,0)),"")</f>
        <v>4035</v>
      </c>
      <c r="I5" s="278">
        <f>IFERROR(INDEX(콘텐츠,MATCH($B5,'contents 계산시트'!$X$1:$X$75,0),MATCH(I$2,'contents 계산시트'!$A$1:$AJ$1,0)),"")</f>
        <v>208</v>
      </c>
      <c r="J5" s="219">
        <f>IFERROR(INDEX(콘텐츠,MATCH($B5,'contents 계산시트'!$X$1:$X$75,0),MATCH(J$2,'contents 계산시트'!$A$1:$AJ$1,0)),"")</f>
        <v>5.1548946648836136E-2</v>
      </c>
      <c r="K5" s="278">
        <f>IFERROR(INDEX(콘텐츠,MATCH($B5,'contents 계산시트'!$X$1:$X$75,0),MATCH(K$2,'contents 계산시트'!$A$1:$AJ$1,0)),"")</f>
        <v>71</v>
      </c>
      <c r="L5" s="278">
        <f>IFERROR(INDEX(콘텐츠,MATCH($B5,'contents 계산시트'!$X$1:$X$75,0),MATCH(L$2,'contents 계산시트'!$A$1:$AJ$1,0)),"")</f>
        <v>0</v>
      </c>
      <c r="M5" s="278">
        <f>IFERROR(INDEX(콘텐츠,MATCH($B5,'contents 계산시트'!$X$1:$X$75,0),MATCH(M$2,'contents 계산시트'!$A$1:$AJ$1,0)),"")</f>
        <v>4</v>
      </c>
      <c r="N5" s="278">
        <f>IFERROR(INDEX(콘텐츠,MATCH($B5,'contents 계산시트'!$X$1:$X$75,0),MATCH(N$2,'contents 계산시트'!$A$1:$AJ$1,0)),"")</f>
        <v>1543</v>
      </c>
      <c r="O5" s="278">
        <f>IFERROR(INDEX(콘텐츠,MATCH($B5,'contents 계산시트'!$X$1:$X$75,0),MATCH(O$2,'contents 계산시트'!$A$1:$AJ$1,0)),"")</f>
        <v>1292</v>
      </c>
      <c r="P5" s="219">
        <f>IFERROR(INDEX(콘텐츠,MATCH($B5,'contents 계산시트'!$X$1:$X$75,0),MATCH(P$2,'contents 계산시트'!$A$1:$AJ$1,0)),"")</f>
        <v>0.32019826517967781</v>
      </c>
      <c r="Q5" s="88"/>
      <c r="T5" s="109"/>
    </row>
    <row r="6" spans="1:20">
      <c r="A6" s="88"/>
      <c r="B6" s="220">
        <v>2</v>
      </c>
      <c r="C6" s="291">
        <f>IFERROR(INDEX(콘텐츠,MATCH($B6,'contents 계산시트'!$X$1:$X$75,0),MATCH(C$2,'contents 계산시트'!$A$1:$AJ$1,0)),"")</f>
        <v>45558</v>
      </c>
      <c r="D6" s="293">
        <f>IFERROR(INDEX(콘텐츠,MATCH($B6,'contents 계산시트'!$X$1:$X$75,0),MATCH(D$2,'contents 계산시트'!$A$1:$AJ$1,0)),"")</f>
        <v>45558</v>
      </c>
      <c r="E6" s="216" t="str">
        <f>IF(INDEX('contents 추가정보'!D:D,MATCH(B6,'contents 추가정보'!A:A,0),0)=0,"",INDEX('contents 추가정보'!D:D,MATCH(B6,'contents 추가정보'!A:A,0),0))</f>
        <v xml:space="preserve">단일 이미지 </v>
      </c>
      <c r="F6" s="217" t="str">
        <f>IF(
INDEX('contents 추가정보'!C:C,MATCH(B6,'contents 추가정보'!A:A,0))="",
"",
INDEX('contents 추가정보'!C:C,MATCH(B6,'contents 추가정보'!A:A,0)))</f>
        <v xml:space="preserve">Anatomy of a Syringe </v>
      </c>
      <c r="G6" s="218" t="str">
        <f>IF(INDEX('contents 추가정보'!E:E,MATCH(B6,'contents 추가정보'!A:A,0),0)=0,"",INDEX('contents 추가정보'!E:E,MATCH(B6,'contents 추가정보'!A:A,0),0))</f>
        <v>Science</v>
      </c>
      <c r="H6" s="278">
        <f>IFERROR(INDEX(콘텐츠,MATCH($B6,'contents 계산시트'!$X$1:$X$75,0),MATCH(H$2,'contents 계산시트'!$A$1:$AJ$1,0)),"")</f>
        <v>3227</v>
      </c>
      <c r="I6" s="278">
        <f>IFERROR(INDEX(콘텐츠,MATCH($B6,'contents 계산시트'!$X$1:$X$75,0),MATCH(I$2,'contents 계산시트'!$A$1:$AJ$1,0)),"")</f>
        <v>639</v>
      </c>
      <c r="J6" s="219">
        <f>IFERROR(INDEX(콘텐츠,MATCH($B6,'contents 계산시트'!$X$1:$X$75,0),MATCH(J$2,'contents 계산시트'!$A$1:$AJ$1,0)),"")</f>
        <v>0.19801673293113708</v>
      </c>
      <c r="K6" s="278">
        <f>IFERROR(INDEX(콘텐츠,MATCH($B6,'contents 계산시트'!$X$1:$X$75,0),MATCH(K$2,'contents 계산시트'!$A$1:$AJ$1,0)),"")</f>
        <v>205</v>
      </c>
      <c r="L6" s="278">
        <f>IFERROR(INDEX(콘텐츠,MATCH($B6,'contents 계산시트'!$X$1:$X$75,0),MATCH(L$2,'contents 계산시트'!$A$1:$AJ$1,0)),"")</f>
        <v>0</v>
      </c>
      <c r="M6" s="278">
        <f>IFERROR(INDEX(콘텐츠,MATCH($B6,'contents 계산시트'!$X$1:$X$75,0),MATCH(M$2,'contents 계산시트'!$A$1:$AJ$1,0)),"")</f>
        <v>6</v>
      </c>
      <c r="N6" s="278" t="str">
        <f>IFERROR(INDEX(콘텐츠,MATCH($B6,'contents 계산시트'!$X$1:$X$75,0),MATCH(N$2,'contents 계산시트'!$A$1:$AJ$1,0)),"")</f>
        <v/>
      </c>
      <c r="O6" s="278">
        <f>IFERROR(INDEX(콘텐츠,MATCH($B6,'contents 계산시트'!$X$1:$X$75,0),MATCH(O$2,'contents 계산시트'!$A$1:$AJ$1,0)),"")</f>
        <v>850</v>
      </c>
      <c r="P6" s="219">
        <f>IFERROR(INDEX(콘텐츠,MATCH($B6,'contents 계산시트'!$X$1:$X$75,0),MATCH(P$2,'contents 계산시트'!$A$1:$AJ$1,0)),"")</f>
        <v>0.26340254105980787</v>
      </c>
      <c r="Q6" s="88"/>
    </row>
    <row r="7" spans="1:20">
      <c r="A7" s="88"/>
      <c r="B7" s="220">
        <v>3</v>
      </c>
      <c r="C7" s="291">
        <f>IFERROR(INDEX(콘텐츠,MATCH($B7,'contents 계산시트'!$X$1:$X$75,0),MATCH(C$2,'contents 계산시트'!$A$1:$AJ$1,0)),"")</f>
        <v>45538</v>
      </c>
      <c r="D7" s="293">
        <f>IFERROR(INDEX(콘텐츠,MATCH($B7,'contents 계산시트'!$X$1:$X$75,0),MATCH(D$2,'contents 계산시트'!$A$1:$AJ$1,0)),"")</f>
        <v>45538</v>
      </c>
      <c r="E7" s="216" t="str">
        <f>IF(INDEX('contents 추가정보'!D:D,MATCH(B7,'contents 추가정보'!A:A,0),0)=0,"",INDEX('contents 추가정보'!D:D,MATCH(B7,'contents 추가정보'!A:A,0),0))</f>
        <v>멀티 이미지</v>
      </c>
      <c r="F7" s="217" t="str">
        <f>IF(
INDEX('contents 추가정보'!C:C,MATCH(B7,'contents 추가정보'!A:A,0))="",
"",
INDEX('contents 추가정보'!C:C,MATCH(B7,'contents 추가정보'!A:A,0)))</f>
        <v>Welcome KLOCKE GRUPPE and IDT Biologika to SKBS</v>
      </c>
      <c r="G7" s="218" t="str">
        <f>IF(INDEX('contents 추가정보'!E:E,MATCH(B7,'contents 추가정보'!A:A,0),0)=0,"",INDEX('contents 추가정보'!E:E,MATCH(B7,'contents 추가정보'!A:A,0),0))</f>
        <v>Company</v>
      </c>
      <c r="H7" s="278">
        <f>IFERROR(INDEX(콘텐츠,MATCH($B7,'contents 계산시트'!$X$1:$X$75,0),MATCH(H$2,'contents 계산시트'!$A$1:$AJ$1,0)),"")</f>
        <v>11710</v>
      </c>
      <c r="I7" s="278">
        <f>IFERROR(INDEX(콘텐츠,MATCH($B7,'contents 계산시트'!$X$1:$X$75,0),MATCH(I$2,'contents 계산시트'!$A$1:$AJ$1,0)),"")</f>
        <v>2854</v>
      </c>
      <c r="J7" s="219">
        <f>IFERROR(INDEX(콘텐츠,MATCH($B7,'contents 계산시트'!$X$1:$X$75,0),MATCH(J$2,'contents 계산시트'!$A$1:$AJ$1,0)),"")</f>
        <v>0.2437233179807663</v>
      </c>
      <c r="K7" s="278">
        <f>IFERROR(INDEX(콘텐츠,MATCH($B7,'contents 계산시트'!$X$1:$X$75,0),MATCH(K$2,'contents 계산시트'!$A$1:$AJ$1,0)),"")</f>
        <v>161</v>
      </c>
      <c r="L7" s="278">
        <f>IFERROR(INDEX(콘텐츠,MATCH($B7,'contents 계산시트'!$X$1:$X$75,0),MATCH(L$2,'contents 계산시트'!$A$1:$AJ$1,0)),"")</f>
        <v>2</v>
      </c>
      <c r="M7" s="278">
        <f>IFERROR(INDEX(콘텐츠,MATCH($B7,'contents 계산시트'!$X$1:$X$75,0),MATCH(M$2,'contents 계산시트'!$A$1:$AJ$1,0)),"")</f>
        <v>7</v>
      </c>
      <c r="N7" s="278" t="str">
        <f>IFERROR(INDEX(콘텐츠,MATCH($B7,'contents 계산시트'!$X$1:$X$75,0),MATCH(N$2,'contents 계산시트'!$A$1:$AJ$1,0)),"")</f>
        <v/>
      </c>
      <c r="O7" s="278">
        <f>IFERROR(INDEX(콘텐츠,MATCH($B7,'contents 계산시트'!$X$1:$X$75,0),MATCH(O$2,'contents 계산시트'!$A$1:$AJ$1,0)),"")</f>
        <v>3024</v>
      </c>
      <c r="P7" s="219">
        <f>IFERROR(INDEX(콘텐츠,MATCH($B7,'contents 계산시트'!$X$1:$X$75,0),MATCH(P$2,'contents 계산시트'!$A$1:$AJ$1,0)),"")</f>
        <v>0.25824081981212638</v>
      </c>
      <c r="Q7" s="88"/>
    </row>
    <row r="8" spans="1:20">
      <c r="A8" s="88"/>
      <c r="B8" s="220">
        <v>4</v>
      </c>
      <c r="C8" s="291">
        <f>IFERROR(INDEX(콘텐츠,MATCH($B8,'contents 계산시트'!$X$1:$X$75,0),MATCH(C$2,'contents 계산시트'!$A$1:$AJ$1,0)),"")</f>
        <v>45555</v>
      </c>
      <c r="D8" s="293">
        <f>IFERROR(INDEX(콘텐츠,MATCH($B8,'contents 계산시트'!$X$1:$X$75,0),MATCH(D$2,'contents 계산시트'!$A$1:$AJ$1,0)),"")</f>
        <v>45555</v>
      </c>
      <c r="E8" s="216" t="str">
        <f>IF(INDEX('contents 추가정보'!D:D,MATCH(B8,'contents 추가정보'!A:A,0),0)=0,"",INDEX('contents 추가정보'!D:D,MATCH(B8,'contents 추가정보'!A:A,0),0))</f>
        <v>카드뉴스</v>
      </c>
      <c r="F8" s="217" t="str">
        <f>IF(
INDEX('contents 추가정보'!C:C,MATCH(B8,'contents 추가정보'!A:A,0))="",
"",
INDEX('contents 추가정보'!C:C,MATCH(B8,'contents 추가정보'!A:A,0)))</f>
        <v xml:space="preserve">Harmful but Preventable - HFMD </v>
      </c>
      <c r="G8" s="218" t="str">
        <f>IF(INDEX('contents 추가정보'!E:E,MATCH(B8,'contents 추가정보'!A:A,0),0)=0,"",INDEX('contents 추가정보'!E:E,MATCH(B8,'contents 추가정보'!A:A,0),0))</f>
        <v>Science</v>
      </c>
      <c r="H8" s="278">
        <f>IFERROR(INDEX(콘텐츠,MATCH($B8,'contents 계산시트'!$X$1:$X$75,0),MATCH(H$2,'contents 계산시트'!$A$1:$AJ$1,0)),"")</f>
        <v>2982</v>
      </c>
      <c r="I8" s="278">
        <f>IFERROR(INDEX(콘텐츠,MATCH($B8,'contents 계산시트'!$X$1:$X$75,0),MATCH(I$2,'contents 계산시트'!$A$1:$AJ$1,0)),"")</f>
        <v>587</v>
      </c>
      <c r="J8" s="219">
        <f>IFERROR(INDEX(콘텐츠,MATCH($B8,'contents 계산시트'!$X$1:$X$75,0),MATCH(J$2,'contents 계산시트'!$A$1:$AJ$1,0)),"")</f>
        <v>0.19684775173664093</v>
      </c>
      <c r="K8" s="278">
        <f>IFERROR(INDEX(콘텐츠,MATCH($B8,'contents 계산시트'!$X$1:$X$75,0),MATCH(K$2,'contents 계산시트'!$A$1:$AJ$1,0)),"")</f>
        <v>125</v>
      </c>
      <c r="L8" s="278">
        <f>IFERROR(INDEX(콘텐츠,MATCH($B8,'contents 계산시트'!$X$1:$X$75,0),MATCH(L$2,'contents 계산시트'!$A$1:$AJ$1,0)),"")</f>
        <v>0</v>
      </c>
      <c r="M8" s="278">
        <f>IFERROR(INDEX(콘텐츠,MATCH($B8,'contents 계산시트'!$X$1:$X$75,0),MATCH(M$2,'contents 계산시트'!$A$1:$AJ$1,0)),"")</f>
        <v>4</v>
      </c>
      <c r="N8" s="278" t="str">
        <f>IFERROR(INDEX(콘텐츠,MATCH($B8,'contents 계산시트'!$X$1:$X$75,0),MATCH(N$2,'contents 계산시트'!$A$1:$AJ$1,0)),"")</f>
        <v/>
      </c>
      <c r="O8" s="278">
        <f>IFERROR(INDEX(콘텐츠,MATCH($B8,'contents 계산시트'!$X$1:$X$75,0),MATCH(O$2,'contents 계산시트'!$A$1:$AJ$1,0)),"")</f>
        <v>716</v>
      </c>
      <c r="P8" s="219">
        <f>IFERROR(INDEX(콘텐츠,MATCH($B8,'contents 계산시트'!$X$1:$X$75,0),MATCH(P$2,'contents 계산시트'!$A$1:$AJ$1,0)),"")</f>
        <v>0.24010731052984574</v>
      </c>
      <c r="Q8" s="88"/>
    </row>
    <row r="9" spans="1:20">
      <c r="A9" s="88"/>
      <c r="B9" s="215">
        <v>5</v>
      </c>
      <c r="C9" s="291">
        <f>IFERROR(INDEX(콘텐츠,MATCH($B9,'contents 계산시트'!$X$1:$X$75,0),MATCH(C$2,'contents 계산시트'!$A$1:$AJ$1,0)),"")</f>
        <v>45565</v>
      </c>
      <c r="D9" s="293">
        <f>IFERROR(INDEX(콘텐츠,MATCH($B9,'contents 계산시트'!$X$1:$X$75,0),MATCH(D$2,'contents 계산시트'!$A$1:$AJ$1,0)),"")</f>
        <v>45565</v>
      </c>
      <c r="E9" s="216" t="str">
        <f>IF(INDEX('contents 추가정보'!D:D,MATCH(B9,'contents 추가정보'!A:A,0),0)=0,"",INDEX('contents 추가정보'!D:D,MATCH(B9,'contents 추가정보'!A:A,0),0))</f>
        <v>카드뉴스</v>
      </c>
      <c r="F9" s="217" t="str">
        <f>IF(
INDEX('contents 추가정보'!C:C,MATCH(B9,'contents 추가정보'!A:A,0))="",
"",
INDEX('contents 추가정보'!C:C,MATCH(B9,'contents 추가정보'!A:A,0)))</f>
        <v>Flu Vaccination</v>
      </c>
      <c r="G9" s="218" t="str">
        <f>IF(INDEX('contents 추가정보'!E:E,MATCH(B9,'contents 추가정보'!A:A,0),0)=0,"",INDEX('contents 추가정보'!E:E,MATCH(B9,'contents 추가정보'!A:A,0),0))</f>
        <v>Science</v>
      </c>
      <c r="H9" s="278">
        <f>IFERROR(INDEX(콘텐츠,MATCH($B9,'contents 계산시트'!$X$1:$X$75,0),MATCH(H$2,'contents 계산시트'!$A$1:$AJ$1,0)),"")</f>
        <v>2867</v>
      </c>
      <c r="I9" s="278">
        <f>IFERROR(INDEX(콘텐츠,MATCH($B9,'contents 계산시트'!$X$1:$X$75,0),MATCH(I$2,'contents 계산시트'!$A$1:$AJ$1,0)),"")</f>
        <v>458</v>
      </c>
      <c r="J9" s="219">
        <f>IFERROR(INDEX(콘텐츠,MATCH($B9,'contents 계산시트'!$X$1:$X$75,0),MATCH(J$2,'contents 계산시트'!$A$1:$AJ$1,0)),"")</f>
        <v>0.1597488671541214</v>
      </c>
      <c r="K9" s="278">
        <f>IFERROR(INDEX(콘텐츠,MATCH($B9,'contents 계산시트'!$X$1:$X$75,0),MATCH(K$2,'contents 계산시트'!$A$1:$AJ$1,0)),"")</f>
        <v>67</v>
      </c>
      <c r="L9" s="278">
        <f>IFERROR(INDEX(콘텐츠,MATCH($B9,'contents 계산시트'!$X$1:$X$75,0),MATCH(L$2,'contents 계산시트'!$A$1:$AJ$1,0)),"")</f>
        <v>0</v>
      </c>
      <c r="M9" s="278">
        <f>IFERROR(INDEX(콘텐츠,MATCH($B9,'contents 계산시트'!$X$1:$X$75,0),MATCH(M$2,'contents 계산시트'!$A$1:$AJ$1,0)),"")</f>
        <v>5</v>
      </c>
      <c r="N9" s="278" t="str">
        <f>IFERROR(INDEX(콘텐츠,MATCH($B9,'contents 계산시트'!$X$1:$X$75,0),MATCH(N$2,'contents 계산시트'!$A$1:$AJ$1,0)),"")</f>
        <v/>
      </c>
      <c r="O9" s="278">
        <f>IFERROR(INDEX(콘텐츠,MATCH($B9,'contents 계산시트'!$X$1:$X$75,0),MATCH(O$2,'contents 계산시트'!$A$1:$AJ$1,0)),"")</f>
        <v>530</v>
      </c>
      <c r="P9" s="219">
        <f>IFERROR(INDEX(콘텐츠,MATCH($B9,'contents 계산시트'!$X$1:$X$75,0),MATCH(P$2,'contents 계산시트'!$A$1:$AJ$1,0)),"")</f>
        <v>0.18486222532263691</v>
      </c>
      <c r="Q9" s="88"/>
    </row>
    <row r="10" spans="1:20">
      <c r="A10" s="88"/>
      <c r="B10" s="220">
        <v>6</v>
      </c>
      <c r="C10" s="291">
        <f>IFERROR(INDEX(콘텐츠,MATCH($B10,'contents 계산시트'!$X$1:$X$75,0),MATCH(C$2,'contents 계산시트'!$A$1:$AJ$1,0)),"")</f>
        <v>45562</v>
      </c>
      <c r="D10" s="293">
        <f>IFERROR(INDEX(콘텐츠,MATCH($B10,'contents 계산시트'!$X$1:$X$75,0),MATCH(D$2,'contents 계산시트'!$A$1:$AJ$1,0)),"")</f>
        <v>45562</v>
      </c>
      <c r="E10" s="216" t="str">
        <f>IF(INDEX('contents 추가정보'!D:D,MATCH(B10,'contents 추가정보'!A:A,0),0)=0,"",INDEX('contents 추가정보'!D:D,MATCH(B10,'contents 추가정보'!A:A,0),0))</f>
        <v>멀티 이미지</v>
      </c>
      <c r="F10" s="217" t="str">
        <f>IF(
INDEX('contents 추가정보'!C:C,MATCH(B10,'contents 추가정보'!A:A,0))="",
"",
INDEX('contents 추가정보'!C:C,MATCH(B10,'contents 추가정보'!A:A,0)))</f>
        <v>SK bioscience at Gyeongbuk Bio Expo 2024</v>
      </c>
      <c r="G10" s="218" t="str">
        <f>IF(INDEX('contents 추가정보'!E:E,MATCH(B10,'contents 추가정보'!A:A,0),0)=0,"",INDEX('contents 추가정보'!E:E,MATCH(B10,'contents 추가정보'!A:A,0),0))</f>
        <v>Company</v>
      </c>
      <c r="H10" s="278">
        <f>IFERROR(INDEX(콘텐츠,MATCH($B10,'contents 계산시트'!$X$1:$X$75,0),MATCH(H$2,'contents 계산시트'!$A$1:$AJ$1,0)),"")</f>
        <v>2549</v>
      </c>
      <c r="I10" s="278">
        <f>IFERROR(INDEX(콘텐츠,MATCH($B10,'contents 계산시트'!$X$1:$X$75,0),MATCH(I$2,'contents 계산시트'!$A$1:$AJ$1,0)),"")</f>
        <v>367</v>
      </c>
      <c r="J10" s="219">
        <f>IFERROR(INDEX(콘텐츠,MATCH($B10,'contents 계산시트'!$X$1:$X$75,0),MATCH(J$2,'contents 계산시트'!$A$1:$AJ$1,0)),"")</f>
        <v>0.14397802948951721</v>
      </c>
      <c r="K10" s="278">
        <f>IFERROR(INDEX(콘텐츠,MATCH($B10,'contents 계산시트'!$X$1:$X$75,0),MATCH(K$2,'contents 계산시트'!$A$1:$AJ$1,0)),"")</f>
        <v>57</v>
      </c>
      <c r="L10" s="278">
        <f>IFERROR(INDEX(콘텐츠,MATCH($B10,'contents 계산시트'!$X$1:$X$75,0),MATCH(L$2,'contents 계산시트'!$A$1:$AJ$1,0)),"")</f>
        <v>0</v>
      </c>
      <c r="M10" s="278">
        <f>IFERROR(INDEX(콘텐츠,MATCH($B10,'contents 계산시트'!$X$1:$X$75,0),MATCH(M$2,'contents 계산시트'!$A$1:$AJ$1,0)),"")</f>
        <v>4</v>
      </c>
      <c r="N10" s="278" t="str">
        <f>IFERROR(INDEX(콘텐츠,MATCH($B10,'contents 계산시트'!$X$1:$X$75,0),MATCH(N$2,'contents 계산시트'!$A$1:$AJ$1,0)),"")</f>
        <v/>
      </c>
      <c r="O10" s="278">
        <f>IFERROR(INDEX(콘텐츠,MATCH($B10,'contents 계산시트'!$X$1:$X$75,0),MATCH(O$2,'contents 계산시트'!$A$1:$AJ$1,0)),"")</f>
        <v>428</v>
      </c>
      <c r="P10" s="219">
        <f>IFERROR(INDEX(콘텐츠,MATCH($B10,'contents 계산시트'!$X$1:$X$75,0),MATCH(P$2,'contents 계산시트'!$A$1:$AJ$1,0)),"")</f>
        <v>0.16790898391526088</v>
      </c>
      <c r="Q10" s="88"/>
    </row>
    <row r="11" spans="1:20">
      <c r="A11" s="88"/>
      <c r="B11" s="220">
        <v>7</v>
      </c>
      <c r="C11" s="291">
        <f>IFERROR(INDEX(콘텐츠,MATCH($B11,'contents 계산시트'!$X$1:$X$75,0),MATCH(C$2,'contents 계산시트'!$A$1:$AJ$1,0)),"")</f>
        <v>45548</v>
      </c>
      <c r="D11" s="293">
        <f>IFERROR(INDEX(콘텐츠,MATCH($B11,'contents 계산시트'!$X$1:$X$75,0),MATCH(D$2,'contents 계산시트'!$A$1:$AJ$1,0)),"")</f>
        <v>45548</v>
      </c>
      <c r="E11" s="216" t="str">
        <f>IF(INDEX('contents 추가정보'!D:D,MATCH(B11,'contents 추가정보'!A:A,0),0)=0,"",INDEX('contents 추가정보'!D:D,MATCH(B11,'contents 추가정보'!A:A,0),0))</f>
        <v>단일 이미지</v>
      </c>
      <c r="F11" s="217" t="str">
        <f>IF(
INDEX('contents 추가정보'!C:C,MATCH(B11,'contents 추가정보'!A:A,0))="",
"",
INDEX('contents 추가정보'!C:C,MATCH(B11,'contents 추가정보'!A:A,0)))</f>
        <v>Chuseok: Korean Thanksgiving Day</v>
      </c>
      <c r="G11" s="218" t="str">
        <f>IF(INDEX('contents 추가정보'!E:E,MATCH(B11,'contents 추가정보'!A:A,0),0)=0,"",INDEX('contents 추가정보'!E:E,MATCH(B11,'contents 추가정보'!A:A,0),0))</f>
        <v>Seasonal</v>
      </c>
      <c r="H11" s="278">
        <f>IFERROR(INDEX(콘텐츠,MATCH($B11,'contents 계산시트'!$X$1:$X$75,0),MATCH(H$2,'contents 계산시트'!$A$1:$AJ$1,0)),"")</f>
        <v>3629</v>
      </c>
      <c r="I11" s="278">
        <f>IFERROR(INDEX(콘텐츠,MATCH($B11,'contents 계산시트'!$X$1:$X$75,0),MATCH(I$2,'contents 계산시트'!$A$1:$AJ$1,0)),"")</f>
        <v>145</v>
      </c>
      <c r="J11" s="219">
        <f>IFERROR(INDEX(콘텐츠,MATCH($B11,'contents 계산시트'!$X$1:$X$75,0),MATCH(J$2,'contents 계산시트'!$A$1:$AJ$1,0)),"")</f>
        <v>3.9955910295248032E-2</v>
      </c>
      <c r="K11" s="278">
        <f>IFERROR(INDEX(콘텐츠,MATCH($B11,'contents 계산시트'!$X$1:$X$75,0),MATCH(K$2,'contents 계산시트'!$A$1:$AJ$1,0)),"")</f>
        <v>86</v>
      </c>
      <c r="L11" s="278">
        <f>IFERROR(INDEX(콘텐츠,MATCH($B11,'contents 계산시트'!$X$1:$X$75,0),MATCH(L$2,'contents 계산시트'!$A$1:$AJ$1,0)),"")</f>
        <v>3</v>
      </c>
      <c r="M11" s="278">
        <f>IFERROR(INDEX(콘텐츠,MATCH($B11,'contents 계산시트'!$X$1:$X$75,0),MATCH(M$2,'contents 계산시트'!$A$1:$AJ$1,0)),"")</f>
        <v>4</v>
      </c>
      <c r="N11" s="278" t="str">
        <f>IFERROR(INDEX(콘텐츠,MATCH($B11,'contents 계산시트'!$X$1:$X$75,0),MATCH(N$2,'contents 계산시트'!$A$1:$AJ$1,0)),"")</f>
        <v/>
      </c>
      <c r="O11" s="278">
        <f>IFERROR(INDEX(콘텐츠,MATCH($B11,'contents 계산시트'!$X$1:$X$75,0),MATCH(O$2,'contents 계산시트'!$A$1:$AJ$1,0)),"")</f>
        <v>238</v>
      </c>
      <c r="P11" s="219">
        <f>IFERROR(INDEX(콘텐츠,MATCH($B11,'contents 계산시트'!$X$1:$X$75,0),MATCH(P$2,'contents 계산시트'!$A$1:$AJ$1,0)),"")</f>
        <v>6.5582805180490492E-2</v>
      </c>
      <c r="Q11" s="88"/>
    </row>
    <row r="12" spans="1:20">
      <c r="A12" s="88"/>
      <c r="B12" s="220">
        <v>8</v>
      </c>
      <c r="C12" s="291">
        <f>IFERROR(INDEX(콘텐츠,MATCH($B12,'contents 계산시트'!$X$1:$X$75,0),MATCH(C$2,'contents 계산시트'!$A$1:$AJ$1,0)),"")</f>
        <v>45548</v>
      </c>
      <c r="D12" s="293">
        <f>IFERROR(INDEX(콘텐츠,MATCH($B12,'contents 계산시트'!$X$1:$X$75,0),MATCH(D$2,'contents 계산시트'!$A$1:$AJ$1,0)),"")</f>
        <v>45548</v>
      </c>
      <c r="E12" s="216" t="str">
        <f>IF(INDEX('contents 추가정보'!D:D,MATCH(B12,'contents 추가정보'!A:A,0),0)=0,"",INDEX('contents 추가정보'!D:D,MATCH(B12,'contents 추가정보'!A:A,0),0))</f>
        <v>Repost</v>
      </c>
      <c r="F12" s="217" t="str">
        <f>IF(
INDEX('contents 추가정보'!C:C,MATCH(B12,'contents 추가정보'!A:A,0))="",
"",
INDEX('contents 추가정보'!C:C,MATCH(B12,'contents 추가정보'!A:A,0)))</f>
        <v>Safety ceremony for our Songdo Global R&amp;PD Center</v>
      </c>
      <c r="G12" s="218" t="str">
        <f>IF(INDEX('contents 추가정보'!E:E,MATCH(B12,'contents 추가정보'!A:A,0),0)=0,"",INDEX('contents 추가정보'!E:E,MATCH(B12,'contents 추가정보'!A:A,0),0))</f>
        <v>Company</v>
      </c>
      <c r="H12" s="278">
        <f>IFERROR(INDEX(콘텐츠,MATCH($B12,'contents 계산시트'!$X$1:$X$75,0),MATCH(H$2,'contents 계산시트'!$A$1:$AJ$1,0)),"")</f>
        <v>3035</v>
      </c>
      <c r="I12" s="278">
        <f>IFERROR(INDEX(콘텐츠,MATCH($B12,'contents 계산시트'!$X$1:$X$75,0),MATCH(I$2,'contents 계산시트'!$A$1:$AJ$1,0)),"")</f>
        <v>139</v>
      </c>
      <c r="J12" s="219">
        <f>IFERROR(INDEX(콘텐츠,MATCH($B12,'contents 계산시트'!$X$1:$X$75,0),MATCH(J$2,'contents 계산시트'!$A$1:$AJ$1,0)),"")</f>
        <v>4.579901322722435E-2</v>
      </c>
      <c r="K12" s="278">
        <f>IFERROR(INDEX(콘텐츠,MATCH($B12,'contents 계산시트'!$X$1:$X$75,0),MATCH(K$2,'contents 계산시트'!$A$1:$AJ$1,0)),"")</f>
        <v>56</v>
      </c>
      <c r="L12" s="278">
        <f>IFERROR(INDEX(콘텐츠,MATCH($B12,'contents 계산시트'!$X$1:$X$75,0),MATCH(L$2,'contents 계산시트'!$A$1:$AJ$1,0)),"")</f>
        <v>0</v>
      </c>
      <c r="M12" s="278">
        <f>IFERROR(INDEX(콘텐츠,MATCH($B12,'contents 계산시트'!$X$1:$X$75,0),MATCH(M$2,'contents 계산시트'!$A$1:$AJ$1,0)),"")</f>
        <v>3</v>
      </c>
      <c r="N12" s="278" t="str">
        <f>IFERROR(INDEX(콘텐츠,MATCH($B12,'contents 계산시트'!$X$1:$X$75,0),MATCH(N$2,'contents 계산시트'!$A$1:$AJ$1,0)),"")</f>
        <v/>
      </c>
      <c r="O12" s="278">
        <f>IFERROR(INDEX(콘텐츠,MATCH($B12,'contents 계산시트'!$X$1:$X$75,0),MATCH(O$2,'contents 계산시트'!$A$1:$AJ$1,0)),"")</f>
        <v>198</v>
      </c>
      <c r="P12" s="219">
        <f>IFERROR(INDEX(콘텐츠,MATCH($B12,'contents 계산시트'!$X$1:$X$75,0),MATCH(P$2,'contents 계산시트'!$A$1:$AJ$1,0)),"")</f>
        <v>6.5238879736408573E-2</v>
      </c>
      <c r="Q12" s="88"/>
    </row>
    <row r="13" spans="1:20">
      <c r="A13" s="88"/>
      <c r="B13" s="220">
        <v>9</v>
      </c>
      <c r="C13" s="291">
        <f>IFERROR(INDEX(콘텐츠,MATCH($B13,'contents 계산시트'!$X$1:$X$75,0),MATCH(C$2,'contents 계산시트'!$A$1:$AJ$1,0)),"")</f>
        <v>45548</v>
      </c>
      <c r="D13" s="293">
        <f>IFERROR(INDEX(콘텐츠,MATCH($B13,'contents 계산시트'!$X$1:$X$75,0),MATCH(D$2,'contents 계산시트'!$A$1:$AJ$1,0)),"")</f>
        <v>45548</v>
      </c>
      <c r="E13" s="216" t="str">
        <f>IF(INDEX('contents 추가정보'!D:D,MATCH(B13,'contents 추가정보'!A:A,0),0)=0,"",INDEX('contents 추가정보'!D:D,MATCH(B13,'contents 추가정보'!A:A,0),0))</f>
        <v>단일 이미지</v>
      </c>
      <c r="F13" s="217" t="str">
        <f>IF(
INDEX('contents 추가정보'!C:C,MATCH(B13,'contents 추가정보'!A:A,0))="",
"",
INDEX('contents 추가정보'!C:C,MATCH(B13,'contents 추가정보'!A:A,0)))</f>
        <v xml:space="preserve">World Gynecologic Oncology Day </v>
      </c>
      <c r="G13" s="218" t="str">
        <f>IF(INDEX('contents 추가정보'!E:E,MATCH(B13,'contents 추가정보'!A:A,0),0)=0,"",INDEX('contents 추가정보'!E:E,MATCH(B13,'contents 추가정보'!A:A,0),0))</f>
        <v>Seasonal</v>
      </c>
      <c r="H13" s="278">
        <f>IFERROR(INDEX(콘텐츠,MATCH($B13,'contents 계산시트'!$X$1:$X$75,0),MATCH(H$2,'contents 계산시트'!$A$1:$AJ$1,0)),"")</f>
        <v>2726</v>
      </c>
      <c r="I13" s="278">
        <f>IFERROR(INDEX(콘텐츠,MATCH($B13,'contents 계산시트'!$X$1:$X$75,0),MATCH(I$2,'contents 계산시트'!$A$1:$AJ$1,0)),"")</f>
        <v>76</v>
      </c>
      <c r="J13" s="219">
        <f>IFERROR(INDEX(콘텐츠,MATCH($B13,'contents 계산시트'!$X$1:$X$75,0),MATCH(J$2,'contents 계산시트'!$A$1:$AJ$1,0)),"")</f>
        <v>2.7879677712917328E-2</v>
      </c>
      <c r="K13" s="278">
        <f>IFERROR(INDEX(콘텐츠,MATCH($B13,'contents 계산시트'!$X$1:$X$75,0),MATCH(K$2,'contents 계산시트'!$A$1:$AJ$1,0)),"")</f>
        <v>69</v>
      </c>
      <c r="L13" s="278">
        <f>IFERROR(INDEX(콘텐츠,MATCH($B13,'contents 계산시트'!$X$1:$X$75,0),MATCH(L$2,'contents 계산시트'!$A$1:$AJ$1,0)),"")</f>
        <v>0</v>
      </c>
      <c r="M13" s="278">
        <f>IFERROR(INDEX(콘텐츠,MATCH($B13,'contents 계산시트'!$X$1:$X$75,0),MATCH(M$2,'contents 계산시트'!$A$1:$AJ$1,0)),"")</f>
        <v>5</v>
      </c>
      <c r="N13" s="278" t="str">
        <f>IFERROR(INDEX(콘텐츠,MATCH($B13,'contents 계산시트'!$X$1:$X$75,0),MATCH(N$2,'contents 계산시트'!$A$1:$AJ$1,0)),"")</f>
        <v/>
      </c>
      <c r="O13" s="278">
        <f>IFERROR(INDEX(콘텐츠,MATCH($B13,'contents 계산시트'!$X$1:$X$75,0),MATCH(O$2,'contents 계산시트'!$A$1:$AJ$1,0)),"")</f>
        <v>150</v>
      </c>
      <c r="P13" s="219">
        <f>IFERROR(INDEX(콘텐츠,MATCH($B13,'contents 계산시트'!$X$1:$X$75,0),MATCH(P$2,'contents 계산시트'!$A$1:$AJ$1,0)),"")</f>
        <v>5.5025678650036686E-2</v>
      </c>
      <c r="Q13" s="88"/>
    </row>
    <row r="14" spans="1:20">
      <c r="A14" s="88"/>
      <c r="B14" s="220">
        <v>10</v>
      </c>
      <c r="C14" s="291">
        <f>IFERROR(INDEX(콘텐츠,MATCH($B14,'contents 계산시트'!$X$1:$X$75,0),MATCH(C$2,'contents 계산시트'!$A$1:$AJ$1,0)),"")</f>
        <v>45538</v>
      </c>
      <c r="D14" s="293">
        <f>IFERROR(INDEX(콘텐츠,MATCH($B14,'contents 계산시트'!$X$1:$X$75,0),MATCH(D$2,'contents 계산시트'!$A$1:$AJ$1,0)),"")</f>
        <v>45538</v>
      </c>
      <c r="E14" s="216" t="str">
        <f>IF(INDEX('contents 추가정보'!D:D,MATCH(B14,'contents 추가정보'!A:A,0),0)=0,"",INDEX('contents 추가정보'!D:D,MATCH(B14,'contents 추가정보'!A:A,0),0))</f>
        <v>단일 이미지</v>
      </c>
      <c r="F14" s="217" t="str">
        <f>IF(
INDEX('contents 추가정보'!C:C,MATCH(B14,'contents 추가정보'!A:A,0))="",
"",
INDEX('contents 추가정보'!C:C,MATCH(B14,'contents 추가정보'!A:A,0)))</f>
        <v>Myth vs Truth</v>
      </c>
      <c r="G14" s="218" t="str">
        <f>IF(INDEX('contents 추가정보'!E:E,MATCH(B14,'contents 추가정보'!A:A,0),0)=0,"",INDEX('contents 추가정보'!E:E,MATCH(B14,'contents 추가정보'!A:A,0),0))</f>
        <v>Science</v>
      </c>
      <c r="H14" s="278">
        <f>IFERROR(INDEX(콘텐츠,MATCH($B14,'contents 계산시트'!$X$1:$X$75,0),MATCH(H$2,'contents 계산시트'!$A$1:$AJ$1,0)),"")</f>
        <v>2217</v>
      </c>
      <c r="I14" s="278">
        <f>IFERROR(INDEX(콘텐츠,MATCH($B14,'contents 계산시트'!$X$1:$X$75,0),MATCH(I$2,'contents 계산시트'!$A$1:$AJ$1,0)),"")</f>
        <v>38</v>
      </c>
      <c r="J14" s="219">
        <f>IFERROR(INDEX(콘텐츠,MATCH($B14,'contents 계산시트'!$X$1:$X$75,0),MATCH(J$2,'contents 계산시트'!$A$1:$AJ$1,0)),"")</f>
        <v>1.7140280455350876E-2</v>
      </c>
      <c r="K14" s="278">
        <f>IFERROR(INDEX(콘텐츠,MATCH($B14,'contents 계산시트'!$X$1:$X$75,0),MATCH(K$2,'contents 계산시트'!$A$1:$AJ$1,0)),"")</f>
        <v>38</v>
      </c>
      <c r="L14" s="278">
        <f>IFERROR(INDEX(콘텐츠,MATCH($B14,'contents 계산시트'!$X$1:$X$75,0),MATCH(L$2,'contents 계산시트'!$A$1:$AJ$1,0)),"")</f>
        <v>0</v>
      </c>
      <c r="M14" s="278">
        <f>IFERROR(INDEX(콘텐츠,MATCH($B14,'contents 계산시트'!$X$1:$X$75,0),MATCH(M$2,'contents 계산시트'!$A$1:$AJ$1,0)),"")</f>
        <v>4</v>
      </c>
      <c r="N14" s="278" t="str">
        <f>IFERROR(INDEX(콘텐츠,MATCH($B14,'contents 계산시트'!$X$1:$X$75,0),MATCH(N$2,'contents 계산시트'!$A$1:$AJ$1,0)),"")</f>
        <v/>
      </c>
      <c r="O14" s="278">
        <f>IFERROR(INDEX(콘텐츠,MATCH($B14,'contents 계산시트'!$X$1:$X$75,0),MATCH(O$2,'contents 계산시트'!$A$1:$AJ$1,0)),"")</f>
        <v>80</v>
      </c>
      <c r="P14" s="219">
        <f>IFERROR(INDEX(콘텐츠,MATCH($B14,'contents 계산시트'!$X$1:$X$75,0),MATCH(P$2,'contents 계산시트'!$A$1:$AJ$1,0)),"")</f>
        <v>3.6084799278304013E-2</v>
      </c>
      <c r="Q14" s="88"/>
    </row>
    <row r="15" spans="1:20">
      <c r="A15" s="88"/>
      <c r="B15" s="220">
        <v>11</v>
      </c>
      <c r="C15" s="291">
        <f>IFERROR(INDEX(콘텐츠,MATCH($B15,'contents 계산시트'!$X$1:$X$75,0),MATCH(C$2,'contents 계산시트'!$A$1:$AJ$1,0)),"")</f>
        <v>45538</v>
      </c>
      <c r="D15" s="293">
        <f>IFERROR(INDEX(콘텐츠,MATCH($B15,'contents 계산시트'!$X$1:$X$75,0),MATCH(D$2,'contents 계산시트'!$A$1:$AJ$1,0)),"")</f>
        <v>45538</v>
      </c>
      <c r="E15" s="216" t="str">
        <f>IF(INDEX('contents 추가정보'!D:D,MATCH(B15,'contents 추가정보'!A:A,0),0)=0,"",INDEX('contents 추가정보'!D:D,MATCH(B15,'contents 추가정보'!A:A,0),0))</f>
        <v>Poll</v>
      </c>
      <c r="F15" s="217" t="str">
        <f>IF(
INDEX('contents 추가정보'!C:C,MATCH(B15,'contents 추가정보'!A:A,0))="",
"",
INDEX('contents 추가정보'!C:C,MATCH(B15,'contents 추가정보'!A:A,0)))</f>
        <v>Covid 19</v>
      </c>
      <c r="G15" s="218" t="str">
        <f>IF(INDEX('contents 추가정보'!E:E,MATCH(B15,'contents 추가정보'!A:A,0),0)=0,"",INDEX('contents 추가정보'!E:E,MATCH(B15,'contents 추가정보'!A:A,0),0))</f>
        <v>Science</v>
      </c>
      <c r="H15" s="278">
        <f>IFERROR(INDEX(콘텐츠,MATCH($B15,'contents 계산시트'!$X$1:$X$75,0),MATCH(H$2,'contents 계산시트'!$A$1:$AJ$1,0)),"")</f>
        <v>5107</v>
      </c>
      <c r="I15" s="278">
        <f>IFERROR(INDEX(콘텐츠,MATCH($B15,'contents 계산시트'!$X$1:$X$75,0),MATCH(I$2,'contents 계산시트'!$A$1:$AJ$1,0)),"")</f>
        <v>107</v>
      </c>
      <c r="J15" s="219">
        <f>IFERROR(INDEX(콘텐츠,MATCH($B15,'contents 계산시트'!$X$1:$X$75,0),MATCH(J$2,'contents 계산시트'!$A$1:$AJ$1,0)),"")</f>
        <v>2.0951634272933006E-2</v>
      </c>
      <c r="K15" s="278">
        <f>IFERROR(INDEX(콘텐츠,MATCH($B15,'contents 계산시트'!$X$1:$X$75,0),MATCH(K$2,'contents 계산시트'!$A$1:$AJ$1,0)),"")</f>
        <v>17</v>
      </c>
      <c r="L15" s="278">
        <f>IFERROR(INDEX(콘텐츠,MATCH($B15,'contents 계산시트'!$X$1:$X$75,0),MATCH(L$2,'contents 계산시트'!$A$1:$AJ$1,0)),"")</f>
        <v>0</v>
      </c>
      <c r="M15" s="278">
        <f>IFERROR(INDEX(콘텐츠,MATCH($B15,'contents 계산시트'!$X$1:$X$75,0),MATCH(M$2,'contents 계산시트'!$A$1:$AJ$1,0)),"")</f>
        <v>1</v>
      </c>
      <c r="N15" s="278" t="str">
        <f>IFERROR(INDEX(콘텐츠,MATCH($B15,'contents 계산시트'!$X$1:$X$75,0),MATCH(N$2,'contents 계산시트'!$A$1:$AJ$1,0)),"")</f>
        <v/>
      </c>
      <c r="O15" s="278">
        <f>IFERROR(INDEX(콘텐츠,MATCH($B15,'contents 계산시트'!$X$1:$X$75,0),MATCH(O$2,'contents 계산시트'!$A$1:$AJ$1,0)),"")</f>
        <v>125</v>
      </c>
      <c r="P15" s="219">
        <f>IFERROR(INDEX(콘텐츠,MATCH($B15,'contents 계산시트'!$X$1:$X$75,0),MATCH(P$2,'contents 계산시트'!$A$1:$AJ$1,0)),"")</f>
        <v>2.4476209124730763E-2</v>
      </c>
      <c r="Q15" s="88"/>
    </row>
    <row r="16" spans="1:20">
      <c r="A16" s="88"/>
      <c r="B16" s="220">
        <v>12</v>
      </c>
      <c r="C16" s="291" t="str">
        <f>IFERROR(INDEX(콘텐츠,MATCH($B16,'contents 계산시트'!$X$1:$X$75,0),MATCH(C$2,'contents 계산시트'!$A$1:$AJ$1,0)),"")</f>
        <v/>
      </c>
      <c r="D16" s="293" t="str">
        <f>IFERROR(INDEX(콘텐츠,MATCH($B16,'contents 계산시트'!$X$1:$X$75,0),MATCH(D$2,'contents 계산시트'!$A$1:$AJ$1,0)),"")</f>
        <v/>
      </c>
      <c r="E16" s="216" t="str">
        <f>IF(INDEX('contents 추가정보'!D:D,MATCH(B16,'contents 추가정보'!A:A,0),0)=0,"",INDEX('contents 추가정보'!D:D,MATCH(B16,'contents 추가정보'!A:A,0),0))</f>
        <v/>
      </c>
      <c r="F16" s="217" t="str">
        <f>IF(
INDEX('contents 추가정보'!C:C,MATCH(B16,'contents 추가정보'!A:A,0))="",
"",
INDEX('contents 추가정보'!C:C,MATCH(B16,'contents 추가정보'!A:A,0)))</f>
        <v/>
      </c>
      <c r="G16" s="218" t="str">
        <f>IF(INDEX('contents 추가정보'!E:E,MATCH(B16,'contents 추가정보'!A:A,0),0)=0,"",INDEX('contents 추가정보'!E:E,MATCH(B16,'contents 추가정보'!A:A,0),0))</f>
        <v/>
      </c>
      <c r="H16" s="278" t="str">
        <f>IFERROR(INDEX(콘텐츠,MATCH($B16,'contents 계산시트'!$X$1:$X$75,0),MATCH(H$2,'contents 계산시트'!$A$1:$AJ$1,0)),"")</f>
        <v/>
      </c>
      <c r="I16" s="278" t="str">
        <f>IFERROR(INDEX(콘텐츠,MATCH($B16,'contents 계산시트'!$X$1:$X$75,0),MATCH(I$2,'contents 계산시트'!$A$1:$AJ$1,0)),"")</f>
        <v/>
      </c>
      <c r="J16" s="219" t="str">
        <f>IFERROR(INDEX(콘텐츠,MATCH($B16,'contents 계산시트'!$X$1:$X$75,0),MATCH(J$2,'contents 계산시트'!$A$1:$AJ$1,0)),"")</f>
        <v/>
      </c>
      <c r="K16" s="278" t="str">
        <f>IFERROR(INDEX(콘텐츠,MATCH($B16,'contents 계산시트'!$X$1:$X$75,0),MATCH(K$2,'contents 계산시트'!$A$1:$AJ$1,0)),"")</f>
        <v/>
      </c>
      <c r="L16" s="278" t="str">
        <f>IFERROR(INDEX(콘텐츠,MATCH($B16,'contents 계산시트'!$X$1:$X$75,0),MATCH(L$2,'contents 계산시트'!$A$1:$AJ$1,0)),"")</f>
        <v/>
      </c>
      <c r="M16" s="278" t="str">
        <f>IFERROR(INDEX(콘텐츠,MATCH($B16,'contents 계산시트'!$X$1:$X$75,0),MATCH(M$2,'contents 계산시트'!$A$1:$AJ$1,0)),"")</f>
        <v/>
      </c>
      <c r="N16" s="278" t="str">
        <f>IFERROR(INDEX(콘텐츠,MATCH($B16,'contents 계산시트'!$X$1:$X$75,0),MATCH(N$2,'contents 계산시트'!$A$1:$AJ$1,0)),"")</f>
        <v/>
      </c>
      <c r="O16" s="278" t="str">
        <f>IFERROR(INDEX(콘텐츠,MATCH($B16,'contents 계산시트'!$X$1:$X$75,0),MATCH(O$2,'contents 계산시트'!$A$1:$AJ$1,0)),"")</f>
        <v/>
      </c>
      <c r="P16" s="219" t="str">
        <f>IFERROR(INDEX(콘텐츠,MATCH($B16,'contents 계산시트'!$X$1:$X$75,0),MATCH(P$2,'contents 계산시트'!$A$1:$AJ$1,0)),"")</f>
        <v/>
      </c>
      <c r="Q16" s="88"/>
    </row>
    <row r="17" spans="1:17">
      <c r="A17" s="88"/>
      <c r="B17" s="220">
        <v>13</v>
      </c>
      <c r="C17" s="291" t="str">
        <f>IFERROR(INDEX(콘텐츠,MATCH($B17,'contents 계산시트'!$X$1:$X$75,0),MATCH(C$2,'contents 계산시트'!$A$1:$AJ$1,0)),"")</f>
        <v/>
      </c>
      <c r="D17" s="293" t="str">
        <f>IFERROR(INDEX(콘텐츠,MATCH($B17,'contents 계산시트'!$X$1:$X$75,0),MATCH(D$2,'contents 계산시트'!$A$1:$AJ$1,0)),"")</f>
        <v/>
      </c>
      <c r="E17" s="216" t="str">
        <f>IF(INDEX('contents 추가정보'!D:D,MATCH(B17,'contents 추가정보'!A:A,0),0)=0,"",INDEX('contents 추가정보'!D:D,MATCH(B17,'contents 추가정보'!A:A,0),0))</f>
        <v/>
      </c>
      <c r="F17" s="217" t="str">
        <f>IF(
INDEX('contents 추가정보'!C:C,MATCH(B17,'contents 추가정보'!A:A,0))="",
"",
INDEX('contents 추가정보'!C:C,MATCH(B17,'contents 추가정보'!A:A,0)))</f>
        <v/>
      </c>
      <c r="G17" s="218" t="str">
        <f>IF(INDEX('contents 추가정보'!E:E,MATCH(B17,'contents 추가정보'!A:A,0),0)=0,"",INDEX('contents 추가정보'!E:E,MATCH(B17,'contents 추가정보'!A:A,0),0))</f>
        <v/>
      </c>
      <c r="H17" s="278" t="str">
        <f>IFERROR(INDEX(콘텐츠,MATCH($B17,'contents 계산시트'!$X$1:$X$75,0),MATCH(H$2,'contents 계산시트'!$A$1:$AJ$1,0)),"")</f>
        <v/>
      </c>
      <c r="I17" s="278" t="str">
        <f>IFERROR(INDEX(콘텐츠,MATCH($B17,'contents 계산시트'!$X$1:$X$75,0),MATCH(I$2,'contents 계산시트'!$A$1:$AJ$1,0)),"")</f>
        <v/>
      </c>
      <c r="J17" s="219" t="str">
        <f>IFERROR(INDEX(콘텐츠,MATCH($B17,'contents 계산시트'!$X$1:$X$75,0),MATCH(J$2,'contents 계산시트'!$A$1:$AJ$1,0)),"")</f>
        <v/>
      </c>
      <c r="K17" s="278" t="str">
        <f>IFERROR(INDEX(콘텐츠,MATCH($B17,'contents 계산시트'!$X$1:$X$75,0),MATCH(K$2,'contents 계산시트'!$A$1:$AJ$1,0)),"")</f>
        <v/>
      </c>
      <c r="L17" s="278" t="str">
        <f>IFERROR(INDEX(콘텐츠,MATCH($B17,'contents 계산시트'!$X$1:$X$75,0),MATCH(L$2,'contents 계산시트'!$A$1:$AJ$1,0)),"")</f>
        <v/>
      </c>
      <c r="M17" s="278" t="str">
        <f>IFERROR(INDEX(콘텐츠,MATCH($B17,'contents 계산시트'!$X$1:$X$75,0),MATCH(M$2,'contents 계산시트'!$A$1:$AJ$1,0)),"")</f>
        <v/>
      </c>
      <c r="N17" s="278" t="str">
        <f>IFERROR(INDEX(콘텐츠,MATCH($B17,'contents 계산시트'!$X$1:$X$75,0),MATCH(N$2,'contents 계산시트'!$A$1:$AJ$1,0)),"")</f>
        <v/>
      </c>
      <c r="O17" s="278" t="str">
        <f>IFERROR(INDEX(콘텐츠,MATCH($B17,'contents 계산시트'!$X$1:$X$75,0),MATCH(O$2,'contents 계산시트'!$A$1:$AJ$1,0)),"")</f>
        <v/>
      </c>
      <c r="P17" s="219" t="str">
        <f>IFERROR(INDEX(콘텐츠,MATCH($B17,'contents 계산시트'!$X$1:$X$75,0),MATCH(P$2,'contents 계산시트'!$A$1:$AJ$1,0)),"")</f>
        <v/>
      </c>
      <c r="Q17" s="88"/>
    </row>
    <row r="18" spans="1:17">
      <c r="A18" s="88"/>
      <c r="B18" s="220">
        <v>14</v>
      </c>
      <c r="C18" s="291" t="str">
        <f>IFERROR(INDEX(콘텐츠,MATCH($B18,'contents 계산시트'!$X$1:$X$75,0),MATCH(C$2,'contents 계산시트'!$A$1:$AJ$1,0)),"")</f>
        <v/>
      </c>
      <c r="D18" s="293" t="str">
        <f>IFERROR(INDEX(콘텐츠,MATCH($B18,'contents 계산시트'!$X$1:$X$75,0),MATCH(D$2,'contents 계산시트'!$A$1:$AJ$1,0)),"")</f>
        <v/>
      </c>
      <c r="E18" s="216" t="str">
        <f>IF(INDEX('contents 추가정보'!D:D,MATCH(B18,'contents 추가정보'!A:A,0),0)=0,"",INDEX('contents 추가정보'!D:D,MATCH(B18,'contents 추가정보'!A:A,0),0))</f>
        <v/>
      </c>
      <c r="F18" s="217" t="str">
        <f>IF(
INDEX('contents 추가정보'!C:C,MATCH(B18,'contents 추가정보'!A:A,0))="",
"",
INDEX('contents 추가정보'!C:C,MATCH(B18,'contents 추가정보'!A:A,0)))</f>
        <v/>
      </c>
      <c r="G18" s="218" t="str">
        <f>IF(INDEX('contents 추가정보'!E:E,MATCH(B18,'contents 추가정보'!A:A,0),0)=0,"",INDEX('contents 추가정보'!E:E,MATCH(B18,'contents 추가정보'!A:A,0),0))</f>
        <v/>
      </c>
      <c r="H18" s="278" t="str">
        <f>IFERROR(INDEX(콘텐츠,MATCH($B18,'contents 계산시트'!$X$1:$X$75,0),MATCH(H$2,'contents 계산시트'!$A$1:$AJ$1,0)),"")</f>
        <v/>
      </c>
      <c r="I18" s="278" t="str">
        <f>IFERROR(INDEX(콘텐츠,MATCH($B18,'contents 계산시트'!$X$1:$X$75,0),MATCH(I$2,'contents 계산시트'!$A$1:$AJ$1,0)),"")</f>
        <v/>
      </c>
      <c r="J18" s="219" t="str">
        <f>IFERROR(INDEX(콘텐츠,MATCH($B18,'contents 계산시트'!$X$1:$X$75,0),MATCH(J$2,'contents 계산시트'!$A$1:$AJ$1,0)),"")</f>
        <v/>
      </c>
      <c r="K18" s="278" t="str">
        <f>IFERROR(INDEX(콘텐츠,MATCH($B18,'contents 계산시트'!$X$1:$X$75,0),MATCH(K$2,'contents 계산시트'!$A$1:$AJ$1,0)),"")</f>
        <v/>
      </c>
      <c r="L18" s="278" t="str">
        <f>IFERROR(INDEX(콘텐츠,MATCH($B18,'contents 계산시트'!$X$1:$X$75,0),MATCH(L$2,'contents 계산시트'!$A$1:$AJ$1,0)),"")</f>
        <v/>
      </c>
      <c r="M18" s="278" t="str">
        <f>IFERROR(INDEX(콘텐츠,MATCH($B18,'contents 계산시트'!$X$1:$X$75,0),MATCH(M$2,'contents 계산시트'!$A$1:$AJ$1,0)),"")</f>
        <v/>
      </c>
      <c r="N18" s="278" t="str">
        <f>IFERROR(INDEX(콘텐츠,MATCH($B18,'contents 계산시트'!$X$1:$X$75,0),MATCH(N$2,'contents 계산시트'!$A$1:$AJ$1,0)),"")</f>
        <v/>
      </c>
      <c r="O18" s="278" t="str">
        <f>IFERROR(INDEX(콘텐츠,MATCH($B18,'contents 계산시트'!$X$1:$X$75,0),MATCH(O$2,'contents 계산시트'!$A$1:$AJ$1,0)),"")</f>
        <v/>
      </c>
      <c r="P18" s="219" t="str">
        <f>IFERROR(INDEX(콘텐츠,MATCH($B18,'contents 계산시트'!$X$1:$X$75,0),MATCH(P$2,'contents 계산시트'!$A$1:$AJ$1,0)),"")</f>
        <v/>
      </c>
      <c r="Q18" s="88"/>
    </row>
    <row r="19" spans="1:17">
      <c r="A19" s="88"/>
      <c r="B19" s="220">
        <v>15</v>
      </c>
      <c r="C19" s="291" t="str">
        <f>IFERROR(INDEX(콘텐츠,MATCH($B19,'contents 계산시트'!$X$1:$X$75,0),MATCH(C$2,'contents 계산시트'!$A$1:$AJ$1,0)),"")</f>
        <v/>
      </c>
      <c r="D19" s="293" t="str">
        <f>IFERROR(INDEX(콘텐츠,MATCH($B19,'contents 계산시트'!$X$1:$X$75,0),MATCH(D$2,'contents 계산시트'!$A$1:$AJ$1,0)),"")</f>
        <v/>
      </c>
      <c r="E19" s="216" t="str">
        <f>IF(INDEX('contents 추가정보'!D:D,MATCH(B19,'contents 추가정보'!A:A,0),0)=0,"",INDEX('contents 추가정보'!D:D,MATCH(B19,'contents 추가정보'!A:A,0),0))</f>
        <v/>
      </c>
      <c r="F19" s="217" t="str">
        <f>IF(
INDEX('contents 추가정보'!C:C,MATCH(B19,'contents 추가정보'!A:A,0))="",
"",
INDEX('contents 추가정보'!C:C,MATCH(B19,'contents 추가정보'!A:A,0)))</f>
        <v/>
      </c>
      <c r="G19" s="218" t="str">
        <f>IF(INDEX('contents 추가정보'!E:E,MATCH(B19,'contents 추가정보'!A:A,0),0)=0,"",INDEX('contents 추가정보'!E:E,MATCH(B19,'contents 추가정보'!A:A,0),0))</f>
        <v/>
      </c>
      <c r="H19" s="278" t="str">
        <f>IFERROR(INDEX(콘텐츠,MATCH($B19,'contents 계산시트'!$X$1:$X$75,0),MATCH(H$2,'contents 계산시트'!$A$1:$AJ$1,0)),"")</f>
        <v/>
      </c>
      <c r="I19" s="278" t="str">
        <f>IFERROR(INDEX(콘텐츠,MATCH($B19,'contents 계산시트'!$X$1:$X$75,0),MATCH(I$2,'contents 계산시트'!$A$1:$AJ$1,0)),"")</f>
        <v/>
      </c>
      <c r="J19" s="219" t="str">
        <f>IFERROR(INDEX(콘텐츠,MATCH($B19,'contents 계산시트'!$X$1:$X$75,0),MATCH(J$2,'contents 계산시트'!$A$1:$AJ$1,0)),"")</f>
        <v/>
      </c>
      <c r="K19" s="278" t="str">
        <f>IFERROR(INDEX(콘텐츠,MATCH($B19,'contents 계산시트'!$X$1:$X$75,0),MATCH(K$2,'contents 계산시트'!$A$1:$AJ$1,0)),"")</f>
        <v/>
      </c>
      <c r="L19" s="278" t="str">
        <f>IFERROR(INDEX(콘텐츠,MATCH($B19,'contents 계산시트'!$X$1:$X$75,0),MATCH(L$2,'contents 계산시트'!$A$1:$AJ$1,0)),"")</f>
        <v/>
      </c>
      <c r="M19" s="278" t="str">
        <f>IFERROR(INDEX(콘텐츠,MATCH($B19,'contents 계산시트'!$X$1:$X$75,0),MATCH(M$2,'contents 계산시트'!$A$1:$AJ$1,0)),"")</f>
        <v/>
      </c>
      <c r="N19" s="278" t="str">
        <f>IFERROR(INDEX(콘텐츠,MATCH($B19,'contents 계산시트'!$X$1:$X$75,0),MATCH(N$2,'contents 계산시트'!$A$1:$AJ$1,0)),"")</f>
        <v/>
      </c>
      <c r="O19" s="278" t="str">
        <f>IFERROR(INDEX(콘텐츠,MATCH($B19,'contents 계산시트'!$X$1:$X$75,0),MATCH(O$2,'contents 계산시트'!$A$1:$AJ$1,0)),"")</f>
        <v/>
      </c>
      <c r="P19" s="219" t="str">
        <f>IFERROR(INDEX(콘텐츠,MATCH($B19,'contents 계산시트'!$X$1:$X$75,0),MATCH(P$2,'contents 계산시트'!$A$1:$AJ$1,0)),"")</f>
        <v/>
      </c>
      <c r="Q19" s="88"/>
    </row>
    <row r="20" spans="1:17">
      <c r="A20" s="88"/>
      <c r="B20" s="220">
        <v>16</v>
      </c>
      <c r="C20" s="291" t="str">
        <f>IFERROR(INDEX(콘텐츠,MATCH($B20,'contents 계산시트'!$X$1:$X$75,0),MATCH(C$2,'contents 계산시트'!$A$1:$AJ$1,0)),"")</f>
        <v/>
      </c>
      <c r="D20" s="293" t="str">
        <f>IFERROR(INDEX(콘텐츠,MATCH($B20,'contents 계산시트'!$X$1:$X$75,0),MATCH(D$2,'contents 계산시트'!$A$1:$AJ$1,0)),"")</f>
        <v/>
      </c>
      <c r="E20" s="216" t="str">
        <f>IF(INDEX('contents 추가정보'!D:D,MATCH(B20,'contents 추가정보'!A:A,0),0)=0,"",INDEX('contents 추가정보'!D:D,MATCH(B20,'contents 추가정보'!A:A,0),0))</f>
        <v/>
      </c>
      <c r="F20" s="217" t="str">
        <f>IF(
INDEX('contents 추가정보'!C:C,MATCH(B20,'contents 추가정보'!A:A,0))="",
"",
INDEX('contents 추가정보'!C:C,MATCH(B20,'contents 추가정보'!A:A,0)))</f>
        <v/>
      </c>
      <c r="G20" s="218" t="str">
        <f>IF(INDEX('contents 추가정보'!E:E,MATCH(B20,'contents 추가정보'!A:A,0),0)=0,"",INDEX('contents 추가정보'!E:E,MATCH(B20,'contents 추가정보'!A:A,0),0))</f>
        <v/>
      </c>
      <c r="H20" s="278" t="str">
        <f>IFERROR(INDEX(콘텐츠,MATCH($B20,'contents 계산시트'!$X$1:$X$75,0),MATCH(H$2,'contents 계산시트'!$A$1:$AJ$1,0)),"")</f>
        <v/>
      </c>
      <c r="I20" s="278" t="str">
        <f>IFERROR(INDEX(콘텐츠,MATCH($B20,'contents 계산시트'!$X$1:$X$75,0),MATCH(I$2,'contents 계산시트'!$A$1:$AJ$1,0)),"")</f>
        <v/>
      </c>
      <c r="J20" s="219" t="str">
        <f>IFERROR(INDEX(콘텐츠,MATCH($B20,'contents 계산시트'!$X$1:$X$75,0),MATCH(J$2,'contents 계산시트'!$A$1:$AJ$1,0)),"")</f>
        <v/>
      </c>
      <c r="K20" s="278" t="str">
        <f>IFERROR(INDEX(콘텐츠,MATCH($B20,'contents 계산시트'!$X$1:$X$75,0),MATCH(K$2,'contents 계산시트'!$A$1:$AJ$1,0)),"")</f>
        <v/>
      </c>
      <c r="L20" s="278" t="str">
        <f>IFERROR(INDEX(콘텐츠,MATCH($B20,'contents 계산시트'!$X$1:$X$75,0),MATCH(L$2,'contents 계산시트'!$A$1:$AJ$1,0)),"")</f>
        <v/>
      </c>
      <c r="M20" s="278" t="str">
        <f>IFERROR(INDEX(콘텐츠,MATCH($B20,'contents 계산시트'!$X$1:$X$75,0),MATCH(M$2,'contents 계산시트'!$A$1:$AJ$1,0)),"")</f>
        <v/>
      </c>
      <c r="N20" s="278" t="str">
        <f>IFERROR(INDEX(콘텐츠,MATCH($B20,'contents 계산시트'!$X$1:$X$75,0),MATCH(N$2,'contents 계산시트'!$A$1:$AJ$1,0)),"")</f>
        <v/>
      </c>
      <c r="O20" s="278" t="str">
        <f>IFERROR(INDEX(콘텐츠,MATCH($B20,'contents 계산시트'!$X$1:$X$75,0),MATCH(O$2,'contents 계산시트'!$A$1:$AJ$1,0)),"")</f>
        <v/>
      </c>
      <c r="P20" s="219" t="str">
        <f>IFERROR(INDEX(콘텐츠,MATCH($B20,'contents 계산시트'!$X$1:$X$75,0),MATCH(P$2,'contents 계산시트'!$A$1:$AJ$1,0)),"")</f>
        <v/>
      </c>
      <c r="Q20" s="88"/>
    </row>
    <row r="21" spans="1:17">
      <c r="A21" s="88"/>
      <c r="B21" s="220">
        <v>17</v>
      </c>
      <c r="C21" s="291" t="str">
        <f>IFERROR(INDEX(콘텐츠,MATCH($B21,'contents 계산시트'!$X$1:$X$75,0),MATCH(C$2,'contents 계산시트'!$A$1:$AJ$1,0)),"")</f>
        <v/>
      </c>
      <c r="D21" s="293" t="str">
        <f>IFERROR(INDEX(콘텐츠,MATCH($B21,'contents 계산시트'!$X$1:$X$75,0),MATCH(D$2,'contents 계산시트'!$A$1:$AJ$1,0)),"")</f>
        <v/>
      </c>
      <c r="E21" s="216" t="str">
        <f>IF(INDEX('contents 추가정보'!D:D,MATCH(B21,'contents 추가정보'!A:A,0),0)=0,"",INDEX('contents 추가정보'!D:D,MATCH(B21,'contents 추가정보'!A:A,0),0))</f>
        <v/>
      </c>
      <c r="F21" s="217" t="str">
        <f>IF(
INDEX('contents 추가정보'!C:C,MATCH(B21,'contents 추가정보'!A:A,0))="",
"",
INDEX('contents 추가정보'!C:C,MATCH(B21,'contents 추가정보'!A:A,0)))</f>
        <v/>
      </c>
      <c r="G21" s="218" t="str">
        <f>IF(INDEX('contents 추가정보'!E:E,MATCH(B21,'contents 추가정보'!A:A,0),0)=0,"",INDEX('contents 추가정보'!E:E,MATCH(B21,'contents 추가정보'!A:A,0),0))</f>
        <v/>
      </c>
      <c r="H21" s="278" t="str">
        <f>IFERROR(INDEX(콘텐츠,MATCH($B21,'contents 계산시트'!$X$1:$X$75,0),MATCH(H$2,'contents 계산시트'!$A$1:$AJ$1,0)),"")</f>
        <v/>
      </c>
      <c r="I21" s="278" t="str">
        <f>IFERROR(INDEX(콘텐츠,MATCH($B21,'contents 계산시트'!$X$1:$X$75,0),MATCH(I$2,'contents 계산시트'!$A$1:$AJ$1,0)),"")</f>
        <v/>
      </c>
      <c r="J21" s="219" t="str">
        <f>IFERROR(INDEX(콘텐츠,MATCH($B21,'contents 계산시트'!$X$1:$X$75,0),MATCH(J$2,'contents 계산시트'!$A$1:$AJ$1,0)),"")</f>
        <v/>
      </c>
      <c r="K21" s="278" t="str">
        <f>IFERROR(INDEX(콘텐츠,MATCH($B21,'contents 계산시트'!$X$1:$X$75,0),MATCH(K$2,'contents 계산시트'!$A$1:$AJ$1,0)),"")</f>
        <v/>
      </c>
      <c r="L21" s="278" t="str">
        <f>IFERROR(INDEX(콘텐츠,MATCH($B21,'contents 계산시트'!$X$1:$X$75,0),MATCH(L$2,'contents 계산시트'!$A$1:$AJ$1,0)),"")</f>
        <v/>
      </c>
      <c r="M21" s="278" t="str">
        <f>IFERROR(INDEX(콘텐츠,MATCH($B21,'contents 계산시트'!$X$1:$X$75,0),MATCH(M$2,'contents 계산시트'!$A$1:$AJ$1,0)),"")</f>
        <v/>
      </c>
      <c r="N21" s="278" t="str">
        <f>IFERROR(INDEX(콘텐츠,MATCH($B21,'contents 계산시트'!$X$1:$X$75,0),MATCH(N$2,'contents 계산시트'!$A$1:$AJ$1,0)),"")</f>
        <v/>
      </c>
      <c r="O21" s="278" t="str">
        <f>IFERROR(INDEX(콘텐츠,MATCH($B21,'contents 계산시트'!$X$1:$X$75,0),MATCH(O$2,'contents 계산시트'!$A$1:$AJ$1,0)),"")</f>
        <v/>
      </c>
      <c r="P21" s="219" t="str">
        <f>IFERROR(INDEX(콘텐츠,MATCH($B21,'contents 계산시트'!$X$1:$X$75,0),MATCH(P$2,'contents 계산시트'!$A$1:$AJ$1,0)),"")</f>
        <v/>
      </c>
      <c r="Q21" s="88"/>
    </row>
    <row r="22" spans="1:17">
      <c r="A22" s="88"/>
      <c r="B22" s="220">
        <v>18</v>
      </c>
      <c r="C22" s="291" t="str">
        <f>IFERROR(INDEX(콘텐츠,MATCH($B22,'contents 계산시트'!$X$1:$X$75,0),MATCH(C$2,'contents 계산시트'!$A$1:$AJ$1,0)),"")</f>
        <v/>
      </c>
      <c r="D22" s="293" t="str">
        <f>IFERROR(INDEX(콘텐츠,MATCH($B22,'contents 계산시트'!$X$1:$X$75,0),MATCH(D$2,'contents 계산시트'!$A$1:$AJ$1,0)),"")</f>
        <v/>
      </c>
      <c r="E22" s="216" t="str">
        <f>IF(INDEX('contents 추가정보'!D:D,MATCH(B22,'contents 추가정보'!A:A,0),0)=0,"",INDEX('contents 추가정보'!D:D,MATCH(B22,'contents 추가정보'!A:A,0),0))</f>
        <v/>
      </c>
      <c r="F22" s="217" t="str">
        <f>IF(
INDEX('contents 추가정보'!C:C,MATCH(B22,'contents 추가정보'!A:A,0))="",
"",
INDEX('contents 추가정보'!C:C,MATCH(B22,'contents 추가정보'!A:A,0)))</f>
        <v/>
      </c>
      <c r="G22" s="218" t="str">
        <f>IF(INDEX('contents 추가정보'!E:E,MATCH(B22,'contents 추가정보'!A:A,0),0)=0,"",INDEX('contents 추가정보'!E:E,MATCH(B22,'contents 추가정보'!A:A,0),0))</f>
        <v/>
      </c>
      <c r="H22" s="278" t="str">
        <f>IFERROR(INDEX(콘텐츠,MATCH($B22,'contents 계산시트'!$X$1:$X$75,0),MATCH(H$2,'contents 계산시트'!$A$1:$AJ$1,0)),"")</f>
        <v/>
      </c>
      <c r="I22" s="278" t="str">
        <f>IFERROR(INDEX(콘텐츠,MATCH($B22,'contents 계산시트'!$X$1:$X$75,0),MATCH(I$2,'contents 계산시트'!$A$1:$AJ$1,0)),"")</f>
        <v/>
      </c>
      <c r="J22" s="219" t="str">
        <f>IFERROR(INDEX(콘텐츠,MATCH($B22,'contents 계산시트'!$X$1:$X$75,0),MATCH(J$2,'contents 계산시트'!$A$1:$AJ$1,0)),"")</f>
        <v/>
      </c>
      <c r="K22" s="278" t="str">
        <f>IFERROR(INDEX(콘텐츠,MATCH($B22,'contents 계산시트'!$X$1:$X$75,0),MATCH(K$2,'contents 계산시트'!$A$1:$AJ$1,0)),"")</f>
        <v/>
      </c>
      <c r="L22" s="278" t="str">
        <f>IFERROR(INDEX(콘텐츠,MATCH($B22,'contents 계산시트'!$X$1:$X$75,0),MATCH(L$2,'contents 계산시트'!$A$1:$AJ$1,0)),"")</f>
        <v/>
      </c>
      <c r="M22" s="278" t="str">
        <f>IFERROR(INDEX(콘텐츠,MATCH($B22,'contents 계산시트'!$X$1:$X$75,0),MATCH(M$2,'contents 계산시트'!$A$1:$AJ$1,0)),"")</f>
        <v/>
      </c>
      <c r="N22" s="278" t="str">
        <f>IFERROR(INDEX(콘텐츠,MATCH($B22,'contents 계산시트'!$X$1:$X$75,0),MATCH(N$2,'contents 계산시트'!$A$1:$AJ$1,0)),"")</f>
        <v/>
      </c>
      <c r="O22" s="278" t="str">
        <f>IFERROR(INDEX(콘텐츠,MATCH($B22,'contents 계산시트'!$X$1:$X$75,0),MATCH(O$2,'contents 계산시트'!$A$1:$AJ$1,0)),"")</f>
        <v/>
      </c>
      <c r="P22" s="219" t="str">
        <f>IFERROR(INDEX(콘텐츠,MATCH($B22,'contents 계산시트'!$X$1:$X$75,0),MATCH(P$2,'contents 계산시트'!$A$1:$AJ$1,0)),"")</f>
        <v/>
      </c>
      <c r="Q22" s="88"/>
    </row>
    <row r="23" spans="1:17">
      <c r="A23" s="88"/>
      <c r="B23" s="220">
        <v>19</v>
      </c>
      <c r="C23" s="291" t="str">
        <f>IFERROR(INDEX(콘텐츠,MATCH($B23,'contents 계산시트'!$X$1:$X$75,0),MATCH(C$2,'contents 계산시트'!$A$1:$AJ$1,0)),"")</f>
        <v/>
      </c>
      <c r="D23" s="293" t="str">
        <f>IFERROR(INDEX(콘텐츠,MATCH($B23,'contents 계산시트'!$X$1:$X$75,0),MATCH(D$2,'contents 계산시트'!$A$1:$AJ$1,0)),"")</f>
        <v/>
      </c>
      <c r="E23" s="216" t="str">
        <f>IF(INDEX('contents 추가정보'!D:D,MATCH(B23,'contents 추가정보'!A:A,0),0)=0,"",INDEX('contents 추가정보'!D:D,MATCH(B23,'contents 추가정보'!A:A,0),0))</f>
        <v/>
      </c>
      <c r="F23" s="217" t="str">
        <f>IF(
INDEX('contents 추가정보'!C:C,MATCH(B23,'contents 추가정보'!A:A,0))="",
"",
INDEX('contents 추가정보'!C:C,MATCH(B23,'contents 추가정보'!A:A,0)))</f>
        <v/>
      </c>
      <c r="G23" s="218" t="str">
        <f>IF(INDEX('contents 추가정보'!E:E,MATCH(B23,'contents 추가정보'!A:A,0),0)=0,"",INDEX('contents 추가정보'!E:E,MATCH(B23,'contents 추가정보'!A:A,0),0))</f>
        <v/>
      </c>
      <c r="H23" s="278" t="str">
        <f>IFERROR(INDEX(콘텐츠,MATCH($B23,'contents 계산시트'!$X$1:$X$75,0),MATCH(H$2,'contents 계산시트'!$A$1:$AJ$1,0)),"")</f>
        <v/>
      </c>
      <c r="I23" s="278" t="str">
        <f>IFERROR(INDEX(콘텐츠,MATCH($B23,'contents 계산시트'!$X$1:$X$75,0),MATCH(I$2,'contents 계산시트'!$A$1:$AJ$1,0)),"")</f>
        <v/>
      </c>
      <c r="J23" s="219" t="str">
        <f>IFERROR(INDEX(콘텐츠,MATCH($B23,'contents 계산시트'!$X$1:$X$75,0),MATCH(J$2,'contents 계산시트'!$A$1:$AJ$1,0)),"")</f>
        <v/>
      </c>
      <c r="K23" s="278" t="str">
        <f>IFERROR(INDEX(콘텐츠,MATCH($B23,'contents 계산시트'!$X$1:$X$75,0),MATCH(K$2,'contents 계산시트'!$A$1:$AJ$1,0)),"")</f>
        <v/>
      </c>
      <c r="L23" s="278" t="str">
        <f>IFERROR(INDEX(콘텐츠,MATCH($B23,'contents 계산시트'!$X$1:$X$75,0),MATCH(L$2,'contents 계산시트'!$A$1:$AJ$1,0)),"")</f>
        <v/>
      </c>
      <c r="M23" s="278" t="str">
        <f>IFERROR(INDEX(콘텐츠,MATCH($B23,'contents 계산시트'!$X$1:$X$75,0),MATCH(M$2,'contents 계산시트'!$A$1:$AJ$1,0)),"")</f>
        <v/>
      </c>
      <c r="N23" s="278" t="str">
        <f>IFERROR(INDEX(콘텐츠,MATCH($B23,'contents 계산시트'!$X$1:$X$75,0),MATCH(N$2,'contents 계산시트'!$A$1:$AJ$1,0)),"")</f>
        <v/>
      </c>
      <c r="O23" s="280" t="str">
        <f>IFERROR(INDEX(콘텐츠,MATCH($B23,'contents 계산시트'!$X$1:$X$75,0),MATCH(O$2,'contents 계산시트'!$A$1:$AJ$1,0)),"")</f>
        <v/>
      </c>
      <c r="P23" s="219" t="str">
        <f>IFERROR(INDEX(콘텐츠,MATCH($B23,'contents 계산시트'!$X$1:$X$75,0),MATCH(P$2,'contents 계산시트'!$A$1:$AJ$1,0)),"")</f>
        <v/>
      </c>
      <c r="Q23" s="88"/>
    </row>
    <row r="24" spans="1:17">
      <c r="A24" s="88"/>
      <c r="B24" s="220">
        <v>20</v>
      </c>
      <c r="C24" s="291" t="str">
        <f>IFERROR(INDEX(콘텐츠,MATCH($B24,'contents 계산시트'!$X$1:$X$75,0),MATCH(C$2,'contents 계산시트'!$A$1:$AJ$1,0)),"")</f>
        <v/>
      </c>
      <c r="D24" s="293" t="str">
        <f>IFERROR(INDEX(콘텐츠,MATCH($B24,'contents 계산시트'!$X$1:$X$75,0),MATCH(D$2,'contents 계산시트'!$A$1:$AJ$1,0)),"")</f>
        <v/>
      </c>
      <c r="E24" s="216" t="str">
        <f>IF(INDEX('contents 추가정보'!D:D,MATCH(B24,'contents 추가정보'!A:A,0),0)=0,"",INDEX('contents 추가정보'!D:D,MATCH(B24,'contents 추가정보'!A:A,0),0))</f>
        <v/>
      </c>
      <c r="F24" s="217" t="str">
        <f>IF(
INDEX('contents 추가정보'!C:C,MATCH(B24,'contents 추가정보'!A:A,0))="",
"",
INDEX('contents 추가정보'!C:C,MATCH(B24,'contents 추가정보'!A:A,0)))</f>
        <v/>
      </c>
      <c r="G24" s="218" t="str">
        <f>IF(INDEX('contents 추가정보'!E:E,MATCH(B24,'contents 추가정보'!A:A,0),0)=0,"",INDEX('contents 추가정보'!E:E,MATCH(B24,'contents 추가정보'!A:A,0),0))</f>
        <v/>
      </c>
      <c r="H24" s="278" t="str">
        <f>IFERROR(INDEX(콘텐츠,MATCH($B24,'contents 계산시트'!$X$1:$X$75,0),MATCH(H$2,'contents 계산시트'!$A$1:$AJ$1,0)),"")</f>
        <v/>
      </c>
      <c r="I24" s="278" t="str">
        <f>IFERROR(INDEX(콘텐츠,MATCH($B24,'contents 계산시트'!$X$1:$X$75,0),MATCH(I$2,'contents 계산시트'!$A$1:$AJ$1,0)),"")</f>
        <v/>
      </c>
      <c r="J24" s="219" t="str">
        <f>IFERROR(INDEX(콘텐츠,MATCH($B24,'contents 계산시트'!$X$1:$X$75,0),MATCH(J$2,'contents 계산시트'!$A$1:$AJ$1,0)),"")</f>
        <v/>
      </c>
      <c r="K24" s="278" t="str">
        <f>IFERROR(INDEX(콘텐츠,MATCH($B24,'contents 계산시트'!$X$1:$X$75,0),MATCH(K$2,'contents 계산시트'!$A$1:$AJ$1,0)),"")</f>
        <v/>
      </c>
      <c r="L24" s="278" t="str">
        <f>IFERROR(INDEX(콘텐츠,MATCH($B24,'contents 계산시트'!$X$1:$X$75,0),MATCH(L$2,'contents 계산시트'!$A$1:$AJ$1,0)),"")</f>
        <v/>
      </c>
      <c r="M24" s="278" t="str">
        <f>IFERROR(INDEX(콘텐츠,MATCH($B24,'contents 계산시트'!$X$1:$X$75,0),MATCH(M$2,'contents 계산시트'!$A$1:$AJ$1,0)),"")</f>
        <v/>
      </c>
      <c r="N24" s="278" t="str">
        <f>IFERROR(INDEX(콘텐츠,MATCH($B24,'contents 계산시트'!$X$1:$X$75,0),MATCH(N$2,'contents 계산시트'!$A$1:$AJ$1,0)),"")</f>
        <v/>
      </c>
      <c r="O24" s="280" t="str">
        <f>IFERROR(INDEX(콘텐츠,MATCH($B24,'contents 계산시트'!$X$1:$X$75,0),MATCH(O$2,'contents 계산시트'!$A$1:$AJ$1,0)),"")</f>
        <v/>
      </c>
      <c r="P24" s="219" t="str">
        <f>IFERROR(INDEX(콘텐츠,MATCH($B24,'contents 계산시트'!$X$1:$X$75,0),MATCH(P$2,'contents 계산시트'!$A$1:$AJ$1,0)),"")</f>
        <v/>
      </c>
      <c r="Q24" s="88"/>
    </row>
    <row r="25" spans="1:17">
      <c r="A25" s="88"/>
      <c r="B25" s="220">
        <v>21</v>
      </c>
      <c r="C25" s="291" t="str">
        <f>IFERROR(INDEX(콘텐츠,MATCH($B25,'contents 계산시트'!$X$1:$X$75,0),MATCH(C$2,'contents 계산시트'!$A$1:$AJ$1,0)),"")</f>
        <v/>
      </c>
      <c r="D25" s="293" t="str">
        <f>IFERROR(INDEX(콘텐츠,MATCH($B25,'contents 계산시트'!$X$1:$X$75,0),MATCH(D$2,'contents 계산시트'!$A$1:$AJ$1,0)),"")</f>
        <v/>
      </c>
      <c r="E25" s="216" t="str">
        <f>IF(INDEX('contents 추가정보'!D:D,MATCH(B25,'contents 추가정보'!A:A,0),0)=0,"",INDEX('contents 추가정보'!D:D,MATCH(B25,'contents 추가정보'!A:A,0),0))</f>
        <v/>
      </c>
      <c r="F25" s="217" t="str">
        <f>IF(
INDEX('contents 추가정보'!C:C,MATCH(B25,'contents 추가정보'!A:A,0))="",
"",
INDEX('contents 추가정보'!C:C,MATCH(B25,'contents 추가정보'!A:A,0)))</f>
        <v/>
      </c>
      <c r="G25" s="218" t="str">
        <f>IF(INDEX('contents 추가정보'!E:E,MATCH(B25,'contents 추가정보'!A:A,0),0)=0,"",INDEX('contents 추가정보'!E:E,MATCH(B25,'contents 추가정보'!A:A,0),0))</f>
        <v/>
      </c>
      <c r="H25" s="278" t="str">
        <f>IFERROR(INDEX(콘텐츠,MATCH($B25,'contents 계산시트'!$X$1:$X$75,0),MATCH(H$2,'contents 계산시트'!$A$1:$AJ$1,0)),"")</f>
        <v/>
      </c>
      <c r="I25" s="278" t="str">
        <f>IFERROR(INDEX(콘텐츠,MATCH($B25,'contents 계산시트'!$X$1:$X$75,0),MATCH(I$2,'contents 계산시트'!$A$1:$AJ$1,0)),"")</f>
        <v/>
      </c>
      <c r="J25" s="219" t="str">
        <f>IFERROR(INDEX(콘텐츠,MATCH($B25,'contents 계산시트'!$X$1:$X$75,0),MATCH(J$2,'contents 계산시트'!$A$1:$AJ$1,0)),"")</f>
        <v/>
      </c>
      <c r="K25" s="278" t="str">
        <f>IFERROR(INDEX(콘텐츠,MATCH($B25,'contents 계산시트'!$X$1:$X$75,0),MATCH(K$2,'contents 계산시트'!$A$1:$AJ$1,0)),"")</f>
        <v/>
      </c>
      <c r="L25" s="278" t="str">
        <f>IFERROR(INDEX(콘텐츠,MATCH($B25,'contents 계산시트'!$X$1:$X$75,0),MATCH(L$2,'contents 계산시트'!$A$1:$AJ$1,0)),"")</f>
        <v/>
      </c>
      <c r="M25" s="278" t="str">
        <f>IFERROR(INDEX(콘텐츠,MATCH($B25,'contents 계산시트'!$X$1:$X$75,0),MATCH(M$2,'contents 계산시트'!$A$1:$AJ$1,0)),"")</f>
        <v/>
      </c>
      <c r="N25" s="278" t="str">
        <f>IFERROR(INDEX(콘텐츠,MATCH($B25,'contents 계산시트'!$X$1:$X$75,0),MATCH(N$2,'contents 계산시트'!$A$1:$AJ$1,0)),"")</f>
        <v/>
      </c>
      <c r="O25" s="280" t="str">
        <f>IFERROR(INDEX(콘텐츠,MATCH($B25,'contents 계산시트'!$X$1:$X$75,0),MATCH(O$2,'contents 계산시트'!$A$1:$AJ$1,0)),"")</f>
        <v/>
      </c>
      <c r="P25" s="219" t="str">
        <f>IFERROR(INDEX(콘텐츠,MATCH($B25,'contents 계산시트'!$X$1:$X$75,0),MATCH(P$2,'contents 계산시트'!$A$1:$AJ$1,0)),"")</f>
        <v/>
      </c>
      <c r="Q25" s="88"/>
    </row>
    <row r="26" spans="1:17">
      <c r="A26" s="88"/>
      <c r="B26" s="220">
        <v>22</v>
      </c>
      <c r="C26" s="291" t="str">
        <f>IFERROR(INDEX(콘텐츠,MATCH($B26,'contents 계산시트'!$X$1:$X$75,0),MATCH(C$2,'contents 계산시트'!$A$1:$AJ$1,0)),"")</f>
        <v/>
      </c>
      <c r="D26" s="293" t="str">
        <f>IFERROR(INDEX(콘텐츠,MATCH($B26,'contents 계산시트'!$X$1:$X$75,0),MATCH(D$2,'contents 계산시트'!$A$1:$AJ$1,0)),"")</f>
        <v/>
      </c>
      <c r="E26" s="216" t="str">
        <f>IF(INDEX('contents 추가정보'!D:D,MATCH(B26,'contents 추가정보'!A:A,0),0)=0,"",INDEX('contents 추가정보'!D:D,MATCH(B26,'contents 추가정보'!A:A,0),0))</f>
        <v/>
      </c>
      <c r="F26" s="217" t="str">
        <f>IF(
INDEX('contents 추가정보'!C:C,MATCH(B26,'contents 추가정보'!A:A,0))="",
"",
INDEX('contents 추가정보'!C:C,MATCH(B26,'contents 추가정보'!A:A,0)))</f>
        <v/>
      </c>
      <c r="G26" s="218" t="str">
        <f>IF(INDEX('contents 추가정보'!E:E,MATCH(B26,'contents 추가정보'!A:A,0),0)=0,"",INDEX('contents 추가정보'!E:E,MATCH(B26,'contents 추가정보'!A:A,0),0))</f>
        <v/>
      </c>
      <c r="H26" s="278" t="str">
        <f>IFERROR(INDEX(콘텐츠,MATCH($B26,'contents 계산시트'!$X$1:$X$75,0),MATCH(H$2,'contents 계산시트'!$A$1:$AJ$1,0)),"")</f>
        <v/>
      </c>
      <c r="I26" s="278" t="str">
        <f>IFERROR(INDEX(콘텐츠,MATCH($B26,'contents 계산시트'!$X$1:$X$75,0),MATCH(I$2,'contents 계산시트'!$A$1:$AJ$1,0)),"")</f>
        <v/>
      </c>
      <c r="J26" s="219" t="str">
        <f>IFERROR(INDEX(콘텐츠,MATCH($B26,'contents 계산시트'!$X$1:$X$75,0),MATCH(J$2,'contents 계산시트'!$A$1:$AJ$1,0)),"")</f>
        <v/>
      </c>
      <c r="K26" s="278" t="str">
        <f>IFERROR(INDEX(콘텐츠,MATCH($B26,'contents 계산시트'!$X$1:$X$75,0),MATCH(K$2,'contents 계산시트'!$A$1:$AJ$1,0)),"")</f>
        <v/>
      </c>
      <c r="L26" s="278" t="str">
        <f>IFERROR(INDEX(콘텐츠,MATCH($B26,'contents 계산시트'!$X$1:$X$75,0),MATCH(L$2,'contents 계산시트'!$A$1:$AJ$1,0)),"")</f>
        <v/>
      </c>
      <c r="M26" s="278" t="str">
        <f>IFERROR(INDEX(콘텐츠,MATCH($B26,'contents 계산시트'!$X$1:$X$75,0),MATCH(M$2,'contents 계산시트'!$A$1:$AJ$1,0)),"")</f>
        <v/>
      </c>
      <c r="N26" s="278" t="str">
        <f>IFERROR(INDEX(콘텐츠,MATCH($B26,'contents 계산시트'!$X$1:$X$75,0),MATCH(N$2,'contents 계산시트'!$A$1:$AJ$1,0)),"")</f>
        <v/>
      </c>
      <c r="O26" s="280" t="str">
        <f>IFERROR(INDEX(콘텐츠,MATCH($B26,'contents 계산시트'!$X$1:$X$75,0),MATCH(O$2,'contents 계산시트'!$A$1:$AJ$1,0)),"")</f>
        <v/>
      </c>
      <c r="P26" s="219" t="str">
        <f>IFERROR(INDEX(콘텐츠,MATCH($B26,'contents 계산시트'!$X$1:$X$75,0),MATCH(P$2,'contents 계산시트'!$A$1:$AJ$1,0)),"")</f>
        <v/>
      </c>
      <c r="Q26" s="88"/>
    </row>
    <row r="27" spans="1:17">
      <c r="A27" s="88"/>
      <c r="B27" s="220">
        <v>23</v>
      </c>
      <c r="C27" s="291" t="str">
        <f>IFERROR(INDEX(콘텐츠,MATCH($B27,'contents 계산시트'!$X$1:$X$75,0),MATCH(C$2,'contents 계산시트'!$A$1:$AJ$1,0)),"")</f>
        <v/>
      </c>
      <c r="D27" s="293" t="str">
        <f>IFERROR(INDEX(콘텐츠,MATCH($B27,'contents 계산시트'!$X$1:$X$75,0),MATCH(D$2,'contents 계산시트'!$A$1:$AJ$1,0)),"")</f>
        <v/>
      </c>
      <c r="E27" s="216" t="str">
        <f>IF(INDEX('contents 추가정보'!D:D,MATCH(B27,'contents 추가정보'!A:A,0),0)=0,"",INDEX('contents 추가정보'!D:D,MATCH(B27,'contents 추가정보'!A:A,0),0))</f>
        <v/>
      </c>
      <c r="F27" s="217" t="str">
        <f>IF(
INDEX('contents 추가정보'!C:C,MATCH(B27,'contents 추가정보'!A:A,0))="",
"",
INDEX('contents 추가정보'!C:C,MATCH(B27,'contents 추가정보'!A:A,0)))</f>
        <v/>
      </c>
      <c r="G27" s="218" t="str">
        <f>IF(INDEX('contents 추가정보'!E:E,MATCH(B27,'contents 추가정보'!A:A,0),0)=0,"",INDEX('contents 추가정보'!E:E,MATCH(B27,'contents 추가정보'!A:A,0),0))</f>
        <v/>
      </c>
      <c r="H27" s="278" t="str">
        <f>IFERROR(INDEX(콘텐츠,MATCH($B27,'contents 계산시트'!$X$1:$X$75,0),MATCH(H$2,'contents 계산시트'!$A$1:$AJ$1,0)),"")</f>
        <v/>
      </c>
      <c r="I27" s="278" t="str">
        <f>IFERROR(INDEX(콘텐츠,MATCH($B27,'contents 계산시트'!$X$1:$X$75,0),MATCH(I$2,'contents 계산시트'!$A$1:$AJ$1,0)),"")</f>
        <v/>
      </c>
      <c r="J27" s="219" t="str">
        <f>IFERROR(INDEX(콘텐츠,MATCH($B27,'contents 계산시트'!$X$1:$X$75,0),MATCH(J$2,'contents 계산시트'!$A$1:$AJ$1,0)),"")</f>
        <v/>
      </c>
      <c r="K27" s="278" t="str">
        <f>IFERROR(INDEX(콘텐츠,MATCH($B27,'contents 계산시트'!$X$1:$X$75,0),MATCH(K$2,'contents 계산시트'!$A$1:$AJ$1,0)),"")</f>
        <v/>
      </c>
      <c r="L27" s="278" t="str">
        <f>IFERROR(INDEX(콘텐츠,MATCH($B27,'contents 계산시트'!$X$1:$X$75,0),MATCH(L$2,'contents 계산시트'!$A$1:$AJ$1,0)),"")</f>
        <v/>
      </c>
      <c r="M27" s="278" t="str">
        <f>IFERROR(INDEX(콘텐츠,MATCH($B27,'contents 계산시트'!$X$1:$X$75,0),MATCH(M$2,'contents 계산시트'!$A$1:$AJ$1,0)),"")</f>
        <v/>
      </c>
      <c r="N27" s="278" t="str">
        <f>IFERROR(INDEX(콘텐츠,MATCH($B27,'contents 계산시트'!$X$1:$X$75,0),MATCH(N$2,'contents 계산시트'!$A$1:$AJ$1,0)),"")</f>
        <v/>
      </c>
      <c r="O27" s="280" t="str">
        <f>IFERROR(INDEX(콘텐츠,MATCH($B27,'contents 계산시트'!$X$1:$X$75,0),MATCH(O$2,'contents 계산시트'!$A$1:$AJ$1,0)),"")</f>
        <v/>
      </c>
      <c r="P27" s="219" t="str">
        <f>IFERROR(INDEX(콘텐츠,MATCH($B27,'contents 계산시트'!$X$1:$X$75,0),MATCH(P$2,'contents 계산시트'!$A$1:$AJ$1,0)),"")</f>
        <v/>
      </c>
      <c r="Q27" s="88"/>
    </row>
    <row r="28" spans="1:17">
      <c r="A28" s="88"/>
      <c r="B28" s="220">
        <v>24</v>
      </c>
      <c r="C28" s="291" t="str">
        <f>IFERROR(INDEX(콘텐츠,MATCH($B28,'contents 계산시트'!$X$1:$X$75,0),MATCH(C$2,'contents 계산시트'!$A$1:$AJ$1,0)),"")</f>
        <v/>
      </c>
      <c r="D28" s="293" t="str">
        <f>IFERROR(INDEX(콘텐츠,MATCH($B28,'contents 계산시트'!$X$1:$X$75,0),MATCH(D$2,'contents 계산시트'!$A$1:$AJ$1,0)),"")</f>
        <v/>
      </c>
      <c r="E28" s="216" t="str">
        <f>IF(INDEX('contents 추가정보'!D:D,MATCH(B28,'contents 추가정보'!A:A,0),0)=0,"",INDEX('contents 추가정보'!D:D,MATCH(B28,'contents 추가정보'!A:A,0),0))</f>
        <v/>
      </c>
      <c r="F28" s="217" t="str">
        <f>IF(
INDEX('contents 추가정보'!C:C,MATCH(B28,'contents 추가정보'!A:A,0))="",
"",
INDEX('contents 추가정보'!C:C,MATCH(B28,'contents 추가정보'!A:A,0)))</f>
        <v/>
      </c>
      <c r="G28" s="218" t="str">
        <f>IF(INDEX('contents 추가정보'!E:E,MATCH(B28,'contents 추가정보'!A:A,0),0)=0,"",INDEX('contents 추가정보'!E:E,MATCH(B28,'contents 추가정보'!A:A,0),0))</f>
        <v/>
      </c>
      <c r="H28" s="278" t="str">
        <f>IFERROR(INDEX(콘텐츠,MATCH($B28,'contents 계산시트'!$X$1:$X$75,0),MATCH(H$2,'contents 계산시트'!$A$1:$AJ$1,0)),"")</f>
        <v/>
      </c>
      <c r="I28" s="278" t="str">
        <f>IFERROR(INDEX(콘텐츠,MATCH($B28,'contents 계산시트'!$X$1:$X$75,0),MATCH(I$2,'contents 계산시트'!$A$1:$AJ$1,0)),"")</f>
        <v/>
      </c>
      <c r="J28" s="219" t="str">
        <f>IFERROR(INDEX(콘텐츠,MATCH($B28,'contents 계산시트'!$X$1:$X$75,0),MATCH(J$2,'contents 계산시트'!$A$1:$AJ$1,0)),"")</f>
        <v/>
      </c>
      <c r="K28" s="278" t="str">
        <f>IFERROR(INDEX(콘텐츠,MATCH($B28,'contents 계산시트'!$X$1:$X$75,0),MATCH(K$2,'contents 계산시트'!$A$1:$AJ$1,0)),"")</f>
        <v/>
      </c>
      <c r="L28" s="278" t="str">
        <f>IFERROR(INDEX(콘텐츠,MATCH($B28,'contents 계산시트'!$X$1:$X$75,0),MATCH(L$2,'contents 계산시트'!$A$1:$AJ$1,0)),"")</f>
        <v/>
      </c>
      <c r="M28" s="278" t="str">
        <f>IFERROR(INDEX(콘텐츠,MATCH($B28,'contents 계산시트'!$X$1:$X$75,0),MATCH(M$2,'contents 계산시트'!$A$1:$AJ$1,0)),"")</f>
        <v/>
      </c>
      <c r="N28" s="278" t="str">
        <f>IFERROR(INDEX(콘텐츠,MATCH($B28,'contents 계산시트'!$X$1:$X$75,0),MATCH(N$2,'contents 계산시트'!$A$1:$AJ$1,0)),"")</f>
        <v/>
      </c>
      <c r="O28" s="280" t="str">
        <f>IFERROR(INDEX(콘텐츠,MATCH($B28,'contents 계산시트'!$X$1:$X$75,0),MATCH(O$2,'contents 계산시트'!$A$1:$AJ$1,0)),"")</f>
        <v/>
      </c>
      <c r="P28" s="219" t="str">
        <f>IFERROR(INDEX(콘텐츠,MATCH($B28,'contents 계산시트'!$X$1:$X$75,0),MATCH(P$2,'contents 계산시트'!$A$1:$AJ$1,0)),"")</f>
        <v/>
      </c>
      <c r="Q28" s="88"/>
    </row>
    <row r="29" spans="1:17">
      <c r="A29" s="88"/>
      <c r="B29" s="220">
        <v>25</v>
      </c>
      <c r="C29" s="291" t="str">
        <f>IFERROR(INDEX(콘텐츠,MATCH($B29,'contents 계산시트'!$X$1:$X$75,0),MATCH(C$2,'contents 계산시트'!$A$1:$AJ$1,0)),"")</f>
        <v/>
      </c>
      <c r="D29" s="293" t="str">
        <f>IFERROR(INDEX(콘텐츠,MATCH($B29,'contents 계산시트'!$X$1:$X$75,0),MATCH(D$2,'contents 계산시트'!$A$1:$AJ$1,0)),"")</f>
        <v/>
      </c>
      <c r="E29" s="216" t="str">
        <f>IF(INDEX('contents 추가정보'!D:D,MATCH(B29,'contents 추가정보'!A:A,0),0)=0,"",INDEX('contents 추가정보'!D:D,MATCH(B29,'contents 추가정보'!A:A,0),0))</f>
        <v/>
      </c>
      <c r="F29" s="217" t="str">
        <f>IF(
INDEX('contents 추가정보'!C:C,MATCH(B29,'contents 추가정보'!A:A,0))="",
"",
INDEX('contents 추가정보'!C:C,MATCH(B29,'contents 추가정보'!A:A,0)))</f>
        <v/>
      </c>
      <c r="G29" s="218" t="str">
        <f>IF(INDEX('contents 추가정보'!E:E,MATCH(B29,'contents 추가정보'!A:A,0),0)=0,"",INDEX('contents 추가정보'!E:E,MATCH(B29,'contents 추가정보'!A:A,0),0))</f>
        <v/>
      </c>
      <c r="H29" s="278" t="str">
        <f>IFERROR(INDEX(콘텐츠,MATCH($B29,'contents 계산시트'!$X$1:$X$75,0),MATCH(H$2,'contents 계산시트'!$A$1:$AJ$1,0)),"")</f>
        <v/>
      </c>
      <c r="I29" s="278" t="str">
        <f>IFERROR(INDEX(콘텐츠,MATCH($B29,'contents 계산시트'!$X$1:$X$75,0),MATCH(I$2,'contents 계산시트'!$A$1:$AJ$1,0)),"")</f>
        <v/>
      </c>
      <c r="J29" s="219" t="str">
        <f>IFERROR(INDEX(콘텐츠,MATCH($B29,'contents 계산시트'!$X$1:$X$75,0),MATCH(J$2,'contents 계산시트'!$A$1:$AJ$1,0)),"")</f>
        <v/>
      </c>
      <c r="K29" s="278" t="str">
        <f>IFERROR(INDEX(콘텐츠,MATCH($B29,'contents 계산시트'!$X$1:$X$75,0),MATCH(K$2,'contents 계산시트'!$A$1:$AJ$1,0)),"")</f>
        <v/>
      </c>
      <c r="L29" s="278" t="str">
        <f>IFERROR(INDEX(콘텐츠,MATCH($B29,'contents 계산시트'!$X$1:$X$75,0),MATCH(L$2,'contents 계산시트'!$A$1:$AJ$1,0)),"")</f>
        <v/>
      </c>
      <c r="M29" s="278" t="str">
        <f>IFERROR(INDEX(콘텐츠,MATCH($B29,'contents 계산시트'!$X$1:$X$75,0),MATCH(M$2,'contents 계산시트'!$A$1:$AJ$1,0)),"")</f>
        <v/>
      </c>
      <c r="N29" s="278" t="str">
        <f>IFERROR(INDEX(콘텐츠,MATCH($B29,'contents 계산시트'!$X$1:$X$75,0),MATCH(N$2,'contents 계산시트'!$A$1:$AJ$1,0)),"")</f>
        <v/>
      </c>
      <c r="O29" s="280" t="str">
        <f>IFERROR(INDEX(콘텐츠,MATCH($B29,'contents 계산시트'!$X$1:$X$75,0),MATCH(O$2,'contents 계산시트'!$A$1:$AJ$1,0)),"")</f>
        <v/>
      </c>
      <c r="P29" s="219" t="str">
        <f>IFERROR(INDEX(콘텐츠,MATCH($B29,'contents 계산시트'!$X$1:$X$75,0),MATCH(P$2,'contents 계산시트'!$A$1:$AJ$1,0)),"")</f>
        <v/>
      </c>
      <c r="Q29" s="88"/>
    </row>
    <row r="30" spans="1:17">
      <c r="A30" s="88"/>
      <c r="B30" s="220">
        <v>26</v>
      </c>
      <c r="C30" s="291" t="str">
        <f>IFERROR(INDEX(콘텐츠,MATCH($B30,'contents 계산시트'!$X$1:$X$75,0),MATCH(C$2,'contents 계산시트'!$A$1:$AJ$1,0)),"")</f>
        <v/>
      </c>
      <c r="D30" s="293" t="str">
        <f>IFERROR(INDEX(콘텐츠,MATCH($B30,'contents 계산시트'!$X$1:$X$75,0),MATCH(D$2,'contents 계산시트'!$A$1:$AJ$1,0)),"")</f>
        <v/>
      </c>
      <c r="E30" s="216" t="str">
        <f>IF(INDEX('contents 추가정보'!D:D,MATCH(B30,'contents 추가정보'!A:A,0),0)=0,"",INDEX('contents 추가정보'!D:D,MATCH(B30,'contents 추가정보'!A:A,0),0))</f>
        <v/>
      </c>
      <c r="F30" s="217" t="str">
        <f>IF(
INDEX('contents 추가정보'!C:C,MATCH(B30,'contents 추가정보'!A:A,0))="",
"",
INDEX('contents 추가정보'!C:C,MATCH(B30,'contents 추가정보'!A:A,0)))</f>
        <v/>
      </c>
      <c r="G30" s="218" t="str">
        <f>IF(INDEX('contents 추가정보'!E:E,MATCH(B30,'contents 추가정보'!A:A,0),0)=0,"",INDEX('contents 추가정보'!E:E,MATCH(B30,'contents 추가정보'!A:A,0),0))</f>
        <v/>
      </c>
      <c r="H30" s="278" t="str">
        <f>IFERROR(INDEX(콘텐츠,MATCH($B30,'contents 계산시트'!$X$1:$X$75,0),MATCH(H$2,'contents 계산시트'!$A$1:$AJ$1,0)),"")</f>
        <v/>
      </c>
      <c r="I30" s="278" t="str">
        <f>IFERROR(INDEX(콘텐츠,MATCH($B30,'contents 계산시트'!$X$1:$X$75,0),MATCH(I$2,'contents 계산시트'!$A$1:$AJ$1,0)),"")</f>
        <v/>
      </c>
      <c r="J30" s="219" t="str">
        <f>IFERROR(INDEX(콘텐츠,MATCH($B30,'contents 계산시트'!$X$1:$X$75,0),MATCH(J$2,'contents 계산시트'!$A$1:$AJ$1,0)),"")</f>
        <v/>
      </c>
      <c r="K30" s="278" t="str">
        <f>IFERROR(INDEX(콘텐츠,MATCH($B30,'contents 계산시트'!$X$1:$X$75,0),MATCH(K$2,'contents 계산시트'!$A$1:$AJ$1,0)),"")</f>
        <v/>
      </c>
      <c r="L30" s="278" t="str">
        <f>IFERROR(INDEX(콘텐츠,MATCH($B30,'contents 계산시트'!$X$1:$X$75,0),MATCH(L$2,'contents 계산시트'!$A$1:$AJ$1,0)),"")</f>
        <v/>
      </c>
      <c r="M30" s="278" t="str">
        <f>IFERROR(INDEX(콘텐츠,MATCH($B30,'contents 계산시트'!$X$1:$X$75,0),MATCH(M$2,'contents 계산시트'!$A$1:$AJ$1,0)),"")</f>
        <v/>
      </c>
      <c r="N30" s="278" t="str">
        <f>IFERROR(INDEX(콘텐츠,MATCH($B30,'contents 계산시트'!$X$1:$X$75,0),MATCH(N$2,'contents 계산시트'!$A$1:$AJ$1,0)),"")</f>
        <v/>
      </c>
      <c r="O30" s="280" t="str">
        <f>IFERROR(INDEX(콘텐츠,MATCH($B30,'contents 계산시트'!$X$1:$X$75,0),MATCH(O$2,'contents 계산시트'!$A$1:$AJ$1,0)),"")</f>
        <v/>
      </c>
      <c r="P30" s="219" t="str">
        <f>IFERROR(INDEX(콘텐츠,MATCH($B30,'contents 계산시트'!$X$1:$X$75,0),MATCH(P$2,'contents 계산시트'!$A$1:$AJ$1,0)),"")</f>
        <v/>
      </c>
      <c r="Q30" s="88"/>
    </row>
    <row r="31" spans="1:17">
      <c r="A31" s="88"/>
      <c r="B31" s="220">
        <v>27</v>
      </c>
      <c r="C31" s="291" t="str">
        <f>IFERROR(INDEX(콘텐츠,MATCH($B31,'contents 계산시트'!$X$1:$X$75,0),MATCH(C$2,'contents 계산시트'!$A$1:$AJ$1,0)),"")</f>
        <v/>
      </c>
      <c r="D31" s="293" t="str">
        <f>IFERROR(INDEX(콘텐츠,MATCH($B31,'contents 계산시트'!$X$1:$X$75,0),MATCH(D$2,'contents 계산시트'!$A$1:$AJ$1,0)),"")</f>
        <v/>
      </c>
      <c r="E31" s="216" t="str">
        <f>IF(INDEX('contents 추가정보'!D:D,MATCH(B31,'contents 추가정보'!A:A,0),0)=0,"",INDEX('contents 추가정보'!D:D,MATCH(B31,'contents 추가정보'!A:A,0),0))</f>
        <v/>
      </c>
      <c r="F31" s="217" t="str">
        <f>IF(
INDEX('contents 추가정보'!C:C,MATCH(B31,'contents 추가정보'!A:A,0))="",
"",
INDEX('contents 추가정보'!C:C,MATCH(B31,'contents 추가정보'!A:A,0)))</f>
        <v/>
      </c>
      <c r="G31" s="218" t="str">
        <f>IF(INDEX('contents 추가정보'!E:E,MATCH(B31,'contents 추가정보'!A:A,0),0)=0,"",INDEX('contents 추가정보'!E:E,MATCH(B31,'contents 추가정보'!A:A,0),0))</f>
        <v/>
      </c>
      <c r="H31" s="278" t="str">
        <f>IFERROR(INDEX(콘텐츠,MATCH($B31,'contents 계산시트'!$X$1:$X$75,0),MATCH(H$2,'contents 계산시트'!$A$1:$AJ$1,0)),"")</f>
        <v/>
      </c>
      <c r="I31" s="278" t="str">
        <f>IFERROR(INDEX(콘텐츠,MATCH($B31,'contents 계산시트'!$X$1:$X$75,0),MATCH(I$2,'contents 계산시트'!$A$1:$AJ$1,0)),"")</f>
        <v/>
      </c>
      <c r="J31" s="219" t="str">
        <f>IFERROR(INDEX(콘텐츠,MATCH($B31,'contents 계산시트'!$X$1:$X$75,0),MATCH(J$2,'contents 계산시트'!$A$1:$AJ$1,0)),"")</f>
        <v/>
      </c>
      <c r="K31" s="278" t="str">
        <f>IFERROR(INDEX(콘텐츠,MATCH($B31,'contents 계산시트'!$X$1:$X$75,0),MATCH(K$2,'contents 계산시트'!$A$1:$AJ$1,0)),"")</f>
        <v/>
      </c>
      <c r="L31" s="278" t="str">
        <f>IFERROR(INDEX(콘텐츠,MATCH($B31,'contents 계산시트'!$X$1:$X$75,0),MATCH(L$2,'contents 계산시트'!$A$1:$AJ$1,0)),"")</f>
        <v/>
      </c>
      <c r="M31" s="278" t="str">
        <f>IFERROR(INDEX(콘텐츠,MATCH($B31,'contents 계산시트'!$X$1:$X$75,0),MATCH(M$2,'contents 계산시트'!$A$1:$AJ$1,0)),"")</f>
        <v/>
      </c>
      <c r="N31" s="278" t="str">
        <f>IFERROR(INDEX(콘텐츠,MATCH($B31,'contents 계산시트'!$X$1:$X$75,0),MATCH(N$2,'contents 계산시트'!$A$1:$AJ$1,0)),"")</f>
        <v/>
      </c>
      <c r="O31" s="280" t="str">
        <f>IFERROR(INDEX(콘텐츠,MATCH($B31,'contents 계산시트'!$X$1:$X$75,0),MATCH(O$2,'contents 계산시트'!$A$1:$AJ$1,0)),"")</f>
        <v/>
      </c>
      <c r="P31" s="219" t="str">
        <f>IFERROR(INDEX(콘텐츠,MATCH($B31,'contents 계산시트'!$X$1:$X$75,0),MATCH(P$2,'contents 계산시트'!$A$1:$AJ$1,0)),"")</f>
        <v/>
      </c>
      <c r="Q31" s="88"/>
    </row>
    <row r="32" spans="1:17">
      <c r="A32" s="88"/>
      <c r="B32" s="220">
        <v>28</v>
      </c>
      <c r="C32" s="291" t="str">
        <f>IFERROR(INDEX(콘텐츠,MATCH($B32,'contents 계산시트'!$X$1:$X$75,0),MATCH(C$2,'contents 계산시트'!$A$1:$AJ$1,0)),"")</f>
        <v/>
      </c>
      <c r="D32" s="293" t="str">
        <f>IFERROR(INDEX(콘텐츠,MATCH($B32,'contents 계산시트'!$X$1:$X$75,0),MATCH(D$2,'contents 계산시트'!$A$1:$AJ$1,0)),"")</f>
        <v/>
      </c>
      <c r="E32" s="216" t="str">
        <f>IF(INDEX('contents 추가정보'!D:D,MATCH(B32,'contents 추가정보'!A:A,0),0)=0,"",INDEX('contents 추가정보'!D:D,MATCH(B32,'contents 추가정보'!A:A,0),0))</f>
        <v/>
      </c>
      <c r="F32" s="217" t="str">
        <f>IF(
INDEX('contents 추가정보'!C:C,MATCH(B32,'contents 추가정보'!A:A,0))="",
"",
INDEX('contents 추가정보'!C:C,MATCH(B32,'contents 추가정보'!A:A,0)))</f>
        <v/>
      </c>
      <c r="G32" s="218" t="str">
        <f>IF(INDEX('contents 추가정보'!E:E,MATCH(B32,'contents 추가정보'!A:A,0),0)=0,"",INDEX('contents 추가정보'!E:E,MATCH(B32,'contents 추가정보'!A:A,0),0))</f>
        <v/>
      </c>
      <c r="H32" s="278" t="str">
        <f>IFERROR(INDEX(콘텐츠,MATCH($B32,'contents 계산시트'!$X$1:$X$75,0),MATCH(H$2,'contents 계산시트'!$A$1:$AJ$1,0)),"")</f>
        <v/>
      </c>
      <c r="I32" s="278" t="str">
        <f>IFERROR(INDEX(콘텐츠,MATCH($B32,'contents 계산시트'!$X$1:$X$75,0),MATCH(I$2,'contents 계산시트'!$A$1:$AJ$1,0)),"")</f>
        <v/>
      </c>
      <c r="J32" s="219" t="str">
        <f>IFERROR(INDEX(콘텐츠,MATCH($B32,'contents 계산시트'!$X$1:$X$75,0),MATCH(J$2,'contents 계산시트'!$A$1:$AJ$1,0)),"")</f>
        <v/>
      </c>
      <c r="K32" s="278" t="str">
        <f>IFERROR(INDEX(콘텐츠,MATCH($B32,'contents 계산시트'!$X$1:$X$75,0),MATCH(K$2,'contents 계산시트'!$A$1:$AJ$1,0)),"")</f>
        <v/>
      </c>
      <c r="L32" s="278" t="str">
        <f>IFERROR(INDEX(콘텐츠,MATCH($B32,'contents 계산시트'!$X$1:$X$75,0),MATCH(L$2,'contents 계산시트'!$A$1:$AJ$1,0)),"")</f>
        <v/>
      </c>
      <c r="M32" s="278" t="str">
        <f>IFERROR(INDEX(콘텐츠,MATCH($B32,'contents 계산시트'!$X$1:$X$75,0),MATCH(M$2,'contents 계산시트'!$A$1:$AJ$1,0)),"")</f>
        <v/>
      </c>
      <c r="N32" s="278" t="str">
        <f>IFERROR(INDEX(콘텐츠,MATCH($B32,'contents 계산시트'!$X$1:$X$75,0),MATCH(N$2,'contents 계산시트'!$A$1:$AJ$1,0)),"")</f>
        <v/>
      </c>
      <c r="O32" s="280" t="str">
        <f>IFERROR(INDEX(콘텐츠,MATCH($B32,'contents 계산시트'!$X$1:$X$75,0),MATCH(O$2,'contents 계산시트'!$A$1:$AJ$1,0)),"")</f>
        <v/>
      </c>
      <c r="P32" s="219" t="str">
        <f>IFERROR(INDEX(콘텐츠,MATCH($B32,'contents 계산시트'!$X$1:$X$75,0),MATCH(P$2,'contents 계산시트'!$A$1:$AJ$1,0)),"")</f>
        <v/>
      </c>
      <c r="Q32" s="88"/>
    </row>
    <row r="33" spans="1:17">
      <c r="A33" s="88"/>
      <c r="B33" s="220">
        <v>29</v>
      </c>
      <c r="C33" s="291" t="str">
        <f>IFERROR(INDEX(콘텐츠,MATCH($B33,'contents 계산시트'!$X$1:$X$75,0),MATCH(C$2,'contents 계산시트'!$A$1:$AJ$1,0)),"")</f>
        <v/>
      </c>
      <c r="D33" s="293" t="str">
        <f>IFERROR(INDEX(콘텐츠,MATCH($B33,'contents 계산시트'!$X$1:$X$75,0),MATCH(D$2,'contents 계산시트'!$A$1:$AJ$1,0)),"")</f>
        <v/>
      </c>
      <c r="E33" s="216" t="str">
        <f>IF(INDEX('contents 추가정보'!D:D,MATCH(B33,'contents 추가정보'!A:A,0),0)=0,"",INDEX('contents 추가정보'!D:D,MATCH(B33,'contents 추가정보'!A:A,0),0))</f>
        <v/>
      </c>
      <c r="F33" s="217" t="str">
        <f>IF(
INDEX('contents 추가정보'!C:C,MATCH(B33,'contents 추가정보'!A:A,0))="",
"",
INDEX('contents 추가정보'!C:C,MATCH(B33,'contents 추가정보'!A:A,0)))</f>
        <v/>
      </c>
      <c r="G33" s="218" t="str">
        <f>IF(INDEX('contents 추가정보'!E:E,MATCH(B33,'contents 추가정보'!A:A,0),0)=0,"",INDEX('contents 추가정보'!E:E,MATCH(B33,'contents 추가정보'!A:A,0),0))</f>
        <v/>
      </c>
      <c r="H33" s="278" t="str">
        <f>IFERROR(INDEX(콘텐츠,MATCH($B33,'contents 계산시트'!$X$1:$X$75,0),MATCH(H$2,'contents 계산시트'!$A$1:$AJ$1,0)),"")</f>
        <v/>
      </c>
      <c r="I33" s="278" t="str">
        <f>IFERROR(INDEX(콘텐츠,MATCH($B33,'contents 계산시트'!$X$1:$X$75,0),MATCH(I$2,'contents 계산시트'!$A$1:$AJ$1,0)),"")</f>
        <v/>
      </c>
      <c r="J33" s="219" t="str">
        <f>IFERROR(INDEX(콘텐츠,MATCH($B33,'contents 계산시트'!$X$1:$X$75,0),MATCH(J$2,'contents 계산시트'!$A$1:$AJ$1,0)),"")</f>
        <v/>
      </c>
      <c r="K33" s="278" t="str">
        <f>IFERROR(INDEX(콘텐츠,MATCH($B33,'contents 계산시트'!$X$1:$X$75,0),MATCH(K$2,'contents 계산시트'!$A$1:$AJ$1,0)),"")</f>
        <v/>
      </c>
      <c r="L33" s="278" t="str">
        <f>IFERROR(INDEX(콘텐츠,MATCH($B33,'contents 계산시트'!$X$1:$X$75,0),MATCH(L$2,'contents 계산시트'!$A$1:$AJ$1,0)),"")</f>
        <v/>
      </c>
      <c r="M33" s="278" t="str">
        <f>IFERROR(INDEX(콘텐츠,MATCH($B33,'contents 계산시트'!$X$1:$X$75,0),MATCH(M$2,'contents 계산시트'!$A$1:$AJ$1,0)),"")</f>
        <v/>
      </c>
      <c r="N33" s="278" t="str">
        <f>IFERROR(INDEX(콘텐츠,MATCH($B33,'contents 계산시트'!$X$1:$X$75,0),MATCH(N$2,'contents 계산시트'!$A$1:$AJ$1,0)),"")</f>
        <v/>
      </c>
      <c r="O33" s="280" t="str">
        <f>IFERROR(INDEX(콘텐츠,MATCH($B33,'contents 계산시트'!$X$1:$X$75,0),MATCH(O$2,'contents 계산시트'!$A$1:$AJ$1,0)),"")</f>
        <v/>
      </c>
      <c r="P33" s="219" t="str">
        <f>IFERROR(INDEX(콘텐츠,MATCH($B33,'contents 계산시트'!$X$1:$X$75,0),MATCH(P$2,'contents 계산시트'!$A$1:$AJ$1,0)),"")</f>
        <v/>
      </c>
      <c r="Q33" s="88"/>
    </row>
    <row r="34" spans="1:17">
      <c r="A34" s="88"/>
      <c r="B34" s="220">
        <v>30</v>
      </c>
      <c r="C34" s="291" t="str">
        <f>IFERROR(INDEX(콘텐츠,MATCH($B34,'contents 계산시트'!$X$1:$X$75,0),MATCH(C$2,'contents 계산시트'!$A$1:$AJ$1,0)),"")</f>
        <v/>
      </c>
      <c r="D34" s="293" t="str">
        <f>IFERROR(INDEX(콘텐츠,MATCH($B34,'contents 계산시트'!$X$1:$X$75,0),MATCH(D$2,'contents 계산시트'!$A$1:$AJ$1,0)),"")</f>
        <v/>
      </c>
      <c r="E34" s="216" t="str">
        <f>IF(INDEX('contents 추가정보'!D:D,MATCH(B34,'contents 추가정보'!A:A,0),0)=0,"",INDEX('contents 추가정보'!D:D,MATCH(B34,'contents 추가정보'!A:A,0),0))</f>
        <v/>
      </c>
      <c r="F34" s="217" t="str">
        <f>IF(
INDEX('contents 추가정보'!C:C,MATCH(B34,'contents 추가정보'!A:A,0))="",
"",
INDEX('contents 추가정보'!C:C,MATCH(B34,'contents 추가정보'!A:A,0)))</f>
        <v/>
      </c>
      <c r="G34" s="218" t="str">
        <f>IF(INDEX('contents 추가정보'!E:E,MATCH(B34,'contents 추가정보'!A:A,0),0)=0,"",INDEX('contents 추가정보'!E:E,MATCH(B34,'contents 추가정보'!A:A,0),0))</f>
        <v/>
      </c>
      <c r="H34" s="278" t="str">
        <f>IFERROR(INDEX(콘텐츠,MATCH($B34,'contents 계산시트'!$X$1:$X$75,0),MATCH(H$2,'contents 계산시트'!$A$1:$AJ$1,0)),"")</f>
        <v/>
      </c>
      <c r="I34" s="278" t="str">
        <f>IFERROR(INDEX(콘텐츠,MATCH($B34,'contents 계산시트'!$X$1:$X$75,0),MATCH(I$2,'contents 계산시트'!$A$1:$AJ$1,0)),"")</f>
        <v/>
      </c>
      <c r="J34" s="219" t="str">
        <f>IFERROR(INDEX(콘텐츠,MATCH($B34,'contents 계산시트'!$X$1:$X$75,0),MATCH(J$2,'contents 계산시트'!$A$1:$AJ$1,0)),"")</f>
        <v/>
      </c>
      <c r="K34" s="278" t="str">
        <f>IFERROR(INDEX(콘텐츠,MATCH($B34,'contents 계산시트'!$X$1:$X$75,0),MATCH(K$2,'contents 계산시트'!$A$1:$AJ$1,0)),"")</f>
        <v/>
      </c>
      <c r="L34" s="278" t="str">
        <f>IFERROR(INDEX(콘텐츠,MATCH($B34,'contents 계산시트'!$X$1:$X$75,0),MATCH(L$2,'contents 계산시트'!$A$1:$AJ$1,0)),"")</f>
        <v/>
      </c>
      <c r="M34" s="278" t="str">
        <f>IFERROR(INDEX(콘텐츠,MATCH($B34,'contents 계산시트'!$X$1:$X$75,0),MATCH(M$2,'contents 계산시트'!$A$1:$AJ$1,0)),"")</f>
        <v/>
      </c>
      <c r="N34" s="278" t="str">
        <f>IFERROR(INDEX(콘텐츠,MATCH($B34,'contents 계산시트'!$X$1:$X$75,0),MATCH(N$2,'contents 계산시트'!$A$1:$AJ$1,0)),"")</f>
        <v/>
      </c>
      <c r="O34" s="280" t="str">
        <f>IFERROR(INDEX(콘텐츠,MATCH($B34,'contents 계산시트'!$X$1:$X$75,0),MATCH(O$2,'contents 계산시트'!$A$1:$AJ$1,0)),"")</f>
        <v/>
      </c>
      <c r="P34" s="219" t="str">
        <f>IFERROR(INDEX(콘텐츠,MATCH($B34,'contents 계산시트'!$X$1:$X$75,0),MATCH(P$2,'contents 계산시트'!$A$1:$AJ$1,0)),"")</f>
        <v/>
      </c>
      <c r="Q34" s="88"/>
    </row>
    <row r="35" spans="1:17">
      <c r="A35" s="88"/>
      <c r="B35" s="220">
        <v>31</v>
      </c>
      <c r="C35" s="291" t="str">
        <f>IFERROR(INDEX(콘텐츠,MATCH($B35,'contents 계산시트'!$X$1:$X$75,0),MATCH(C$2,'contents 계산시트'!$A$1:$AJ$1,0)),"")</f>
        <v/>
      </c>
      <c r="D35" s="293" t="str">
        <f>IFERROR(INDEX(콘텐츠,MATCH($B35,'contents 계산시트'!$X$1:$X$75,0),MATCH(D$2,'contents 계산시트'!$A$1:$AJ$1,0)),"")</f>
        <v/>
      </c>
      <c r="E35" s="216" t="str">
        <f>IF(INDEX('contents 추가정보'!D:D,MATCH(B35,'contents 추가정보'!A:A,0),0)=0,"",INDEX('contents 추가정보'!D:D,MATCH(B35,'contents 추가정보'!A:A,0),0))</f>
        <v/>
      </c>
      <c r="F35" s="217" t="str">
        <f>IF(
INDEX('contents 추가정보'!C:C,MATCH(B35,'contents 추가정보'!A:A,0))="",
"",
INDEX('contents 추가정보'!C:C,MATCH(B35,'contents 추가정보'!A:A,0)))</f>
        <v/>
      </c>
      <c r="G35" s="218" t="str">
        <f>IF(INDEX('contents 추가정보'!E:E,MATCH(B35,'contents 추가정보'!A:A,0),0)=0,"",INDEX('contents 추가정보'!E:E,MATCH(B35,'contents 추가정보'!A:A,0),0))</f>
        <v/>
      </c>
      <c r="H35" s="278" t="str">
        <f>IFERROR(INDEX(콘텐츠,MATCH($B35,'contents 계산시트'!$X$1:$X$75,0),MATCH(H$2,'contents 계산시트'!$A$1:$AJ$1,0)),"")</f>
        <v/>
      </c>
      <c r="I35" s="278" t="str">
        <f>IFERROR(INDEX(콘텐츠,MATCH($B35,'contents 계산시트'!$X$1:$X$75,0),MATCH(I$2,'contents 계산시트'!$A$1:$AJ$1,0)),"")</f>
        <v/>
      </c>
      <c r="J35" s="219" t="str">
        <f>IFERROR(INDEX(콘텐츠,MATCH($B35,'contents 계산시트'!$X$1:$X$75,0),MATCH(J$2,'contents 계산시트'!$A$1:$AJ$1,0)),"")</f>
        <v/>
      </c>
      <c r="K35" s="278" t="str">
        <f>IFERROR(INDEX(콘텐츠,MATCH($B35,'contents 계산시트'!$X$1:$X$75,0),MATCH(K$2,'contents 계산시트'!$A$1:$AJ$1,0)),"")</f>
        <v/>
      </c>
      <c r="L35" s="278" t="str">
        <f>IFERROR(INDEX(콘텐츠,MATCH($B35,'contents 계산시트'!$X$1:$X$75,0),MATCH(L$2,'contents 계산시트'!$A$1:$AJ$1,0)),"")</f>
        <v/>
      </c>
      <c r="M35" s="278" t="str">
        <f>IFERROR(INDEX(콘텐츠,MATCH($B35,'contents 계산시트'!$X$1:$X$75,0),MATCH(M$2,'contents 계산시트'!$A$1:$AJ$1,0)),"")</f>
        <v/>
      </c>
      <c r="N35" s="278" t="str">
        <f>IFERROR(INDEX(콘텐츠,MATCH($B35,'contents 계산시트'!$X$1:$X$75,0),MATCH(N$2,'contents 계산시트'!$A$1:$AJ$1,0)),"")</f>
        <v/>
      </c>
      <c r="O35" s="280" t="str">
        <f>IFERROR(INDEX(콘텐츠,MATCH($B35,'contents 계산시트'!$X$1:$X$75,0),MATCH(O$2,'contents 계산시트'!$A$1:$AJ$1,0)),"")</f>
        <v/>
      </c>
      <c r="P35" s="219" t="str">
        <f>IFERROR(INDEX(콘텐츠,MATCH($B35,'contents 계산시트'!$X$1:$X$75,0),MATCH(P$2,'contents 계산시트'!$A$1:$AJ$1,0)),"")</f>
        <v/>
      </c>
      <c r="Q35" s="88"/>
    </row>
    <row r="36" spans="1:17">
      <c r="A36" s="88"/>
      <c r="B36" s="220">
        <v>32</v>
      </c>
      <c r="C36" s="291" t="str">
        <f>IFERROR(INDEX(콘텐츠,MATCH($B36,'contents 계산시트'!$X$1:$X$75,0),MATCH(C$2,'contents 계산시트'!$A$1:$AJ$1,0)),"")</f>
        <v/>
      </c>
      <c r="D36" s="293" t="str">
        <f>IFERROR(INDEX(콘텐츠,MATCH($B36,'contents 계산시트'!$X$1:$X$75,0),MATCH(D$2,'contents 계산시트'!$A$1:$AJ$1,0)),"")</f>
        <v/>
      </c>
      <c r="E36" s="216" t="str">
        <f>IF(INDEX('contents 추가정보'!D:D,MATCH(B36,'contents 추가정보'!A:A,0),0)=0,"",INDEX('contents 추가정보'!D:D,MATCH(B36,'contents 추가정보'!A:A,0),0))</f>
        <v/>
      </c>
      <c r="F36" s="217" t="str">
        <f>IF(
INDEX('contents 추가정보'!C:C,MATCH(B36,'contents 추가정보'!A:A,0))="",
"",
INDEX('contents 추가정보'!C:C,MATCH(B36,'contents 추가정보'!A:A,0)))</f>
        <v/>
      </c>
      <c r="G36" s="218" t="str">
        <f>IF(INDEX('contents 추가정보'!E:E,MATCH(B36,'contents 추가정보'!A:A,0),0)=0,"",INDEX('contents 추가정보'!E:E,MATCH(B36,'contents 추가정보'!A:A,0),0))</f>
        <v/>
      </c>
      <c r="H36" s="278" t="str">
        <f>IFERROR(INDEX(콘텐츠,MATCH($B36,'contents 계산시트'!$X$1:$X$75,0),MATCH(H$2,'contents 계산시트'!$A$1:$AJ$1,0)),"")</f>
        <v/>
      </c>
      <c r="I36" s="278" t="str">
        <f>IFERROR(INDEX(콘텐츠,MATCH($B36,'contents 계산시트'!$X$1:$X$75,0),MATCH(I$2,'contents 계산시트'!$A$1:$AJ$1,0)),"")</f>
        <v/>
      </c>
      <c r="J36" s="219" t="str">
        <f>IFERROR(INDEX(콘텐츠,MATCH($B36,'contents 계산시트'!$X$1:$X$75,0),MATCH(J$2,'contents 계산시트'!$A$1:$AJ$1,0)),"")</f>
        <v/>
      </c>
      <c r="K36" s="278" t="str">
        <f>IFERROR(INDEX(콘텐츠,MATCH($B36,'contents 계산시트'!$X$1:$X$75,0),MATCH(K$2,'contents 계산시트'!$A$1:$AJ$1,0)),"")</f>
        <v/>
      </c>
      <c r="L36" s="278" t="str">
        <f>IFERROR(INDEX(콘텐츠,MATCH($B36,'contents 계산시트'!$X$1:$X$75,0),MATCH(L$2,'contents 계산시트'!$A$1:$AJ$1,0)),"")</f>
        <v/>
      </c>
      <c r="M36" s="278" t="str">
        <f>IFERROR(INDEX(콘텐츠,MATCH($B36,'contents 계산시트'!$X$1:$X$75,0),MATCH(M$2,'contents 계산시트'!$A$1:$AJ$1,0)),"")</f>
        <v/>
      </c>
      <c r="N36" s="278" t="str">
        <f>IFERROR(INDEX(콘텐츠,MATCH($B36,'contents 계산시트'!$X$1:$X$75,0),MATCH(N$2,'contents 계산시트'!$A$1:$AJ$1,0)),"")</f>
        <v/>
      </c>
      <c r="O36" s="280" t="str">
        <f>IFERROR(INDEX(콘텐츠,MATCH($B36,'contents 계산시트'!$X$1:$X$75,0),MATCH(O$2,'contents 계산시트'!$A$1:$AJ$1,0)),"")</f>
        <v/>
      </c>
      <c r="P36" s="219" t="str">
        <f>IFERROR(INDEX(콘텐츠,MATCH($B36,'contents 계산시트'!$X$1:$X$75,0),MATCH(P$2,'contents 계산시트'!$A$1:$AJ$1,0)),"")</f>
        <v/>
      </c>
      <c r="Q36" s="88"/>
    </row>
    <row r="37" spans="1:17" ht="17.25" thickBot="1">
      <c r="A37" s="88"/>
      <c r="B37" s="221">
        <v>33</v>
      </c>
      <c r="C37" s="292" t="str">
        <f>IFERROR(INDEX(콘텐츠,MATCH($B37,'contents 계산시트'!$X$1:$X$75,0),MATCH(C$2,'contents 계산시트'!$A$1:$AJ$1,0)),"")</f>
        <v/>
      </c>
      <c r="D37" s="294" t="str">
        <f>IFERROR(INDEX(콘텐츠,MATCH($B37,'contents 계산시트'!$X$1:$X$75,0),MATCH(D$2,'contents 계산시트'!$A$1:$AJ$1,0)),"")</f>
        <v/>
      </c>
      <c r="E37" s="222" t="str">
        <f>IF(INDEX('contents 추가정보'!D:D,MATCH(B37,'contents 추가정보'!A:A,0),0)=0,"",INDEX('contents 추가정보'!D:D,MATCH(B37,'contents 추가정보'!A:A,0),0))</f>
        <v/>
      </c>
      <c r="F37" s="223" t="str">
        <f>IF(
INDEX('contents 추가정보'!C:C,MATCH(B37,'contents 추가정보'!A:A,0))="",
"",
INDEX('contents 추가정보'!C:C,MATCH(B37,'contents 추가정보'!A:A,0)))</f>
        <v/>
      </c>
      <c r="G37" s="224" t="str">
        <f>IF(INDEX('contents 추가정보'!E:E,MATCH(B37,'contents 추가정보'!A:A,0),0)=0,"",INDEX('contents 추가정보'!E:E,MATCH(B37,'contents 추가정보'!A:A,0),0))</f>
        <v/>
      </c>
      <c r="H37" s="279" t="str">
        <f>IFERROR(INDEX(콘텐츠,MATCH($B37,'contents 계산시트'!$X$1:$X$75,0),MATCH(H$2,'contents 계산시트'!$A$1:$AJ$1,0)),"")</f>
        <v/>
      </c>
      <c r="I37" s="279" t="str">
        <f>IFERROR(INDEX(콘텐츠,MATCH($B37,'contents 계산시트'!$X$1:$X$75,0),MATCH(I$2,'contents 계산시트'!$A$1:$AJ$1,0)),"")</f>
        <v/>
      </c>
      <c r="J37" s="225" t="str">
        <f>IFERROR(INDEX(콘텐츠,MATCH($B37,'contents 계산시트'!$X$1:$X$75,0),MATCH(J$2,'contents 계산시트'!$A$1:$AJ$1,0)),"")</f>
        <v/>
      </c>
      <c r="K37" s="279" t="str">
        <f>IFERROR(INDEX(콘텐츠,MATCH($B37,'contents 계산시트'!$X$1:$X$75,0),MATCH(K$2,'contents 계산시트'!$A$1:$AJ$1,0)),"")</f>
        <v/>
      </c>
      <c r="L37" s="279" t="str">
        <f>IFERROR(INDEX(콘텐츠,MATCH($B37,'contents 계산시트'!$X$1:$X$75,0),MATCH(L$2,'contents 계산시트'!$A$1:$AJ$1,0)),"")</f>
        <v/>
      </c>
      <c r="M37" s="279" t="str">
        <f>IFERROR(INDEX(콘텐츠,MATCH($B37,'contents 계산시트'!$X$1:$X$75,0),MATCH(M$2,'contents 계산시트'!$A$1:$AJ$1,0)),"")</f>
        <v/>
      </c>
      <c r="N37" s="279" t="str">
        <f>IFERROR(INDEX(콘텐츠,MATCH($B37,'contents 계산시트'!$X$1:$X$75,0),MATCH(N$2,'contents 계산시트'!$A$1:$AJ$1,0)),"")</f>
        <v/>
      </c>
      <c r="O37" s="281" t="str">
        <f>IFERROR(INDEX(콘텐츠,MATCH($B37,'contents 계산시트'!$X$1:$X$75,0),MATCH(O$2,'contents 계산시트'!$A$1:$AJ$1,0)),"")</f>
        <v/>
      </c>
      <c r="P37" s="225" t="str">
        <f>IFERROR(INDEX(콘텐츠,MATCH($B37,'contents 계산시트'!$X$1:$X$75,0),MATCH(P$2,'contents 계산시트'!$A$1:$AJ$1,0)),"")</f>
        <v/>
      </c>
      <c r="Q37" s="88"/>
    </row>
    <row r="38" spans="1:17">
      <c r="A38" s="88"/>
      <c r="B38" s="88"/>
      <c r="C38" s="88"/>
      <c r="D38" s="88"/>
      <c r="E38" s="88"/>
      <c r="F38" s="88"/>
      <c r="G38" s="88"/>
      <c r="H38" s="88"/>
      <c r="I38" s="88"/>
      <c r="J38" s="88"/>
      <c r="K38" s="88"/>
      <c r="L38" s="88"/>
      <c r="M38" s="88"/>
      <c r="N38" s="88"/>
      <c r="O38" s="88"/>
      <c r="P38" s="88"/>
      <c r="Q38" s="88"/>
    </row>
  </sheetData>
  <mergeCells count="2">
    <mergeCell ref="C4:D4"/>
    <mergeCell ref="E4:F4"/>
  </mergeCells>
  <phoneticPr fontId="1" type="noConversion"/>
  <conditionalFormatting sqref="G5:G37">
    <cfRule type="cellIs" dxfId="8" priority="1" operator="equal">
      <formula>"People"</formula>
    </cfRule>
    <cfRule type="cellIs" dxfId="7" priority="2" operator="equal">
      <formula>"Seasonal"</formula>
    </cfRule>
    <cfRule type="cellIs" dxfId="6" priority="3" operator="equal">
      <formula>"Science"</formula>
    </cfRule>
    <cfRule type="cellIs" dxfId="5" priority="4" operator="equal">
      <formula>"Company"</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0A56-39FC-44B9-89F9-52D7DBA27611}">
  <sheetPr>
    <tabColor theme="9" tint="0.79998168889431442"/>
  </sheetPr>
  <dimension ref="A2:T38"/>
  <sheetViews>
    <sheetView zoomScale="115" zoomScaleNormal="115" workbookViewId="0">
      <selection activeCell="K9" sqref="K9"/>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21</v>
      </c>
      <c r="D2" t="s">
        <v>21</v>
      </c>
      <c r="H2" t="s">
        <v>505</v>
      </c>
      <c r="I2" t="s">
        <v>553</v>
      </c>
      <c r="J2" t="s">
        <v>58</v>
      </c>
      <c r="K2" t="s">
        <v>558</v>
      </c>
      <c r="L2" t="s">
        <v>559</v>
      </c>
      <c r="M2" t="s">
        <v>560</v>
      </c>
      <c r="N2" t="s">
        <v>541</v>
      </c>
      <c r="O2" t="s">
        <v>551</v>
      </c>
      <c r="P2" t="s">
        <v>549</v>
      </c>
    </row>
    <row r="3" spans="1:20" ht="17.25" thickBot="1">
      <c r="A3" s="88"/>
      <c r="B3" s="88"/>
      <c r="C3" s="88"/>
      <c r="D3" s="88"/>
      <c r="E3" s="88"/>
      <c r="F3" s="88"/>
      <c r="G3" s="88"/>
      <c r="H3" s="88"/>
      <c r="I3" s="88"/>
      <c r="J3" s="88"/>
      <c r="K3" s="88"/>
      <c r="L3" s="88"/>
      <c r="M3" s="88"/>
      <c r="N3" s="88"/>
      <c r="O3" s="88"/>
      <c r="P3" s="88"/>
      <c r="Q3" s="88"/>
    </row>
    <row r="4" spans="1:20" ht="18">
      <c r="A4" s="88"/>
      <c r="B4" s="211" t="s">
        <v>557</v>
      </c>
      <c r="C4" s="457" t="s">
        <v>73</v>
      </c>
      <c r="D4" s="458"/>
      <c r="E4" s="457" t="s">
        <v>74</v>
      </c>
      <c r="F4" s="458"/>
      <c r="G4" s="212" t="s">
        <v>75</v>
      </c>
      <c r="H4" s="212" t="s">
        <v>55</v>
      </c>
      <c r="I4" s="212" t="s">
        <v>57</v>
      </c>
      <c r="J4" s="212" t="s">
        <v>544</v>
      </c>
      <c r="K4" s="212" t="s">
        <v>542</v>
      </c>
      <c r="L4" s="212" t="s">
        <v>60</v>
      </c>
      <c r="M4" s="212" t="s">
        <v>543</v>
      </c>
      <c r="N4" s="212" t="s">
        <v>541</v>
      </c>
      <c r="O4" s="213" t="s">
        <v>76</v>
      </c>
      <c r="P4" s="214" t="s">
        <v>77</v>
      </c>
      <c r="Q4" s="88"/>
    </row>
    <row r="5" spans="1:20" ht="18" customHeight="1">
      <c r="A5" s="88"/>
      <c r="B5" s="215">
        <v>1</v>
      </c>
      <c r="C5" s="291">
        <f>IFERROR(INDEX(콘텐츠,MATCH($B5,'contents 계산시트'!$X$1:$X$75,0),MATCH(C$2,'contents 계산시트'!$A$1:$AJ$1,0)),"")</f>
        <v>45539</v>
      </c>
      <c r="D5" s="293">
        <f>IFERROR(INDEX(콘텐츠,MATCH($B5,'contents 계산시트'!$X$1:$X$75,0),MATCH(D$2,'contents 계산시트'!$A$1:$AJ$1,0)),"")</f>
        <v>45539</v>
      </c>
      <c r="E5" s="216" t="str">
        <f>IF(INDEX('contents 추가정보'!D:D,MATCH(B5,'contents 추가정보'!A:A,0),0)=0,"",INDEX('contents 추가정보'!D:D,MATCH(B5,'contents 추가정보'!A:A,0),0))</f>
        <v>영상(인터뷰)</v>
      </c>
      <c r="F5" s="217" t="str">
        <f>IF(
INDEX('contents 추가정보'!C:C,MATCH(B5,'contents 추가정보'!A:A,0))="",
"",
INDEX('contents 추가정보'!C:C,MATCH(B5,'contents 추가정보'!A:A,0)))</f>
        <v>SK bioscience DNA</v>
      </c>
      <c r="G5" s="218" t="str">
        <f>IF(INDEX('contents 추가정보'!E:E,MATCH(B5,'contents 추가정보'!A:A,0),0)=0,"",INDEX('contents 추가정보'!E:E,MATCH(B5,'contents 추가정보'!A:A,0),0))</f>
        <v>People</v>
      </c>
      <c r="H5" s="278">
        <f>IFERROR(
INDEX(콘텐츠,
MATCH($B5,'contents 계산시트'!$X$1:$X$75,0),
MATCH(H$2,'contents 계산시트'!$A$1:$AM$1,0)),"")</f>
        <v>4035</v>
      </c>
      <c r="I5" s="278">
        <f>IFERROR(
INDEX(콘텐츠,
MATCH($B5,'contents 계산시트'!$X$1:$X$75,0),
MATCH(I$2,'contents 계산시트'!$A$1:$AM$1,0)),"")</f>
        <v>208</v>
      </c>
      <c r="J5" s="219">
        <f>IFERROR(
INDEX(콘텐츠,
MATCH($B5,'contents 계산시트'!$X$1:$X$75,0),
MATCH(J$2,'contents 계산시트'!$A$1:$AM$1,0)),"")</f>
        <v>5.1548946648836136E-2</v>
      </c>
      <c r="K5" s="278">
        <f>IFERROR(
INDEX(콘텐츠,
MATCH($B5,'contents 계산시트'!$X$1:$X$75,0),
MATCH(K$2,'contents 계산시트'!$A$1:$AM$1,0)),"")</f>
        <v>71</v>
      </c>
      <c r="L5" s="278">
        <f>IFERROR(
INDEX(콘텐츠,
MATCH($B5,'contents 계산시트'!$X$1:$X$75,0),
MATCH(L$2,'contents 계산시트'!$A$1:$AM$1,0)),"")</f>
        <v>0</v>
      </c>
      <c r="M5" s="278">
        <f>IFERROR(
INDEX(콘텐츠,
MATCH($B5,'contents 계산시트'!$X$1:$X$75,0),
MATCH(M$2,'contents 계산시트'!$A$1:$AM$1,0)),"")</f>
        <v>4</v>
      </c>
      <c r="N5" s="278">
        <f>IFERROR(
INDEX(콘텐츠,
MATCH($B5,'contents 계산시트'!$X$1:$X$75,0),
MATCH(N$2,'contents 계산시트'!$A$1:$AM$1,0)),"")</f>
        <v>1543</v>
      </c>
      <c r="O5" s="278">
        <f>IFERROR(INDEX(콘텐츠,MATCH($B5,'contents 계산시트'!$X$1:$X$75,0),MATCH(O$2,'contents 계산시트'!$A$1:$AJ$1,0)),"")</f>
        <v>1292</v>
      </c>
      <c r="P5" s="219">
        <f>IFERROR(INDEX(콘텐츠,MATCH($B5,'contents 계산시트'!$X$1:$X$75,0),MATCH(P$2,'contents 계산시트'!$A$1:$AJ$1,0)),"")</f>
        <v>0.32019826517967781</v>
      </c>
      <c r="Q5" s="88"/>
      <c r="T5" s="109"/>
    </row>
    <row r="6" spans="1:20" ht="18" customHeight="1">
      <c r="A6" s="88"/>
      <c r="B6" s="220">
        <v>2</v>
      </c>
      <c r="C6" s="291">
        <f>IFERROR(INDEX(콘텐츠,MATCH($B6,'contents 계산시트'!$X$1:$X$75,0),MATCH(C$2,'contents 계산시트'!$A$1:$AJ$1,0)),"")</f>
        <v>45558</v>
      </c>
      <c r="D6" s="293">
        <f>IFERROR(INDEX(콘텐츠,MATCH($B6,'contents 계산시트'!$X$1:$X$75,0),MATCH(D$2,'contents 계산시트'!$A$1:$AJ$1,0)),"")</f>
        <v>45558</v>
      </c>
      <c r="E6" s="216" t="str">
        <f>IF(INDEX('contents 추가정보'!D:D,MATCH(B6,'contents 추가정보'!A:A,0),0)=0,"",INDEX('contents 추가정보'!D:D,MATCH(B6,'contents 추가정보'!A:A,0),0))</f>
        <v xml:space="preserve">단일 이미지 </v>
      </c>
      <c r="F6" s="217" t="str">
        <f>IF(
INDEX('contents 추가정보'!C:C,MATCH(B6,'contents 추가정보'!A:A,0))="",
"",
INDEX('contents 추가정보'!C:C,MATCH(B6,'contents 추가정보'!A:A,0)))</f>
        <v xml:space="preserve">Anatomy of a Syringe </v>
      </c>
      <c r="G6" s="218" t="str">
        <f>IF(INDEX('contents 추가정보'!E:E,MATCH(B6,'contents 추가정보'!A:A,0),0)=0,"",INDEX('contents 추가정보'!E:E,MATCH(B6,'contents 추가정보'!A:A,0),0))</f>
        <v>Science</v>
      </c>
      <c r="H6" s="278">
        <f>IFERROR(
INDEX(콘텐츠,
MATCH($B6,'contents 계산시트'!$X$1:$X$75,0),
MATCH(H$2,'contents 계산시트'!$A$1:$AM$1,0)),"")</f>
        <v>3227</v>
      </c>
      <c r="I6" s="278">
        <f>IFERROR(
INDEX(콘텐츠,
MATCH($B6,'contents 계산시트'!$X$1:$X$75,0),
MATCH(I$2,'contents 계산시트'!$A$1:$AM$1,0)),"")</f>
        <v>639</v>
      </c>
      <c r="J6" s="219">
        <f>IFERROR(
INDEX(콘텐츠,
MATCH($B6,'contents 계산시트'!$X$1:$X$75,0),
MATCH(J$2,'contents 계산시트'!$A$1:$AM$1,0)),"")</f>
        <v>0.19801673293113708</v>
      </c>
      <c r="K6" s="278" t="str">
        <f>IFERROR(
INDEX(콘텐츠,
MATCH($B6,'contents 계산시트'!$X$1:$X$75,0),
MATCH(K$2,'contents 계산시트'!$A$1:$AM$1,0)),"")</f>
        <v>205
(877)</v>
      </c>
      <c r="L6" s="278" t="str">
        <f>IFERROR(
INDEX(콘텐츠,
MATCH($B6,'contents 계산시트'!$X$1:$X$75,0),
MATCH(L$2,'contents 계산시트'!$A$1:$AM$1,0)),"")</f>
        <v>0
(11)</v>
      </c>
      <c r="M6" s="278" t="str">
        <f>IFERROR(
INDEX(콘텐츠,
MATCH($B6,'contents 계산시트'!$X$1:$X$75,0),
MATCH(M$2,'contents 계산시트'!$A$1:$AM$1,0)),"")</f>
        <v>6
(15)</v>
      </c>
      <c r="N6" s="278" t="str">
        <f>IFERROR(
INDEX(콘텐츠,
MATCH($B6,'contents 계산시트'!$X$1:$X$75,0),
MATCH(N$2,'contents 계산시트'!$A$1:$AM$1,0)),"")</f>
        <v/>
      </c>
      <c r="O6" s="278">
        <f>IFERROR(INDEX(콘텐츠,MATCH($B6,'contents 계산시트'!$X$1:$X$75,0),MATCH(O$2,'contents 계산시트'!$A$1:$AJ$1,0)),"")</f>
        <v>850</v>
      </c>
      <c r="P6" s="219">
        <f>IFERROR(INDEX(콘텐츠,MATCH($B6,'contents 계산시트'!$X$1:$X$75,0),MATCH(P$2,'contents 계산시트'!$A$1:$AJ$1,0)),"")</f>
        <v>0.26340254105980787</v>
      </c>
      <c r="Q6" s="88"/>
    </row>
    <row r="7" spans="1:20" ht="18" customHeight="1">
      <c r="A7" s="88"/>
      <c r="B7" s="220">
        <v>3</v>
      </c>
      <c r="C7" s="291">
        <f>IFERROR(INDEX(콘텐츠,MATCH($B7,'contents 계산시트'!$X$1:$X$75,0),MATCH(C$2,'contents 계산시트'!$A$1:$AJ$1,0)),"")</f>
        <v>45538</v>
      </c>
      <c r="D7" s="293">
        <f>IFERROR(INDEX(콘텐츠,MATCH($B7,'contents 계산시트'!$X$1:$X$75,0),MATCH(D$2,'contents 계산시트'!$A$1:$AJ$1,0)),"")</f>
        <v>45538</v>
      </c>
      <c r="E7" s="216" t="str">
        <f>IF(INDEX('contents 추가정보'!D:D,MATCH(B7,'contents 추가정보'!A:A,0),0)=0,"",INDEX('contents 추가정보'!D:D,MATCH(B7,'contents 추가정보'!A:A,0),0))</f>
        <v>멀티 이미지</v>
      </c>
      <c r="F7" s="217" t="str">
        <f>IF(
INDEX('contents 추가정보'!C:C,MATCH(B7,'contents 추가정보'!A:A,0))="",
"",
INDEX('contents 추가정보'!C:C,MATCH(B7,'contents 추가정보'!A:A,0)))</f>
        <v>Welcome KLOCKE GRUPPE and IDT Biologika to SKBS</v>
      </c>
      <c r="G7" s="218" t="str">
        <f>IF(INDEX('contents 추가정보'!E:E,MATCH(B7,'contents 추가정보'!A:A,0),0)=0,"",INDEX('contents 추가정보'!E:E,MATCH(B7,'contents 추가정보'!A:A,0),0))</f>
        <v>Company</v>
      </c>
      <c r="H7" s="278">
        <f>IFERROR(
INDEX(콘텐츠,
MATCH($B7,'contents 계산시트'!$X$1:$X$75,0),
MATCH(H$2,'contents 계산시트'!$A$1:$AM$1,0)),"")</f>
        <v>11710</v>
      </c>
      <c r="I7" s="278">
        <f>IFERROR(
INDEX(콘텐츠,
MATCH($B7,'contents 계산시트'!$X$1:$X$75,0),
MATCH(I$2,'contents 계산시트'!$A$1:$AM$1,0)),"")</f>
        <v>2854</v>
      </c>
      <c r="J7" s="219">
        <f>IFERROR(
INDEX(콘텐츠,
MATCH($B7,'contents 계산시트'!$X$1:$X$75,0),
MATCH(J$2,'contents 계산시트'!$A$1:$AM$1,0)),"")</f>
        <v>0.2437233179807663</v>
      </c>
      <c r="K7" s="278">
        <f>IFERROR(
INDEX(콘텐츠,
MATCH($B7,'contents 계산시트'!$X$1:$X$75,0),
MATCH(K$2,'contents 계산시트'!$A$1:$AM$1,0)),"")</f>
        <v>161</v>
      </c>
      <c r="L7" s="278">
        <f>IFERROR(
INDEX(콘텐츠,
MATCH($B7,'contents 계산시트'!$X$1:$X$75,0),
MATCH(L$2,'contents 계산시트'!$A$1:$AM$1,0)),"")</f>
        <v>2</v>
      </c>
      <c r="M7" s="278">
        <f>IFERROR(
INDEX(콘텐츠,
MATCH($B7,'contents 계산시트'!$X$1:$X$75,0),
MATCH(M$2,'contents 계산시트'!$A$1:$AM$1,0)),"")</f>
        <v>7</v>
      </c>
      <c r="N7" s="278" t="str">
        <f>IFERROR(
INDEX(콘텐츠,
MATCH($B7,'contents 계산시트'!$X$1:$X$75,0),
MATCH(N$2,'contents 계산시트'!$A$1:$AM$1,0)),"")</f>
        <v/>
      </c>
      <c r="O7" s="278">
        <f>IFERROR(INDEX(콘텐츠,MATCH($B7,'contents 계산시트'!$X$1:$X$75,0),MATCH(O$2,'contents 계산시트'!$A$1:$AJ$1,0)),"")</f>
        <v>3024</v>
      </c>
      <c r="P7" s="219">
        <f>IFERROR(INDEX(콘텐츠,MATCH($B7,'contents 계산시트'!$X$1:$X$75,0),MATCH(P$2,'contents 계산시트'!$A$1:$AJ$1,0)),"")</f>
        <v>0.25824081981212638</v>
      </c>
      <c r="Q7" s="88"/>
    </row>
    <row r="8" spans="1:20" ht="18" customHeight="1">
      <c r="A8" s="88"/>
      <c r="B8" s="220">
        <v>4</v>
      </c>
      <c r="C8" s="291">
        <f>IFERROR(INDEX(콘텐츠,MATCH($B8,'contents 계산시트'!$X$1:$X$75,0),MATCH(C$2,'contents 계산시트'!$A$1:$AJ$1,0)),"")</f>
        <v>45555</v>
      </c>
      <c r="D8" s="293">
        <f>IFERROR(INDEX(콘텐츠,MATCH($B8,'contents 계산시트'!$X$1:$X$75,0),MATCH(D$2,'contents 계산시트'!$A$1:$AJ$1,0)),"")</f>
        <v>45555</v>
      </c>
      <c r="E8" s="216" t="str">
        <f>IF(INDEX('contents 추가정보'!D:D,MATCH(B8,'contents 추가정보'!A:A,0),0)=0,"",INDEX('contents 추가정보'!D:D,MATCH(B8,'contents 추가정보'!A:A,0),0))</f>
        <v>카드뉴스</v>
      </c>
      <c r="F8" s="217" t="str">
        <f>IF(
INDEX('contents 추가정보'!C:C,MATCH(B8,'contents 추가정보'!A:A,0))="",
"",
INDEX('contents 추가정보'!C:C,MATCH(B8,'contents 추가정보'!A:A,0)))</f>
        <v xml:space="preserve">Harmful but Preventable - HFMD </v>
      </c>
      <c r="G8" s="218" t="str">
        <f>IF(INDEX('contents 추가정보'!E:E,MATCH(B8,'contents 추가정보'!A:A,0),0)=0,"",INDEX('contents 추가정보'!E:E,MATCH(B8,'contents 추가정보'!A:A,0),0))</f>
        <v>Science</v>
      </c>
      <c r="H8" s="278">
        <f>IFERROR(
INDEX(콘텐츠,
MATCH($B8,'contents 계산시트'!$X$1:$X$75,0),
MATCH(H$2,'contents 계산시트'!$A$1:$AM$1,0)),"")</f>
        <v>2982</v>
      </c>
      <c r="I8" s="278">
        <f>IFERROR(
INDEX(콘텐츠,
MATCH($B8,'contents 계산시트'!$X$1:$X$75,0),
MATCH(I$2,'contents 계산시트'!$A$1:$AM$1,0)),"")</f>
        <v>587</v>
      </c>
      <c r="J8" s="219">
        <f>IFERROR(
INDEX(콘텐츠,
MATCH($B8,'contents 계산시트'!$X$1:$X$75,0),
MATCH(J$2,'contents 계산시트'!$A$1:$AM$1,0)),"")</f>
        <v>0.19684775173664093</v>
      </c>
      <c r="K8" s="278" t="str">
        <f>IFERROR(
INDEX(콘텐츠,
MATCH($B8,'contents 계산시트'!$X$1:$X$75,0),
MATCH(K$2,'contents 계산시트'!$A$1:$AM$1,0)),"")</f>
        <v>125
(687)</v>
      </c>
      <c r="L8" s="278" t="str">
        <f>IFERROR(
INDEX(콘텐츠,
MATCH($B8,'contents 계산시트'!$X$1:$X$75,0),
MATCH(L$2,'contents 계산시트'!$A$1:$AM$1,0)),"")</f>
        <v>0
(9)</v>
      </c>
      <c r="M8" s="278" t="str">
        <f>IFERROR(
INDEX(콘텐츠,
MATCH($B8,'contents 계산시트'!$X$1:$X$75,0),
MATCH(M$2,'contents 계산시트'!$A$1:$AM$1,0)),"")</f>
        <v>4
(16)</v>
      </c>
      <c r="N8" s="278" t="str">
        <f>IFERROR(
INDEX(콘텐츠,
MATCH($B8,'contents 계산시트'!$X$1:$X$75,0),
MATCH(N$2,'contents 계산시트'!$A$1:$AM$1,0)),"")</f>
        <v/>
      </c>
      <c r="O8" s="278">
        <f>IFERROR(INDEX(콘텐츠,MATCH($B8,'contents 계산시트'!$X$1:$X$75,0),MATCH(O$2,'contents 계산시트'!$A$1:$AJ$1,0)),"")</f>
        <v>716</v>
      </c>
      <c r="P8" s="219">
        <f>IFERROR(INDEX(콘텐츠,MATCH($B8,'contents 계산시트'!$X$1:$X$75,0),MATCH(P$2,'contents 계산시트'!$A$1:$AJ$1,0)),"")</f>
        <v>0.24010731052984574</v>
      </c>
      <c r="Q8" s="88"/>
    </row>
    <row r="9" spans="1:20" ht="18" customHeight="1">
      <c r="A9" s="88"/>
      <c r="B9" s="215">
        <v>5</v>
      </c>
      <c r="C9" s="291">
        <f>IFERROR(INDEX(콘텐츠,MATCH($B9,'contents 계산시트'!$X$1:$X$75,0),MATCH(C$2,'contents 계산시트'!$A$1:$AJ$1,0)),"")</f>
        <v>45565</v>
      </c>
      <c r="D9" s="293">
        <f>IFERROR(INDEX(콘텐츠,MATCH($B9,'contents 계산시트'!$X$1:$X$75,0),MATCH(D$2,'contents 계산시트'!$A$1:$AJ$1,0)),"")</f>
        <v>45565</v>
      </c>
      <c r="E9" s="216" t="str">
        <f>IF(INDEX('contents 추가정보'!D:D,MATCH(B9,'contents 추가정보'!A:A,0),0)=0,"",INDEX('contents 추가정보'!D:D,MATCH(B9,'contents 추가정보'!A:A,0),0))</f>
        <v>카드뉴스</v>
      </c>
      <c r="F9" s="217" t="str">
        <f>IF(
INDEX('contents 추가정보'!C:C,MATCH(B9,'contents 추가정보'!A:A,0))="",
"",
INDEX('contents 추가정보'!C:C,MATCH(B9,'contents 추가정보'!A:A,0)))</f>
        <v>Flu Vaccination</v>
      </c>
      <c r="G9" s="218" t="str">
        <f>IF(INDEX('contents 추가정보'!E:E,MATCH(B9,'contents 추가정보'!A:A,0),0)=0,"",INDEX('contents 추가정보'!E:E,MATCH(B9,'contents 추가정보'!A:A,0),0))</f>
        <v>Science</v>
      </c>
      <c r="H9" s="278">
        <f>IFERROR(
INDEX(콘텐츠,
MATCH($B9,'contents 계산시트'!$X$1:$X$75,0),
MATCH(H$2,'contents 계산시트'!$A$1:$AM$1,0)),"")</f>
        <v>2867</v>
      </c>
      <c r="I9" s="278">
        <f>IFERROR(
INDEX(콘텐츠,
MATCH($B9,'contents 계산시트'!$X$1:$X$75,0),
MATCH(I$2,'contents 계산시트'!$A$1:$AM$1,0)),"")</f>
        <v>458</v>
      </c>
      <c r="J9" s="219">
        <f>IFERROR(
INDEX(콘텐츠,
MATCH($B9,'contents 계산시트'!$X$1:$X$75,0),
MATCH(J$2,'contents 계산시트'!$A$1:$AM$1,0)),"")</f>
        <v>0.1597488671541214</v>
      </c>
      <c r="K9" s="278" t="str">
        <f>IFERROR(
INDEX(콘텐츠,
MATCH($B9,'contents 계산시트'!$X$1:$X$75,0),
MATCH(K$2,'contents 계산시트'!$A$1:$AM$1,0)),"")</f>
        <v>67
(268)</v>
      </c>
      <c r="L9" s="278" t="str">
        <f>IFERROR(
INDEX(콘텐츠,
MATCH($B9,'contents 계산시트'!$X$1:$X$75,0),
MATCH(L$2,'contents 계산시트'!$A$1:$AM$1,0)),"")</f>
        <v>0
(1)</v>
      </c>
      <c r="M9" s="278" t="str">
        <f>IFERROR(
INDEX(콘텐츠,
MATCH($B9,'contents 계산시트'!$X$1:$X$75,0),
MATCH(M$2,'contents 계산시트'!$A$1:$AM$1,0)),"")</f>
        <v>5
(6)</v>
      </c>
      <c r="N9" s="278" t="str">
        <f>IFERROR(
INDEX(콘텐츠,
MATCH($B9,'contents 계산시트'!$X$1:$X$75,0),
MATCH(N$2,'contents 계산시트'!$A$1:$AM$1,0)),"")</f>
        <v/>
      </c>
      <c r="O9" s="278">
        <f>IFERROR(INDEX(콘텐츠,MATCH($B9,'contents 계산시트'!$X$1:$X$75,0),MATCH(O$2,'contents 계산시트'!$A$1:$AJ$1,0)),"")</f>
        <v>530</v>
      </c>
      <c r="P9" s="219">
        <f>IFERROR(INDEX(콘텐츠,MATCH($B9,'contents 계산시트'!$X$1:$X$75,0),MATCH(P$2,'contents 계산시트'!$A$1:$AJ$1,0)),"")</f>
        <v>0.18486222532263691</v>
      </c>
      <c r="Q9" s="88"/>
    </row>
    <row r="10" spans="1:20" ht="18" customHeight="1">
      <c r="A10" s="88"/>
      <c r="B10" s="220">
        <v>6</v>
      </c>
      <c r="C10" s="291">
        <f>IFERROR(INDEX(콘텐츠,MATCH($B10,'contents 계산시트'!$X$1:$X$75,0),MATCH(C$2,'contents 계산시트'!$A$1:$AJ$1,0)),"")</f>
        <v>45562</v>
      </c>
      <c r="D10" s="293">
        <f>IFERROR(INDEX(콘텐츠,MATCH($B10,'contents 계산시트'!$X$1:$X$75,0),MATCH(D$2,'contents 계산시트'!$A$1:$AJ$1,0)),"")</f>
        <v>45562</v>
      </c>
      <c r="E10" s="216" t="str">
        <f>IF(INDEX('contents 추가정보'!D:D,MATCH(B10,'contents 추가정보'!A:A,0),0)=0,"",INDEX('contents 추가정보'!D:D,MATCH(B10,'contents 추가정보'!A:A,0),0))</f>
        <v>멀티 이미지</v>
      </c>
      <c r="F10" s="217" t="str">
        <f>IF(
INDEX('contents 추가정보'!C:C,MATCH(B10,'contents 추가정보'!A:A,0))="",
"",
INDEX('contents 추가정보'!C:C,MATCH(B10,'contents 추가정보'!A:A,0)))</f>
        <v>SK bioscience at Gyeongbuk Bio Expo 2024</v>
      </c>
      <c r="G10" s="218" t="str">
        <f>IF(INDEX('contents 추가정보'!E:E,MATCH(B10,'contents 추가정보'!A:A,0),0)=0,"",INDEX('contents 추가정보'!E:E,MATCH(B10,'contents 추가정보'!A:A,0),0))</f>
        <v>Company</v>
      </c>
      <c r="H10" s="278">
        <f>IFERROR(
INDEX(콘텐츠,
MATCH($B10,'contents 계산시트'!$X$1:$X$75,0),
MATCH(H$2,'contents 계산시트'!$A$1:$AM$1,0)),"")</f>
        <v>2549</v>
      </c>
      <c r="I10" s="278">
        <f>IFERROR(
INDEX(콘텐츠,
MATCH($B10,'contents 계산시트'!$X$1:$X$75,0),
MATCH(I$2,'contents 계산시트'!$A$1:$AM$1,0)),"")</f>
        <v>367</v>
      </c>
      <c r="J10" s="219">
        <f>IFERROR(
INDEX(콘텐츠,
MATCH($B10,'contents 계산시트'!$X$1:$X$75,0),
MATCH(J$2,'contents 계산시트'!$A$1:$AM$1,0)),"")</f>
        <v>0.14397802948951721</v>
      </c>
      <c r="K10" s="278">
        <f>IFERROR(
INDEX(콘텐츠,
MATCH($B10,'contents 계산시트'!$X$1:$X$75,0),
MATCH(K$2,'contents 계산시트'!$A$1:$AM$1,0)),"")</f>
        <v>57</v>
      </c>
      <c r="L10" s="278">
        <f>IFERROR(
INDEX(콘텐츠,
MATCH($B10,'contents 계산시트'!$X$1:$X$75,0),
MATCH(L$2,'contents 계산시트'!$A$1:$AM$1,0)),"")</f>
        <v>0</v>
      </c>
      <c r="M10" s="278">
        <f>IFERROR(
INDEX(콘텐츠,
MATCH($B10,'contents 계산시트'!$X$1:$X$75,0),
MATCH(M$2,'contents 계산시트'!$A$1:$AM$1,0)),"")</f>
        <v>4</v>
      </c>
      <c r="N10" s="278" t="str">
        <f>IFERROR(
INDEX(콘텐츠,
MATCH($B10,'contents 계산시트'!$X$1:$X$75,0),
MATCH(N$2,'contents 계산시트'!$A$1:$AM$1,0)),"")</f>
        <v/>
      </c>
      <c r="O10" s="278">
        <f>IFERROR(INDEX(콘텐츠,MATCH($B10,'contents 계산시트'!$X$1:$X$75,0),MATCH(O$2,'contents 계산시트'!$A$1:$AJ$1,0)),"")</f>
        <v>428</v>
      </c>
      <c r="P10" s="219">
        <f>IFERROR(INDEX(콘텐츠,MATCH($B10,'contents 계산시트'!$X$1:$X$75,0),MATCH(P$2,'contents 계산시트'!$A$1:$AJ$1,0)),"")</f>
        <v>0.16790898391526088</v>
      </c>
      <c r="Q10" s="88"/>
    </row>
    <row r="11" spans="1:20" ht="18" customHeight="1">
      <c r="A11" s="88"/>
      <c r="B11" s="220">
        <v>7</v>
      </c>
      <c r="C11" s="291">
        <f>IFERROR(INDEX(콘텐츠,MATCH($B11,'contents 계산시트'!$X$1:$X$75,0),MATCH(C$2,'contents 계산시트'!$A$1:$AJ$1,0)),"")</f>
        <v>45548</v>
      </c>
      <c r="D11" s="293">
        <f>IFERROR(INDEX(콘텐츠,MATCH($B11,'contents 계산시트'!$X$1:$X$75,0),MATCH(D$2,'contents 계산시트'!$A$1:$AJ$1,0)),"")</f>
        <v>45548</v>
      </c>
      <c r="E11" s="216" t="str">
        <f>IF(INDEX('contents 추가정보'!D:D,MATCH(B11,'contents 추가정보'!A:A,0),0)=0,"",INDEX('contents 추가정보'!D:D,MATCH(B11,'contents 추가정보'!A:A,0),0))</f>
        <v>단일 이미지</v>
      </c>
      <c r="F11" s="217" t="str">
        <f>IF(
INDEX('contents 추가정보'!C:C,MATCH(B11,'contents 추가정보'!A:A,0))="",
"",
INDEX('contents 추가정보'!C:C,MATCH(B11,'contents 추가정보'!A:A,0)))</f>
        <v>Chuseok: Korean Thanksgiving Day</v>
      </c>
      <c r="G11" s="218" t="str">
        <f>IF(INDEX('contents 추가정보'!E:E,MATCH(B11,'contents 추가정보'!A:A,0),0)=0,"",INDEX('contents 추가정보'!E:E,MATCH(B11,'contents 추가정보'!A:A,0),0))</f>
        <v>Seasonal</v>
      </c>
      <c r="H11" s="278">
        <f>IFERROR(
INDEX(콘텐츠,
MATCH($B11,'contents 계산시트'!$X$1:$X$75,0),
MATCH(H$2,'contents 계산시트'!$A$1:$AM$1,0)),"")</f>
        <v>3629</v>
      </c>
      <c r="I11" s="278">
        <f>IFERROR(
INDEX(콘텐츠,
MATCH($B11,'contents 계산시트'!$X$1:$X$75,0),
MATCH(I$2,'contents 계산시트'!$A$1:$AM$1,0)),"")</f>
        <v>145</v>
      </c>
      <c r="J11" s="219">
        <f>IFERROR(
INDEX(콘텐츠,
MATCH($B11,'contents 계산시트'!$X$1:$X$75,0),
MATCH(J$2,'contents 계산시트'!$A$1:$AM$1,0)),"")</f>
        <v>3.9955910295248032E-2</v>
      </c>
      <c r="K11" s="278" t="str">
        <f>IFERROR(
INDEX(콘텐츠,
MATCH($B11,'contents 계산시트'!$X$1:$X$75,0),
MATCH(K$2,'contents 계산시트'!$A$1:$AM$1,0)),"")</f>
        <v>86
(816)</v>
      </c>
      <c r="L11" s="278" t="str">
        <f>IFERROR(
INDEX(콘텐츠,
MATCH($B11,'contents 계산시트'!$X$1:$X$75,0),
MATCH(L$2,'contents 계산시트'!$A$1:$AM$1,0)),"")</f>
        <v>3
(13)</v>
      </c>
      <c r="M11" s="278" t="str">
        <f>IFERROR(
INDEX(콘텐츠,
MATCH($B11,'contents 계산시트'!$X$1:$X$75,0),
MATCH(M$2,'contents 계산시트'!$A$1:$AM$1,0)),"")</f>
        <v>4
(7)</v>
      </c>
      <c r="N11" s="278" t="str">
        <f>IFERROR(
INDEX(콘텐츠,
MATCH($B11,'contents 계산시트'!$X$1:$X$75,0),
MATCH(N$2,'contents 계산시트'!$A$1:$AM$1,0)),"")</f>
        <v/>
      </c>
      <c r="O11" s="278">
        <f>IFERROR(INDEX(콘텐츠,MATCH($B11,'contents 계산시트'!$X$1:$X$75,0),MATCH(O$2,'contents 계산시트'!$A$1:$AJ$1,0)),"")</f>
        <v>238</v>
      </c>
      <c r="P11" s="219">
        <f>IFERROR(INDEX(콘텐츠,MATCH($B11,'contents 계산시트'!$X$1:$X$75,0),MATCH(P$2,'contents 계산시트'!$A$1:$AJ$1,0)),"")</f>
        <v>6.5582805180490492E-2</v>
      </c>
      <c r="Q11" s="88"/>
    </row>
    <row r="12" spans="1:20" ht="18" customHeight="1">
      <c r="A12" s="88"/>
      <c r="B12" s="220">
        <v>8</v>
      </c>
      <c r="C12" s="291">
        <f>IFERROR(INDEX(콘텐츠,MATCH($B12,'contents 계산시트'!$X$1:$X$75,0),MATCH(C$2,'contents 계산시트'!$A$1:$AJ$1,0)),"")</f>
        <v>45548</v>
      </c>
      <c r="D12" s="293">
        <f>IFERROR(INDEX(콘텐츠,MATCH($B12,'contents 계산시트'!$X$1:$X$75,0),MATCH(D$2,'contents 계산시트'!$A$1:$AJ$1,0)),"")</f>
        <v>45548</v>
      </c>
      <c r="E12" s="216" t="str">
        <f>IF(INDEX('contents 추가정보'!D:D,MATCH(B12,'contents 추가정보'!A:A,0),0)=0,"",INDEX('contents 추가정보'!D:D,MATCH(B12,'contents 추가정보'!A:A,0),0))</f>
        <v>Repost</v>
      </c>
      <c r="F12" s="217" t="str">
        <f>IF(
INDEX('contents 추가정보'!C:C,MATCH(B12,'contents 추가정보'!A:A,0))="",
"",
INDEX('contents 추가정보'!C:C,MATCH(B12,'contents 추가정보'!A:A,0)))</f>
        <v>Safety ceremony for our Songdo Global R&amp;PD Center</v>
      </c>
      <c r="G12" s="218" t="str">
        <f>IF(INDEX('contents 추가정보'!E:E,MATCH(B12,'contents 추가정보'!A:A,0),0)=0,"",INDEX('contents 추가정보'!E:E,MATCH(B12,'contents 추가정보'!A:A,0),0))</f>
        <v>Company</v>
      </c>
      <c r="H12" s="278">
        <f>IFERROR(
INDEX(콘텐츠,
MATCH($B12,'contents 계산시트'!$X$1:$X$75,0),
MATCH(H$2,'contents 계산시트'!$A$1:$AM$1,0)),"")</f>
        <v>3035</v>
      </c>
      <c r="I12" s="278">
        <f>IFERROR(
INDEX(콘텐츠,
MATCH($B12,'contents 계산시트'!$X$1:$X$75,0),
MATCH(I$2,'contents 계산시트'!$A$1:$AM$1,0)),"")</f>
        <v>139</v>
      </c>
      <c r="J12" s="219">
        <f>IFERROR(
INDEX(콘텐츠,
MATCH($B12,'contents 계산시트'!$X$1:$X$75,0),
MATCH(J$2,'contents 계산시트'!$A$1:$AM$1,0)),"")</f>
        <v>4.579901322722435E-2</v>
      </c>
      <c r="K12" s="278" t="str">
        <f>IFERROR(
INDEX(콘텐츠,
MATCH($B12,'contents 계산시트'!$X$1:$X$75,0),
MATCH(K$2,'contents 계산시트'!$A$1:$AM$1,0)),"")</f>
        <v>56
(158)</v>
      </c>
      <c r="L12" s="278" t="str">
        <f>IFERROR(
INDEX(콘텐츠,
MATCH($B12,'contents 계산시트'!$X$1:$X$75,0),
MATCH(L$2,'contents 계산시트'!$A$1:$AM$1,0)),"")</f>
        <v>0
(1)</v>
      </c>
      <c r="M12" s="278" t="str">
        <f>IFERROR(
INDEX(콘텐츠,
MATCH($B12,'contents 계산시트'!$X$1:$X$75,0),
MATCH(M$2,'contents 계산시트'!$A$1:$AM$1,0)),"")</f>
        <v>3
(4)</v>
      </c>
      <c r="N12" s="278" t="str">
        <f>IFERROR(
INDEX(콘텐츠,
MATCH($B12,'contents 계산시트'!$X$1:$X$75,0),
MATCH(N$2,'contents 계산시트'!$A$1:$AM$1,0)),"")</f>
        <v/>
      </c>
      <c r="O12" s="278">
        <f>IFERROR(INDEX(콘텐츠,MATCH($B12,'contents 계산시트'!$X$1:$X$75,0),MATCH(O$2,'contents 계산시트'!$A$1:$AJ$1,0)),"")</f>
        <v>198</v>
      </c>
      <c r="P12" s="219">
        <f>IFERROR(INDEX(콘텐츠,MATCH($B12,'contents 계산시트'!$X$1:$X$75,0),MATCH(P$2,'contents 계산시트'!$A$1:$AJ$1,0)),"")</f>
        <v>6.5238879736408573E-2</v>
      </c>
      <c r="Q12" s="88"/>
    </row>
    <row r="13" spans="1:20" ht="18" customHeight="1">
      <c r="A13" s="88"/>
      <c r="B13" s="220">
        <v>9</v>
      </c>
      <c r="C13" s="291">
        <f>IFERROR(INDEX(콘텐츠,MATCH($B13,'contents 계산시트'!$X$1:$X$75,0),MATCH(C$2,'contents 계산시트'!$A$1:$AJ$1,0)),"")</f>
        <v>45548</v>
      </c>
      <c r="D13" s="293">
        <f>IFERROR(INDEX(콘텐츠,MATCH($B13,'contents 계산시트'!$X$1:$X$75,0),MATCH(D$2,'contents 계산시트'!$A$1:$AJ$1,0)),"")</f>
        <v>45548</v>
      </c>
      <c r="E13" s="216" t="str">
        <f>IF(INDEX('contents 추가정보'!D:D,MATCH(B13,'contents 추가정보'!A:A,0),0)=0,"",INDEX('contents 추가정보'!D:D,MATCH(B13,'contents 추가정보'!A:A,0),0))</f>
        <v>단일 이미지</v>
      </c>
      <c r="F13" s="217" t="str">
        <f>IF(
INDEX('contents 추가정보'!C:C,MATCH(B13,'contents 추가정보'!A:A,0))="",
"",
INDEX('contents 추가정보'!C:C,MATCH(B13,'contents 추가정보'!A:A,0)))</f>
        <v xml:space="preserve">World Gynecologic Oncology Day </v>
      </c>
      <c r="G13" s="218" t="str">
        <f>IF(INDEX('contents 추가정보'!E:E,MATCH(B13,'contents 추가정보'!A:A,0),0)=0,"",INDEX('contents 추가정보'!E:E,MATCH(B13,'contents 추가정보'!A:A,0),0))</f>
        <v>Seasonal</v>
      </c>
      <c r="H13" s="278">
        <f>IFERROR(
INDEX(콘텐츠,
MATCH($B13,'contents 계산시트'!$X$1:$X$75,0),
MATCH(H$2,'contents 계산시트'!$A$1:$AM$1,0)),"")</f>
        <v>2726</v>
      </c>
      <c r="I13" s="278">
        <f>IFERROR(
INDEX(콘텐츠,
MATCH($B13,'contents 계산시트'!$X$1:$X$75,0),
MATCH(I$2,'contents 계산시트'!$A$1:$AM$1,0)),"")</f>
        <v>76</v>
      </c>
      <c r="J13" s="219">
        <f>IFERROR(
INDEX(콘텐츠,
MATCH($B13,'contents 계산시트'!$X$1:$X$75,0),
MATCH(J$2,'contents 계산시트'!$A$1:$AM$1,0)),"")</f>
        <v>2.7879677712917328E-2</v>
      </c>
      <c r="K13" s="278" t="str">
        <f>IFERROR(
INDEX(콘텐츠,
MATCH($B13,'contents 계산시트'!$X$1:$X$75,0),
MATCH(K$2,'contents 계산시트'!$A$1:$AM$1,0)),"")</f>
        <v>69
(384)</v>
      </c>
      <c r="L13" s="278" t="str">
        <f>IFERROR(
INDEX(콘텐츠,
MATCH($B13,'contents 계산시트'!$X$1:$X$75,0),
MATCH(L$2,'contents 계산시트'!$A$1:$AM$1,0)),"")</f>
        <v>0
(8)</v>
      </c>
      <c r="M13" s="278" t="str">
        <f>IFERROR(
INDEX(콘텐츠,
MATCH($B13,'contents 계산시트'!$X$1:$X$75,0),
MATCH(M$2,'contents 계산시트'!$A$1:$AM$1,0)),"")</f>
        <v>5
(7)</v>
      </c>
      <c r="N13" s="278" t="str">
        <f>IFERROR(
INDEX(콘텐츠,
MATCH($B13,'contents 계산시트'!$X$1:$X$75,0),
MATCH(N$2,'contents 계산시트'!$A$1:$AM$1,0)),"")</f>
        <v/>
      </c>
      <c r="O13" s="278">
        <f>IFERROR(INDEX(콘텐츠,MATCH($B13,'contents 계산시트'!$X$1:$X$75,0),MATCH(O$2,'contents 계산시트'!$A$1:$AJ$1,0)),"")</f>
        <v>150</v>
      </c>
      <c r="P13" s="219">
        <f>IFERROR(INDEX(콘텐츠,MATCH($B13,'contents 계산시트'!$X$1:$X$75,0),MATCH(P$2,'contents 계산시트'!$A$1:$AJ$1,0)),"")</f>
        <v>5.5025678650036686E-2</v>
      </c>
      <c r="Q13" s="88"/>
    </row>
    <row r="14" spans="1:20" ht="18" customHeight="1">
      <c r="A14" s="88"/>
      <c r="B14" s="220">
        <v>10</v>
      </c>
      <c r="C14" s="291">
        <f>IFERROR(INDEX(콘텐츠,MATCH($B14,'contents 계산시트'!$X$1:$X$75,0),MATCH(C$2,'contents 계산시트'!$A$1:$AJ$1,0)),"")</f>
        <v>45538</v>
      </c>
      <c r="D14" s="293">
        <f>IFERROR(INDEX(콘텐츠,MATCH($B14,'contents 계산시트'!$X$1:$X$75,0),MATCH(D$2,'contents 계산시트'!$A$1:$AJ$1,0)),"")</f>
        <v>45538</v>
      </c>
      <c r="E14" s="216" t="str">
        <f>IF(INDEX('contents 추가정보'!D:D,MATCH(B14,'contents 추가정보'!A:A,0),0)=0,"",INDEX('contents 추가정보'!D:D,MATCH(B14,'contents 추가정보'!A:A,0),0))</f>
        <v>단일 이미지</v>
      </c>
      <c r="F14" s="217" t="str">
        <f>IF(
INDEX('contents 추가정보'!C:C,MATCH(B14,'contents 추가정보'!A:A,0))="",
"",
INDEX('contents 추가정보'!C:C,MATCH(B14,'contents 추가정보'!A:A,0)))</f>
        <v>Myth vs Truth</v>
      </c>
      <c r="G14" s="218" t="str">
        <f>IF(INDEX('contents 추가정보'!E:E,MATCH(B14,'contents 추가정보'!A:A,0),0)=0,"",INDEX('contents 추가정보'!E:E,MATCH(B14,'contents 추가정보'!A:A,0),0))</f>
        <v>Science</v>
      </c>
      <c r="H14" s="278">
        <f>IFERROR(
INDEX(콘텐츠,
MATCH($B14,'contents 계산시트'!$X$1:$X$75,0),
MATCH(H$2,'contents 계산시트'!$A$1:$AM$1,0)),"")</f>
        <v>2217</v>
      </c>
      <c r="I14" s="278">
        <f>IFERROR(
INDEX(콘텐츠,
MATCH($B14,'contents 계산시트'!$X$1:$X$75,0),
MATCH(I$2,'contents 계산시트'!$A$1:$AM$1,0)),"")</f>
        <v>38</v>
      </c>
      <c r="J14" s="219">
        <f>IFERROR(
INDEX(콘텐츠,
MATCH($B14,'contents 계산시트'!$X$1:$X$75,0),
MATCH(J$2,'contents 계산시트'!$A$1:$AM$1,0)),"")</f>
        <v>1.7140280455350876E-2</v>
      </c>
      <c r="K14" s="278" t="str">
        <f>IFERROR(
INDEX(콘텐츠,
MATCH($B14,'contents 계산시트'!$X$1:$X$75,0),
MATCH(K$2,'contents 계산시트'!$A$1:$AM$1,0)),"")</f>
        <v>38
(50)</v>
      </c>
      <c r="L14" s="278" t="str">
        <f>IFERROR(
INDEX(콘텐츠,
MATCH($B14,'contents 계산시트'!$X$1:$X$75,0),
MATCH(L$2,'contents 계산시트'!$A$1:$AM$1,0)),"")</f>
        <v>0
(0)</v>
      </c>
      <c r="M14" s="278" t="str">
        <f>IFERROR(
INDEX(콘텐츠,
MATCH($B14,'contents 계산시트'!$X$1:$X$75,0),
MATCH(M$2,'contents 계산시트'!$A$1:$AM$1,0)),"")</f>
        <v>4
(4)</v>
      </c>
      <c r="N14" s="278" t="str">
        <f>IFERROR(
INDEX(콘텐츠,
MATCH($B14,'contents 계산시트'!$X$1:$X$75,0),
MATCH(N$2,'contents 계산시트'!$A$1:$AM$1,0)),"")</f>
        <v/>
      </c>
      <c r="O14" s="278">
        <f>IFERROR(INDEX(콘텐츠,MATCH($B14,'contents 계산시트'!$X$1:$X$75,0),MATCH(O$2,'contents 계산시트'!$A$1:$AJ$1,0)),"")</f>
        <v>80</v>
      </c>
      <c r="P14" s="219">
        <f>IFERROR(INDEX(콘텐츠,MATCH($B14,'contents 계산시트'!$X$1:$X$75,0),MATCH(P$2,'contents 계산시트'!$A$1:$AJ$1,0)),"")</f>
        <v>3.6084799278304013E-2</v>
      </c>
      <c r="Q14" s="88"/>
    </row>
    <row r="15" spans="1:20" ht="18" customHeight="1">
      <c r="A15" s="88"/>
      <c r="B15" s="220">
        <v>11</v>
      </c>
      <c r="C15" s="291">
        <f>IFERROR(INDEX(콘텐츠,MATCH($B15,'contents 계산시트'!$X$1:$X$75,0),MATCH(C$2,'contents 계산시트'!$A$1:$AJ$1,0)),"")</f>
        <v>45538</v>
      </c>
      <c r="D15" s="293">
        <f>IFERROR(INDEX(콘텐츠,MATCH($B15,'contents 계산시트'!$X$1:$X$75,0),MATCH(D$2,'contents 계산시트'!$A$1:$AJ$1,0)),"")</f>
        <v>45538</v>
      </c>
      <c r="E15" s="216" t="str">
        <f>IF(INDEX('contents 추가정보'!D:D,MATCH(B15,'contents 추가정보'!A:A,0),0)=0,"",INDEX('contents 추가정보'!D:D,MATCH(B15,'contents 추가정보'!A:A,0),0))</f>
        <v>Poll</v>
      </c>
      <c r="F15" s="217" t="str">
        <f>IF(
INDEX('contents 추가정보'!C:C,MATCH(B15,'contents 추가정보'!A:A,0))="",
"",
INDEX('contents 추가정보'!C:C,MATCH(B15,'contents 추가정보'!A:A,0)))</f>
        <v>Covid 19</v>
      </c>
      <c r="G15" s="218" t="str">
        <f>IF(INDEX('contents 추가정보'!E:E,MATCH(B15,'contents 추가정보'!A:A,0),0)=0,"",INDEX('contents 추가정보'!E:E,MATCH(B15,'contents 추가정보'!A:A,0),0))</f>
        <v>Science</v>
      </c>
      <c r="H15" s="278">
        <f>IFERROR(
INDEX(콘텐츠,
MATCH($B15,'contents 계산시트'!$X$1:$X$75,0),
MATCH(H$2,'contents 계산시트'!$A$1:$AM$1,0)),"")</f>
        <v>5107</v>
      </c>
      <c r="I15" s="278">
        <f>IFERROR(
INDEX(콘텐츠,
MATCH($B15,'contents 계산시트'!$X$1:$X$75,0),
MATCH(I$2,'contents 계산시트'!$A$1:$AM$1,0)),"")</f>
        <v>107</v>
      </c>
      <c r="J15" s="219">
        <f>IFERROR(
INDEX(콘텐츠,
MATCH($B15,'contents 계산시트'!$X$1:$X$75,0),
MATCH(J$2,'contents 계산시트'!$A$1:$AM$1,0)),"")</f>
        <v>2.0951634272933006E-2</v>
      </c>
      <c r="K15" s="278">
        <f>IFERROR(
INDEX(콘텐츠,
MATCH($B15,'contents 계산시트'!$X$1:$X$75,0),
MATCH(K$2,'contents 계산시트'!$A$1:$AM$1,0)),"")</f>
        <v>17</v>
      </c>
      <c r="L15" s="278">
        <f>IFERROR(
INDEX(콘텐츠,
MATCH($B15,'contents 계산시트'!$X$1:$X$75,0),
MATCH(L$2,'contents 계산시트'!$A$1:$AM$1,0)),"")</f>
        <v>0</v>
      </c>
      <c r="M15" s="278">
        <f>IFERROR(
INDEX(콘텐츠,
MATCH($B15,'contents 계산시트'!$X$1:$X$75,0),
MATCH(M$2,'contents 계산시트'!$A$1:$AM$1,0)),"")</f>
        <v>1</v>
      </c>
      <c r="N15" s="278" t="str">
        <f>IFERROR(
INDEX(콘텐츠,
MATCH($B15,'contents 계산시트'!$X$1:$X$75,0),
MATCH(N$2,'contents 계산시트'!$A$1:$AM$1,0)),"")</f>
        <v/>
      </c>
      <c r="O15" s="278">
        <f>IFERROR(INDEX(콘텐츠,MATCH($B15,'contents 계산시트'!$X$1:$X$75,0),MATCH(O$2,'contents 계산시트'!$A$1:$AJ$1,0)),"")</f>
        <v>125</v>
      </c>
      <c r="P15" s="219">
        <f>IFERROR(INDEX(콘텐츠,MATCH($B15,'contents 계산시트'!$X$1:$X$75,0),MATCH(P$2,'contents 계산시트'!$A$1:$AJ$1,0)),"")</f>
        <v>2.4476209124730763E-2</v>
      </c>
      <c r="Q15" s="88"/>
    </row>
    <row r="16" spans="1:20" ht="18" customHeight="1">
      <c r="A16" s="88"/>
      <c r="B16" s="220">
        <v>12</v>
      </c>
      <c r="C16" s="291" t="str">
        <f>IFERROR(INDEX(콘텐츠,MATCH($B16,'contents 계산시트'!$X$1:$X$75,0),MATCH(C$2,'contents 계산시트'!$A$1:$AJ$1,0)),"")</f>
        <v/>
      </c>
      <c r="D16" s="293" t="str">
        <f>IFERROR(INDEX(콘텐츠,MATCH($B16,'contents 계산시트'!$X$1:$X$75,0),MATCH(D$2,'contents 계산시트'!$A$1:$AJ$1,0)),"")</f>
        <v/>
      </c>
      <c r="E16" s="216" t="str">
        <f>IF(INDEX('contents 추가정보'!D:D,MATCH(B16,'contents 추가정보'!A:A,0),0)=0,"",INDEX('contents 추가정보'!D:D,MATCH(B16,'contents 추가정보'!A:A,0),0))</f>
        <v/>
      </c>
      <c r="F16" s="217" t="str">
        <f>IF(
INDEX('contents 추가정보'!C:C,MATCH(B16,'contents 추가정보'!A:A,0))="",
"",
INDEX('contents 추가정보'!C:C,MATCH(B16,'contents 추가정보'!A:A,0)))</f>
        <v/>
      </c>
      <c r="G16" s="218" t="str">
        <f>IF(INDEX('contents 추가정보'!E:E,MATCH(B16,'contents 추가정보'!A:A,0),0)=0,"",INDEX('contents 추가정보'!E:E,MATCH(B16,'contents 추가정보'!A:A,0),0))</f>
        <v/>
      </c>
      <c r="H16" s="278" t="str">
        <f>IFERROR(
INDEX(콘텐츠,
MATCH($B16,'contents 계산시트'!$X$1:$X$75,0),
MATCH(H$2,'contents 계산시트'!$A$1:$AM$1,0)),"")</f>
        <v/>
      </c>
      <c r="I16" s="278" t="str">
        <f>IFERROR(
INDEX(콘텐츠,
MATCH($B16,'contents 계산시트'!$X$1:$X$75,0),
MATCH(I$2,'contents 계산시트'!$A$1:$AM$1,0)),"")</f>
        <v/>
      </c>
      <c r="J16" s="219" t="str">
        <f>IFERROR(
INDEX(콘텐츠,
MATCH($B16,'contents 계산시트'!$X$1:$X$75,0),
MATCH(J$2,'contents 계산시트'!$A$1:$AM$1,0)),"")</f>
        <v/>
      </c>
      <c r="K16" s="278" t="str">
        <f>IFERROR(
INDEX(콘텐츠,
MATCH($B16,'contents 계산시트'!$X$1:$X$75,0),
MATCH(K$2,'contents 계산시트'!$A$1:$AM$1,0)),"")</f>
        <v/>
      </c>
      <c r="L16" s="278" t="str">
        <f>IFERROR(
INDEX(콘텐츠,
MATCH($B16,'contents 계산시트'!$X$1:$X$75,0),
MATCH(L$2,'contents 계산시트'!$A$1:$AM$1,0)),"")</f>
        <v/>
      </c>
      <c r="M16" s="278" t="str">
        <f>IFERROR(
INDEX(콘텐츠,
MATCH($B16,'contents 계산시트'!$X$1:$X$75,0),
MATCH(M$2,'contents 계산시트'!$A$1:$AM$1,0)),"")</f>
        <v/>
      </c>
      <c r="N16" s="278" t="str">
        <f>IFERROR(
INDEX(콘텐츠,
MATCH($B16,'contents 계산시트'!$X$1:$X$75,0),
MATCH(N$2,'contents 계산시트'!$A$1:$AM$1,0)),"")</f>
        <v/>
      </c>
      <c r="O16" s="278" t="str">
        <f>IFERROR(INDEX(콘텐츠,MATCH($B16,'contents 계산시트'!$X$1:$X$75,0),MATCH(O$2,'contents 계산시트'!$A$1:$AJ$1,0)),"")</f>
        <v/>
      </c>
      <c r="P16" s="219" t="str">
        <f>IFERROR(INDEX(콘텐츠,MATCH($B16,'contents 계산시트'!$X$1:$X$75,0),MATCH(P$2,'contents 계산시트'!$A$1:$AJ$1,0)),"")</f>
        <v/>
      </c>
      <c r="Q16" s="88"/>
    </row>
    <row r="17" spans="1:17" ht="18" customHeight="1">
      <c r="A17" s="88"/>
      <c r="B17" s="220">
        <v>13</v>
      </c>
      <c r="C17" s="291" t="str">
        <f>IFERROR(INDEX(콘텐츠,MATCH($B17,'contents 계산시트'!$X$1:$X$75,0),MATCH(C$2,'contents 계산시트'!$A$1:$AJ$1,0)),"")</f>
        <v/>
      </c>
      <c r="D17" s="293" t="str">
        <f>IFERROR(INDEX(콘텐츠,MATCH($B17,'contents 계산시트'!$X$1:$X$75,0),MATCH(D$2,'contents 계산시트'!$A$1:$AJ$1,0)),"")</f>
        <v/>
      </c>
      <c r="E17" s="216" t="str">
        <f>IF(INDEX('contents 추가정보'!D:D,MATCH(B17,'contents 추가정보'!A:A,0),0)=0,"",INDEX('contents 추가정보'!D:D,MATCH(B17,'contents 추가정보'!A:A,0),0))</f>
        <v/>
      </c>
      <c r="F17" s="217" t="str">
        <f>IF(
INDEX('contents 추가정보'!C:C,MATCH(B17,'contents 추가정보'!A:A,0))="",
"",
INDEX('contents 추가정보'!C:C,MATCH(B17,'contents 추가정보'!A:A,0)))</f>
        <v/>
      </c>
      <c r="G17" s="218" t="str">
        <f>IF(INDEX('contents 추가정보'!E:E,MATCH(B17,'contents 추가정보'!A:A,0),0)=0,"",INDEX('contents 추가정보'!E:E,MATCH(B17,'contents 추가정보'!A:A,0),0))</f>
        <v/>
      </c>
      <c r="H17" s="278" t="str">
        <f>IFERROR(
INDEX(콘텐츠,
MATCH($B17,'contents 계산시트'!$X$1:$X$75,0),
MATCH(H$2,'contents 계산시트'!$A$1:$AM$1,0)),"")</f>
        <v/>
      </c>
      <c r="I17" s="278" t="str">
        <f>IFERROR(
INDEX(콘텐츠,
MATCH($B17,'contents 계산시트'!$X$1:$X$75,0),
MATCH(I$2,'contents 계산시트'!$A$1:$AM$1,0)),"")</f>
        <v/>
      </c>
      <c r="J17" s="219" t="str">
        <f>IFERROR(
INDEX(콘텐츠,
MATCH($B17,'contents 계산시트'!$X$1:$X$75,0),
MATCH(J$2,'contents 계산시트'!$A$1:$AM$1,0)),"")</f>
        <v/>
      </c>
      <c r="K17" s="278" t="str">
        <f>IFERROR(
INDEX(콘텐츠,
MATCH($B17,'contents 계산시트'!$X$1:$X$75,0),
MATCH(K$2,'contents 계산시트'!$A$1:$AM$1,0)),"")</f>
        <v/>
      </c>
      <c r="L17" s="278" t="str">
        <f>IFERROR(
INDEX(콘텐츠,
MATCH($B17,'contents 계산시트'!$X$1:$X$75,0),
MATCH(L$2,'contents 계산시트'!$A$1:$AM$1,0)),"")</f>
        <v/>
      </c>
      <c r="M17" s="278" t="str">
        <f>IFERROR(
INDEX(콘텐츠,
MATCH($B17,'contents 계산시트'!$X$1:$X$75,0),
MATCH(M$2,'contents 계산시트'!$A$1:$AM$1,0)),"")</f>
        <v/>
      </c>
      <c r="N17" s="278" t="str">
        <f>IFERROR(
INDEX(콘텐츠,
MATCH($B17,'contents 계산시트'!$X$1:$X$75,0),
MATCH(N$2,'contents 계산시트'!$A$1:$AM$1,0)),"")</f>
        <v/>
      </c>
      <c r="O17" s="278" t="str">
        <f>IFERROR(INDEX(콘텐츠,MATCH($B17,'contents 계산시트'!$X$1:$X$75,0),MATCH(O$2,'contents 계산시트'!$A$1:$AJ$1,0)),"")</f>
        <v/>
      </c>
      <c r="P17" s="219" t="str">
        <f>IFERROR(INDEX(콘텐츠,MATCH($B17,'contents 계산시트'!$X$1:$X$75,0),MATCH(P$2,'contents 계산시트'!$A$1:$AJ$1,0)),"")</f>
        <v/>
      </c>
      <c r="Q17" s="88"/>
    </row>
    <row r="18" spans="1:17" ht="18" customHeight="1">
      <c r="A18" s="88"/>
      <c r="B18" s="220">
        <v>14</v>
      </c>
      <c r="C18" s="291" t="str">
        <f>IFERROR(INDEX(콘텐츠,MATCH($B18,'contents 계산시트'!$X$1:$X$75,0),MATCH(C$2,'contents 계산시트'!$A$1:$AJ$1,0)),"")</f>
        <v/>
      </c>
      <c r="D18" s="293" t="str">
        <f>IFERROR(INDEX(콘텐츠,MATCH($B18,'contents 계산시트'!$X$1:$X$75,0),MATCH(D$2,'contents 계산시트'!$A$1:$AJ$1,0)),"")</f>
        <v/>
      </c>
      <c r="E18" s="216" t="str">
        <f>IF(INDEX('contents 추가정보'!D:D,MATCH(B18,'contents 추가정보'!A:A,0),0)=0,"",INDEX('contents 추가정보'!D:D,MATCH(B18,'contents 추가정보'!A:A,0),0))</f>
        <v/>
      </c>
      <c r="F18" s="217" t="str">
        <f>IF(
INDEX('contents 추가정보'!C:C,MATCH(B18,'contents 추가정보'!A:A,0))="",
"",
INDEX('contents 추가정보'!C:C,MATCH(B18,'contents 추가정보'!A:A,0)))</f>
        <v/>
      </c>
      <c r="G18" s="218" t="str">
        <f>IF(INDEX('contents 추가정보'!E:E,MATCH(B18,'contents 추가정보'!A:A,0),0)=0,"",INDEX('contents 추가정보'!E:E,MATCH(B18,'contents 추가정보'!A:A,0),0))</f>
        <v/>
      </c>
      <c r="H18" s="278" t="str">
        <f>IFERROR(
INDEX(콘텐츠,
MATCH($B18,'contents 계산시트'!$X$1:$X$75,0),
MATCH(H$2,'contents 계산시트'!$A$1:$AM$1,0)),"")</f>
        <v/>
      </c>
      <c r="I18" s="278" t="str">
        <f>IFERROR(
INDEX(콘텐츠,
MATCH($B18,'contents 계산시트'!$X$1:$X$75,0),
MATCH(I$2,'contents 계산시트'!$A$1:$AM$1,0)),"")</f>
        <v/>
      </c>
      <c r="J18" s="219" t="str">
        <f>IFERROR(
INDEX(콘텐츠,
MATCH($B18,'contents 계산시트'!$X$1:$X$75,0),
MATCH(J$2,'contents 계산시트'!$A$1:$AM$1,0)),"")</f>
        <v/>
      </c>
      <c r="K18" s="278" t="str">
        <f>IFERROR(
INDEX(콘텐츠,
MATCH($B18,'contents 계산시트'!$X$1:$X$75,0),
MATCH(K$2,'contents 계산시트'!$A$1:$AM$1,0)),"")</f>
        <v/>
      </c>
      <c r="L18" s="278" t="str">
        <f>IFERROR(
INDEX(콘텐츠,
MATCH($B18,'contents 계산시트'!$X$1:$X$75,0),
MATCH(L$2,'contents 계산시트'!$A$1:$AM$1,0)),"")</f>
        <v/>
      </c>
      <c r="M18" s="278" t="str">
        <f>IFERROR(
INDEX(콘텐츠,
MATCH($B18,'contents 계산시트'!$X$1:$X$75,0),
MATCH(M$2,'contents 계산시트'!$A$1:$AM$1,0)),"")</f>
        <v/>
      </c>
      <c r="N18" s="278" t="str">
        <f>IFERROR(
INDEX(콘텐츠,
MATCH($B18,'contents 계산시트'!$X$1:$X$75,0),
MATCH(N$2,'contents 계산시트'!$A$1:$AM$1,0)),"")</f>
        <v/>
      </c>
      <c r="O18" s="278" t="str">
        <f>IFERROR(INDEX(콘텐츠,MATCH($B18,'contents 계산시트'!$X$1:$X$75,0),MATCH(O$2,'contents 계산시트'!$A$1:$AJ$1,0)),"")</f>
        <v/>
      </c>
      <c r="P18" s="219" t="str">
        <f>IFERROR(INDEX(콘텐츠,MATCH($B18,'contents 계산시트'!$X$1:$X$75,0),MATCH(P$2,'contents 계산시트'!$A$1:$AJ$1,0)),"")</f>
        <v/>
      </c>
      <c r="Q18" s="88"/>
    </row>
    <row r="19" spans="1:17" ht="18" customHeight="1">
      <c r="A19" s="88"/>
      <c r="B19" s="220">
        <v>15</v>
      </c>
      <c r="C19" s="291" t="str">
        <f>IFERROR(INDEX(콘텐츠,MATCH($B19,'contents 계산시트'!$X$1:$X$75,0),MATCH(C$2,'contents 계산시트'!$A$1:$AJ$1,0)),"")</f>
        <v/>
      </c>
      <c r="D19" s="293" t="str">
        <f>IFERROR(INDEX(콘텐츠,MATCH($B19,'contents 계산시트'!$X$1:$X$75,0),MATCH(D$2,'contents 계산시트'!$A$1:$AJ$1,0)),"")</f>
        <v/>
      </c>
      <c r="E19" s="216" t="str">
        <f>IF(INDEX('contents 추가정보'!D:D,MATCH(B19,'contents 추가정보'!A:A,0),0)=0,"",INDEX('contents 추가정보'!D:D,MATCH(B19,'contents 추가정보'!A:A,0),0))</f>
        <v/>
      </c>
      <c r="F19" s="217" t="str">
        <f>IF(
INDEX('contents 추가정보'!C:C,MATCH(B19,'contents 추가정보'!A:A,0))="",
"",
INDEX('contents 추가정보'!C:C,MATCH(B19,'contents 추가정보'!A:A,0)))</f>
        <v/>
      </c>
      <c r="G19" s="218" t="str">
        <f>IF(INDEX('contents 추가정보'!E:E,MATCH(B19,'contents 추가정보'!A:A,0),0)=0,"",INDEX('contents 추가정보'!E:E,MATCH(B19,'contents 추가정보'!A:A,0),0))</f>
        <v/>
      </c>
      <c r="H19" s="278" t="str">
        <f>IFERROR(
INDEX(콘텐츠,
MATCH($B19,'contents 계산시트'!$X$1:$X$75,0),
MATCH(H$2,'contents 계산시트'!$A$1:$AM$1,0)),"")</f>
        <v/>
      </c>
      <c r="I19" s="278" t="str">
        <f>IFERROR(
INDEX(콘텐츠,
MATCH($B19,'contents 계산시트'!$X$1:$X$75,0),
MATCH(I$2,'contents 계산시트'!$A$1:$AM$1,0)),"")</f>
        <v/>
      </c>
      <c r="J19" s="219" t="str">
        <f>IFERROR(
INDEX(콘텐츠,
MATCH($B19,'contents 계산시트'!$X$1:$X$75,0),
MATCH(J$2,'contents 계산시트'!$A$1:$AM$1,0)),"")</f>
        <v/>
      </c>
      <c r="K19" s="278" t="str">
        <f>IFERROR(
INDEX(콘텐츠,
MATCH($B19,'contents 계산시트'!$X$1:$X$75,0),
MATCH(K$2,'contents 계산시트'!$A$1:$AM$1,0)),"")</f>
        <v/>
      </c>
      <c r="L19" s="278" t="str">
        <f>IFERROR(
INDEX(콘텐츠,
MATCH($B19,'contents 계산시트'!$X$1:$X$75,0),
MATCH(L$2,'contents 계산시트'!$A$1:$AM$1,0)),"")</f>
        <v/>
      </c>
      <c r="M19" s="278" t="str">
        <f>IFERROR(
INDEX(콘텐츠,
MATCH($B19,'contents 계산시트'!$X$1:$X$75,0),
MATCH(M$2,'contents 계산시트'!$A$1:$AM$1,0)),"")</f>
        <v/>
      </c>
      <c r="N19" s="278" t="str">
        <f>IFERROR(
INDEX(콘텐츠,
MATCH($B19,'contents 계산시트'!$X$1:$X$75,0),
MATCH(N$2,'contents 계산시트'!$A$1:$AM$1,0)),"")</f>
        <v/>
      </c>
      <c r="O19" s="278" t="str">
        <f>IFERROR(INDEX(콘텐츠,MATCH($B19,'contents 계산시트'!$X$1:$X$75,0),MATCH(O$2,'contents 계산시트'!$A$1:$AJ$1,0)),"")</f>
        <v/>
      </c>
      <c r="P19" s="219" t="str">
        <f>IFERROR(INDEX(콘텐츠,MATCH($B19,'contents 계산시트'!$X$1:$X$75,0),MATCH(P$2,'contents 계산시트'!$A$1:$AJ$1,0)),"")</f>
        <v/>
      </c>
      <c r="Q19" s="88"/>
    </row>
    <row r="20" spans="1:17" ht="18" customHeight="1">
      <c r="A20" s="88"/>
      <c r="B20" s="220">
        <v>16</v>
      </c>
      <c r="C20" s="291" t="str">
        <f>IFERROR(INDEX(콘텐츠,MATCH($B20,'contents 계산시트'!$X$1:$X$75,0),MATCH(C$2,'contents 계산시트'!$A$1:$AJ$1,0)),"")</f>
        <v/>
      </c>
      <c r="D20" s="293" t="str">
        <f>IFERROR(INDEX(콘텐츠,MATCH($B20,'contents 계산시트'!$X$1:$X$75,0),MATCH(D$2,'contents 계산시트'!$A$1:$AJ$1,0)),"")</f>
        <v/>
      </c>
      <c r="E20" s="216" t="str">
        <f>IF(INDEX('contents 추가정보'!D:D,MATCH(B20,'contents 추가정보'!A:A,0),0)=0,"",INDEX('contents 추가정보'!D:D,MATCH(B20,'contents 추가정보'!A:A,0),0))</f>
        <v/>
      </c>
      <c r="F20" s="217" t="str">
        <f>IF(
INDEX('contents 추가정보'!C:C,MATCH(B20,'contents 추가정보'!A:A,0))="",
"",
INDEX('contents 추가정보'!C:C,MATCH(B20,'contents 추가정보'!A:A,0)))</f>
        <v/>
      </c>
      <c r="G20" s="218" t="str">
        <f>IF(INDEX('contents 추가정보'!E:E,MATCH(B20,'contents 추가정보'!A:A,0),0)=0,"",INDEX('contents 추가정보'!E:E,MATCH(B20,'contents 추가정보'!A:A,0),0))</f>
        <v/>
      </c>
      <c r="H20" s="278" t="str">
        <f>IFERROR(
INDEX(콘텐츠,
MATCH($B20,'contents 계산시트'!$X$1:$X$75,0),
MATCH(H$2,'contents 계산시트'!$A$1:$AM$1,0)),"")</f>
        <v/>
      </c>
      <c r="I20" s="278" t="str">
        <f>IFERROR(
INDEX(콘텐츠,
MATCH($B20,'contents 계산시트'!$X$1:$X$75,0),
MATCH(I$2,'contents 계산시트'!$A$1:$AM$1,0)),"")</f>
        <v/>
      </c>
      <c r="J20" s="219" t="str">
        <f>IFERROR(
INDEX(콘텐츠,
MATCH($B20,'contents 계산시트'!$X$1:$X$75,0),
MATCH(J$2,'contents 계산시트'!$A$1:$AM$1,0)),"")</f>
        <v/>
      </c>
      <c r="K20" s="278" t="str">
        <f>IFERROR(
INDEX(콘텐츠,
MATCH($B20,'contents 계산시트'!$X$1:$X$75,0),
MATCH(K$2,'contents 계산시트'!$A$1:$AM$1,0)),"")</f>
        <v/>
      </c>
      <c r="L20" s="278" t="str">
        <f>IFERROR(
INDEX(콘텐츠,
MATCH($B20,'contents 계산시트'!$X$1:$X$75,0),
MATCH(L$2,'contents 계산시트'!$A$1:$AM$1,0)),"")</f>
        <v/>
      </c>
      <c r="M20" s="278" t="str">
        <f>IFERROR(
INDEX(콘텐츠,
MATCH($B20,'contents 계산시트'!$X$1:$X$75,0),
MATCH(M$2,'contents 계산시트'!$A$1:$AM$1,0)),"")</f>
        <v/>
      </c>
      <c r="N20" s="278" t="str">
        <f>IFERROR(
INDEX(콘텐츠,
MATCH($B20,'contents 계산시트'!$X$1:$X$75,0),
MATCH(N$2,'contents 계산시트'!$A$1:$AM$1,0)),"")</f>
        <v/>
      </c>
      <c r="O20" s="278" t="str">
        <f>IFERROR(INDEX(콘텐츠,MATCH($B20,'contents 계산시트'!$X$1:$X$75,0),MATCH(O$2,'contents 계산시트'!$A$1:$AJ$1,0)),"")</f>
        <v/>
      </c>
      <c r="P20" s="219" t="str">
        <f>IFERROR(INDEX(콘텐츠,MATCH($B20,'contents 계산시트'!$X$1:$X$75,0),MATCH(P$2,'contents 계산시트'!$A$1:$AJ$1,0)),"")</f>
        <v/>
      </c>
      <c r="Q20" s="88"/>
    </row>
    <row r="21" spans="1:17" ht="18" customHeight="1">
      <c r="A21" s="88"/>
      <c r="B21" s="220">
        <v>17</v>
      </c>
      <c r="C21" s="291" t="str">
        <f>IFERROR(INDEX(콘텐츠,MATCH($B21,'contents 계산시트'!$X$1:$X$75,0),MATCH(C$2,'contents 계산시트'!$A$1:$AJ$1,0)),"")</f>
        <v/>
      </c>
      <c r="D21" s="293" t="str">
        <f>IFERROR(INDEX(콘텐츠,MATCH($B21,'contents 계산시트'!$X$1:$X$75,0),MATCH(D$2,'contents 계산시트'!$A$1:$AJ$1,0)),"")</f>
        <v/>
      </c>
      <c r="E21" s="216" t="str">
        <f>IF(INDEX('contents 추가정보'!D:D,MATCH(B21,'contents 추가정보'!A:A,0),0)=0,"",INDEX('contents 추가정보'!D:D,MATCH(B21,'contents 추가정보'!A:A,0),0))</f>
        <v/>
      </c>
      <c r="F21" s="217" t="str">
        <f>IF(
INDEX('contents 추가정보'!C:C,MATCH(B21,'contents 추가정보'!A:A,0))="",
"",
INDEX('contents 추가정보'!C:C,MATCH(B21,'contents 추가정보'!A:A,0)))</f>
        <v/>
      </c>
      <c r="G21" s="218" t="str">
        <f>IF(INDEX('contents 추가정보'!E:E,MATCH(B21,'contents 추가정보'!A:A,0),0)=0,"",INDEX('contents 추가정보'!E:E,MATCH(B21,'contents 추가정보'!A:A,0),0))</f>
        <v/>
      </c>
      <c r="H21" s="278" t="str">
        <f>IFERROR(
INDEX(콘텐츠,
MATCH($B21,'contents 계산시트'!$X$1:$X$75,0),
MATCH(H$2,'contents 계산시트'!$A$1:$AM$1,0)),"")</f>
        <v/>
      </c>
      <c r="I21" s="278" t="str">
        <f>IFERROR(
INDEX(콘텐츠,
MATCH($B21,'contents 계산시트'!$X$1:$X$75,0),
MATCH(I$2,'contents 계산시트'!$A$1:$AM$1,0)),"")</f>
        <v/>
      </c>
      <c r="J21" s="219" t="str">
        <f>IFERROR(
INDEX(콘텐츠,
MATCH($B21,'contents 계산시트'!$X$1:$X$75,0),
MATCH(J$2,'contents 계산시트'!$A$1:$AM$1,0)),"")</f>
        <v/>
      </c>
      <c r="K21" s="278" t="str">
        <f>IFERROR(
INDEX(콘텐츠,
MATCH($B21,'contents 계산시트'!$X$1:$X$75,0),
MATCH(K$2,'contents 계산시트'!$A$1:$AM$1,0)),"")</f>
        <v/>
      </c>
      <c r="L21" s="278" t="str">
        <f>IFERROR(
INDEX(콘텐츠,
MATCH($B21,'contents 계산시트'!$X$1:$X$75,0),
MATCH(L$2,'contents 계산시트'!$A$1:$AM$1,0)),"")</f>
        <v/>
      </c>
      <c r="M21" s="278" t="str">
        <f>IFERROR(
INDEX(콘텐츠,
MATCH($B21,'contents 계산시트'!$X$1:$X$75,0),
MATCH(M$2,'contents 계산시트'!$A$1:$AM$1,0)),"")</f>
        <v/>
      </c>
      <c r="N21" s="278" t="str">
        <f>IFERROR(
INDEX(콘텐츠,
MATCH($B21,'contents 계산시트'!$X$1:$X$75,0),
MATCH(N$2,'contents 계산시트'!$A$1:$AM$1,0)),"")</f>
        <v/>
      </c>
      <c r="O21" s="278" t="str">
        <f>IFERROR(INDEX(콘텐츠,MATCH($B21,'contents 계산시트'!$X$1:$X$75,0),MATCH(O$2,'contents 계산시트'!$A$1:$AJ$1,0)),"")</f>
        <v/>
      </c>
      <c r="P21" s="219" t="str">
        <f>IFERROR(INDEX(콘텐츠,MATCH($B21,'contents 계산시트'!$X$1:$X$75,0),MATCH(P$2,'contents 계산시트'!$A$1:$AJ$1,0)),"")</f>
        <v/>
      </c>
      <c r="Q21" s="88"/>
    </row>
    <row r="22" spans="1:17" ht="18" customHeight="1">
      <c r="A22" s="88"/>
      <c r="B22" s="220">
        <v>18</v>
      </c>
      <c r="C22" s="291" t="str">
        <f>IFERROR(INDEX(콘텐츠,MATCH($B22,'contents 계산시트'!$X$1:$X$75,0),MATCH(C$2,'contents 계산시트'!$A$1:$AJ$1,0)),"")</f>
        <v/>
      </c>
      <c r="D22" s="293" t="str">
        <f>IFERROR(INDEX(콘텐츠,MATCH($B22,'contents 계산시트'!$X$1:$X$75,0),MATCH(D$2,'contents 계산시트'!$A$1:$AJ$1,0)),"")</f>
        <v/>
      </c>
      <c r="E22" s="216" t="str">
        <f>IF(INDEX('contents 추가정보'!D:D,MATCH(B22,'contents 추가정보'!A:A,0),0)=0,"",INDEX('contents 추가정보'!D:D,MATCH(B22,'contents 추가정보'!A:A,0),0))</f>
        <v/>
      </c>
      <c r="F22" s="217" t="str">
        <f>IF(
INDEX('contents 추가정보'!C:C,MATCH(B22,'contents 추가정보'!A:A,0))="",
"",
INDEX('contents 추가정보'!C:C,MATCH(B22,'contents 추가정보'!A:A,0)))</f>
        <v/>
      </c>
      <c r="G22" s="218" t="str">
        <f>IF(INDEX('contents 추가정보'!E:E,MATCH(B22,'contents 추가정보'!A:A,0),0)=0,"",INDEX('contents 추가정보'!E:E,MATCH(B22,'contents 추가정보'!A:A,0),0))</f>
        <v/>
      </c>
      <c r="H22" s="278" t="str">
        <f>IFERROR(
INDEX(콘텐츠,
MATCH($B22,'contents 계산시트'!$X$1:$X$75,0),
MATCH(H$2,'contents 계산시트'!$A$1:$AM$1,0)),"")</f>
        <v/>
      </c>
      <c r="I22" s="278" t="str">
        <f>IFERROR(
INDEX(콘텐츠,
MATCH($B22,'contents 계산시트'!$X$1:$X$75,0),
MATCH(I$2,'contents 계산시트'!$A$1:$AM$1,0)),"")</f>
        <v/>
      </c>
      <c r="J22" s="219" t="str">
        <f>IFERROR(
INDEX(콘텐츠,
MATCH($B22,'contents 계산시트'!$X$1:$X$75,0),
MATCH(J$2,'contents 계산시트'!$A$1:$AM$1,0)),"")</f>
        <v/>
      </c>
      <c r="K22" s="278" t="str">
        <f>IFERROR(
INDEX(콘텐츠,
MATCH($B22,'contents 계산시트'!$X$1:$X$75,0),
MATCH(K$2,'contents 계산시트'!$A$1:$AM$1,0)),"")</f>
        <v/>
      </c>
      <c r="L22" s="278" t="str">
        <f>IFERROR(
INDEX(콘텐츠,
MATCH($B22,'contents 계산시트'!$X$1:$X$75,0),
MATCH(L$2,'contents 계산시트'!$A$1:$AM$1,0)),"")</f>
        <v/>
      </c>
      <c r="M22" s="278" t="str">
        <f>IFERROR(
INDEX(콘텐츠,
MATCH($B22,'contents 계산시트'!$X$1:$X$75,0),
MATCH(M$2,'contents 계산시트'!$A$1:$AM$1,0)),"")</f>
        <v/>
      </c>
      <c r="N22" s="278" t="str">
        <f>IFERROR(
INDEX(콘텐츠,
MATCH($B22,'contents 계산시트'!$X$1:$X$75,0),
MATCH(N$2,'contents 계산시트'!$A$1:$AM$1,0)),"")</f>
        <v/>
      </c>
      <c r="O22" s="278" t="str">
        <f>IFERROR(INDEX(콘텐츠,MATCH($B22,'contents 계산시트'!$X$1:$X$75,0),MATCH(O$2,'contents 계산시트'!$A$1:$AJ$1,0)),"")</f>
        <v/>
      </c>
      <c r="P22" s="219" t="str">
        <f>IFERROR(INDEX(콘텐츠,MATCH($B22,'contents 계산시트'!$X$1:$X$75,0),MATCH(P$2,'contents 계산시트'!$A$1:$AJ$1,0)),"")</f>
        <v/>
      </c>
      <c r="Q22" s="88"/>
    </row>
    <row r="23" spans="1:17" ht="18" customHeight="1">
      <c r="A23" s="88"/>
      <c r="B23" s="220">
        <v>19</v>
      </c>
      <c r="C23" s="291" t="str">
        <f>IFERROR(INDEX(콘텐츠,MATCH($B23,'contents 계산시트'!$X$1:$X$75,0),MATCH(C$2,'contents 계산시트'!$A$1:$AJ$1,0)),"")</f>
        <v/>
      </c>
      <c r="D23" s="293" t="str">
        <f>IFERROR(INDEX(콘텐츠,MATCH($B23,'contents 계산시트'!$X$1:$X$75,0),MATCH(D$2,'contents 계산시트'!$A$1:$AJ$1,0)),"")</f>
        <v/>
      </c>
      <c r="E23" s="216" t="str">
        <f>IF(INDEX('contents 추가정보'!D:D,MATCH(B23,'contents 추가정보'!A:A,0),0)=0,"",INDEX('contents 추가정보'!D:D,MATCH(B23,'contents 추가정보'!A:A,0),0))</f>
        <v/>
      </c>
      <c r="F23" s="217" t="str">
        <f>IF(
INDEX('contents 추가정보'!C:C,MATCH(B23,'contents 추가정보'!A:A,0))="",
"",
INDEX('contents 추가정보'!C:C,MATCH(B23,'contents 추가정보'!A:A,0)))</f>
        <v/>
      </c>
      <c r="G23" s="218" t="str">
        <f>IF(INDEX('contents 추가정보'!E:E,MATCH(B23,'contents 추가정보'!A:A,0),0)=0,"",INDEX('contents 추가정보'!E:E,MATCH(B23,'contents 추가정보'!A:A,0),0))</f>
        <v/>
      </c>
      <c r="H23" s="278" t="str">
        <f>IFERROR(
INDEX(콘텐츠,
MATCH($B23,'contents 계산시트'!$X$1:$X$75,0),
MATCH(H$2,'contents 계산시트'!$A$1:$AM$1,0)),"")</f>
        <v/>
      </c>
      <c r="I23" s="278" t="str">
        <f>IFERROR(
INDEX(콘텐츠,
MATCH($B23,'contents 계산시트'!$X$1:$X$75,0),
MATCH(I$2,'contents 계산시트'!$A$1:$AM$1,0)),"")</f>
        <v/>
      </c>
      <c r="J23" s="219" t="str">
        <f>IFERROR(
INDEX(콘텐츠,
MATCH($B23,'contents 계산시트'!$X$1:$X$75,0),
MATCH(J$2,'contents 계산시트'!$A$1:$AM$1,0)),"")</f>
        <v/>
      </c>
      <c r="K23" s="278" t="str">
        <f>IFERROR(
INDEX(콘텐츠,
MATCH($B23,'contents 계산시트'!$X$1:$X$75,0),
MATCH(K$2,'contents 계산시트'!$A$1:$AM$1,0)),"")</f>
        <v/>
      </c>
      <c r="L23" s="278" t="str">
        <f>IFERROR(
INDEX(콘텐츠,
MATCH($B23,'contents 계산시트'!$X$1:$X$75,0),
MATCH(L$2,'contents 계산시트'!$A$1:$AM$1,0)),"")</f>
        <v/>
      </c>
      <c r="M23" s="278" t="str">
        <f>IFERROR(
INDEX(콘텐츠,
MATCH($B23,'contents 계산시트'!$X$1:$X$75,0),
MATCH(M$2,'contents 계산시트'!$A$1:$AM$1,0)),"")</f>
        <v/>
      </c>
      <c r="N23" s="278" t="str">
        <f>IFERROR(
INDEX(콘텐츠,
MATCH($B23,'contents 계산시트'!$X$1:$X$75,0),
MATCH(N$2,'contents 계산시트'!$A$1:$AM$1,0)),"")</f>
        <v/>
      </c>
      <c r="O23" s="280" t="str">
        <f>IFERROR(INDEX(콘텐츠,MATCH($B23,'contents 계산시트'!$X$1:$X$75,0),MATCH(O$2,'contents 계산시트'!$A$1:$AJ$1,0)),"")</f>
        <v/>
      </c>
      <c r="P23" s="219" t="str">
        <f>IFERROR(INDEX(콘텐츠,MATCH($B23,'contents 계산시트'!$X$1:$X$75,0),MATCH(P$2,'contents 계산시트'!$A$1:$AJ$1,0)),"")</f>
        <v/>
      </c>
      <c r="Q23" s="88"/>
    </row>
    <row r="24" spans="1:17" ht="18" customHeight="1">
      <c r="A24" s="88"/>
      <c r="B24" s="220">
        <v>20</v>
      </c>
      <c r="C24" s="291" t="str">
        <f>IFERROR(INDEX(콘텐츠,MATCH($B24,'contents 계산시트'!$X$1:$X$75,0),MATCH(C$2,'contents 계산시트'!$A$1:$AJ$1,0)),"")</f>
        <v/>
      </c>
      <c r="D24" s="293" t="str">
        <f>IFERROR(INDEX(콘텐츠,MATCH($B24,'contents 계산시트'!$X$1:$X$75,0),MATCH(D$2,'contents 계산시트'!$A$1:$AJ$1,0)),"")</f>
        <v/>
      </c>
      <c r="E24" s="216" t="str">
        <f>IF(INDEX('contents 추가정보'!D:D,MATCH(B24,'contents 추가정보'!A:A,0),0)=0,"",INDEX('contents 추가정보'!D:D,MATCH(B24,'contents 추가정보'!A:A,0),0))</f>
        <v/>
      </c>
      <c r="F24" s="217" t="str">
        <f>IF(
INDEX('contents 추가정보'!C:C,MATCH(B24,'contents 추가정보'!A:A,0))="",
"",
INDEX('contents 추가정보'!C:C,MATCH(B24,'contents 추가정보'!A:A,0)))</f>
        <v/>
      </c>
      <c r="G24" s="218" t="str">
        <f>IF(INDEX('contents 추가정보'!E:E,MATCH(B24,'contents 추가정보'!A:A,0),0)=0,"",INDEX('contents 추가정보'!E:E,MATCH(B24,'contents 추가정보'!A:A,0),0))</f>
        <v/>
      </c>
      <c r="H24" s="278" t="str">
        <f>IFERROR(
INDEX(콘텐츠,
MATCH($B24,'contents 계산시트'!$X$1:$X$75,0),
MATCH(H$2,'contents 계산시트'!$A$1:$AM$1,0)),"")</f>
        <v/>
      </c>
      <c r="I24" s="278" t="str">
        <f>IFERROR(
INDEX(콘텐츠,
MATCH($B24,'contents 계산시트'!$X$1:$X$75,0),
MATCH(I$2,'contents 계산시트'!$A$1:$AM$1,0)),"")</f>
        <v/>
      </c>
      <c r="J24" s="219" t="str">
        <f>IFERROR(
INDEX(콘텐츠,
MATCH($B24,'contents 계산시트'!$X$1:$X$75,0),
MATCH(J$2,'contents 계산시트'!$A$1:$AM$1,0)),"")</f>
        <v/>
      </c>
      <c r="K24" s="278" t="str">
        <f>IFERROR(
INDEX(콘텐츠,
MATCH($B24,'contents 계산시트'!$X$1:$X$75,0),
MATCH(K$2,'contents 계산시트'!$A$1:$AM$1,0)),"")</f>
        <v/>
      </c>
      <c r="L24" s="278" t="str">
        <f>IFERROR(
INDEX(콘텐츠,
MATCH($B24,'contents 계산시트'!$X$1:$X$75,0),
MATCH(L$2,'contents 계산시트'!$A$1:$AM$1,0)),"")</f>
        <v/>
      </c>
      <c r="M24" s="278" t="str">
        <f>IFERROR(
INDEX(콘텐츠,
MATCH($B24,'contents 계산시트'!$X$1:$X$75,0),
MATCH(M$2,'contents 계산시트'!$A$1:$AM$1,0)),"")</f>
        <v/>
      </c>
      <c r="N24" s="278" t="str">
        <f>IFERROR(
INDEX(콘텐츠,
MATCH($B24,'contents 계산시트'!$X$1:$X$75,0),
MATCH(N$2,'contents 계산시트'!$A$1:$AM$1,0)),"")</f>
        <v/>
      </c>
      <c r="O24" s="280" t="str">
        <f>IFERROR(INDEX(콘텐츠,MATCH($B24,'contents 계산시트'!$X$1:$X$75,0),MATCH(O$2,'contents 계산시트'!$A$1:$AJ$1,0)),"")</f>
        <v/>
      </c>
      <c r="P24" s="219" t="str">
        <f>IFERROR(INDEX(콘텐츠,MATCH($B24,'contents 계산시트'!$X$1:$X$75,0),MATCH(P$2,'contents 계산시트'!$A$1:$AJ$1,0)),"")</f>
        <v/>
      </c>
      <c r="Q24" s="88"/>
    </row>
    <row r="25" spans="1:17" ht="18" customHeight="1">
      <c r="A25" s="88"/>
      <c r="B25" s="220">
        <v>21</v>
      </c>
      <c r="C25" s="291" t="str">
        <f>IFERROR(INDEX(콘텐츠,MATCH($B25,'contents 계산시트'!$X$1:$X$75,0),MATCH(C$2,'contents 계산시트'!$A$1:$AJ$1,0)),"")</f>
        <v/>
      </c>
      <c r="D25" s="293" t="str">
        <f>IFERROR(INDEX(콘텐츠,MATCH($B25,'contents 계산시트'!$X$1:$X$75,0),MATCH(D$2,'contents 계산시트'!$A$1:$AJ$1,0)),"")</f>
        <v/>
      </c>
      <c r="E25" s="216" t="str">
        <f>IF(INDEX('contents 추가정보'!D:D,MATCH(B25,'contents 추가정보'!A:A,0),0)=0,"",INDEX('contents 추가정보'!D:D,MATCH(B25,'contents 추가정보'!A:A,0),0))</f>
        <v/>
      </c>
      <c r="F25" s="217" t="str">
        <f>IF(
INDEX('contents 추가정보'!C:C,MATCH(B25,'contents 추가정보'!A:A,0))="",
"",
INDEX('contents 추가정보'!C:C,MATCH(B25,'contents 추가정보'!A:A,0)))</f>
        <v/>
      </c>
      <c r="G25" s="218" t="str">
        <f>IF(INDEX('contents 추가정보'!E:E,MATCH(B25,'contents 추가정보'!A:A,0),0)=0,"",INDEX('contents 추가정보'!E:E,MATCH(B25,'contents 추가정보'!A:A,0),0))</f>
        <v/>
      </c>
      <c r="H25" s="278" t="str">
        <f>IFERROR(
INDEX(콘텐츠,
MATCH($B25,'contents 계산시트'!$X$1:$X$75,0),
MATCH(H$2,'contents 계산시트'!$A$1:$AM$1,0)),"")</f>
        <v/>
      </c>
      <c r="I25" s="278" t="str">
        <f>IFERROR(
INDEX(콘텐츠,
MATCH($B25,'contents 계산시트'!$X$1:$X$75,0),
MATCH(I$2,'contents 계산시트'!$A$1:$AM$1,0)),"")</f>
        <v/>
      </c>
      <c r="J25" s="219" t="str">
        <f>IFERROR(
INDEX(콘텐츠,
MATCH($B25,'contents 계산시트'!$X$1:$X$75,0),
MATCH(J$2,'contents 계산시트'!$A$1:$AM$1,0)),"")</f>
        <v/>
      </c>
      <c r="K25" s="278" t="str">
        <f>IFERROR(
INDEX(콘텐츠,
MATCH($B25,'contents 계산시트'!$X$1:$X$75,0),
MATCH(K$2,'contents 계산시트'!$A$1:$AM$1,0)),"")</f>
        <v/>
      </c>
      <c r="L25" s="278" t="str">
        <f>IFERROR(
INDEX(콘텐츠,
MATCH($B25,'contents 계산시트'!$X$1:$X$75,0),
MATCH(L$2,'contents 계산시트'!$A$1:$AM$1,0)),"")</f>
        <v/>
      </c>
      <c r="M25" s="278" t="str">
        <f>IFERROR(
INDEX(콘텐츠,
MATCH($B25,'contents 계산시트'!$X$1:$X$75,0),
MATCH(M$2,'contents 계산시트'!$A$1:$AM$1,0)),"")</f>
        <v/>
      </c>
      <c r="N25" s="278" t="str">
        <f>IFERROR(
INDEX(콘텐츠,
MATCH($B25,'contents 계산시트'!$X$1:$X$75,0),
MATCH(N$2,'contents 계산시트'!$A$1:$AM$1,0)),"")</f>
        <v/>
      </c>
      <c r="O25" s="280" t="str">
        <f>IFERROR(INDEX(콘텐츠,MATCH($B25,'contents 계산시트'!$X$1:$X$75,0),MATCH(O$2,'contents 계산시트'!$A$1:$AJ$1,0)),"")</f>
        <v/>
      </c>
      <c r="P25" s="219" t="str">
        <f>IFERROR(INDEX(콘텐츠,MATCH($B25,'contents 계산시트'!$X$1:$X$75,0),MATCH(P$2,'contents 계산시트'!$A$1:$AJ$1,0)),"")</f>
        <v/>
      </c>
      <c r="Q25" s="88"/>
    </row>
    <row r="26" spans="1:17" ht="18" customHeight="1">
      <c r="A26" s="88"/>
      <c r="B26" s="220">
        <v>22</v>
      </c>
      <c r="C26" s="291" t="str">
        <f>IFERROR(INDEX(콘텐츠,MATCH($B26,'contents 계산시트'!$X$1:$X$75,0),MATCH(C$2,'contents 계산시트'!$A$1:$AJ$1,0)),"")</f>
        <v/>
      </c>
      <c r="D26" s="293" t="str">
        <f>IFERROR(INDEX(콘텐츠,MATCH($B26,'contents 계산시트'!$X$1:$X$75,0),MATCH(D$2,'contents 계산시트'!$A$1:$AJ$1,0)),"")</f>
        <v/>
      </c>
      <c r="E26" s="216" t="str">
        <f>IF(INDEX('contents 추가정보'!D:D,MATCH(B26,'contents 추가정보'!A:A,0),0)=0,"",INDEX('contents 추가정보'!D:D,MATCH(B26,'contents 추가정보'!A:A,0),0))</f>
        <v/>
      </c>
      <c r="F26" s="217" t="str">
        <f>IF(
INDEX('contents 추가정보'!C:C,MATCH(B26,'contents 추가정보'!A:A,0))="",
"",
INDEX('contents 추가정보'!C:C,MATCH(B26,'contents 추가정보'!A:A,0)))</f>
        <v/>
      </c>
      <c r="G26" s="218" t="str">
        <f>IF(INDEX('contents 추가정보'!E:E,MATCH(B26,'contents 추가정보'!A:A,0),0)=0,"",INDEX('contents 추가정보'!E:E,MATCH(B26,'contents 추가정보'!A:A,0),0))</f>
        <v/>
      </c>
      <c r="H26" s="278" t="str">
        <f>IFERROR(
INDEX(콘텐츠,
MATCH($B26,'contents 계산시트'!$X$1:$X$75,0),
MATCH(H$2,'contents 계산시트'!$A$1:$AM$1,0)),"")</f>
        <v/>
      </c>
      <c r="I26" s="278" t="str">
        <f>IFERROR(
INDEX(콘텐츠,
MATCH($B26,'contents 계산시트'!$X$1:$X$75,0),
MATCH(I$2,'contents 계산시트'!$A$1:$AM$1,0)),"")</f>
        <v/>
      </c>
      <c r="J26" s="219" t="str">
        <f>IFERROR(
INDEX(콘텐츠,
MATCH($B26,'contents 계산시트'!$X$1:$X$75,0),
MATCH(J$2,'contents 계산시트'!$A$1:$AM$1,0)),"")</f>
        <v/>
      </c>
      <c r="K26" s="278" t="str">
        <f>IFERROR(
INDEX(콘텐츠,
MATCH($B26,'contents 계산시트'!$X$1:$X$75,0),
MATCH(K$2,'contents 계산시트'!$A$1:$AM$1,0)),"")</f>
        <v/>
      </c>
      <c r="L26" s="278" t="str">
        <f>IFERROR(
INDEX(콘텐츠,
MATCH($B26,'contents 계산시트'!$X$1:$X$75,0),
MATCH(L$2,'contents 계산시트'!$A$1:$AM$1,0)),"")</f>
        <v/>
      </c>
      <c r="M26" s="278" t="str">
        <f>IFERROR(
INDEX(콘텐츠,
MATCH($B26,'contents 계산시트'!$X$1:$X$75,0),
MATCH(M$2,'contents 계산시트'!$A$1:$AM$1,0)),"")</f>
        <v/>
      </c>
      <c r="N26" s="278" t="str">
        <f>IFERROR(
INDEX(콘텐츠,
MATCH($B26,'contents 계산시트'!$X$1:$X$75,0),
MATCH(N$2,'contents 계산시트'!$A$1:$AM$1,0)),"")</f>
        <v/>
      </c>
      <c r="O26" s="280" t="str">
        <f>IFERROR(INDEX(콘텐츠,MATCH($B26,'contents 계산시트'!$X$1:$X$75,0),MATCH(O$2,'contents 계산시트'!$A$1:$AJ$1,0)),"")</f>
        <v/>
      </c>
      <c r="P26" s="219" t="str">
        <f>IFERROR(INDEX(콘텐츠,MATCH($B26,'contents 계산시트'!$X$1:$X$75,0),MATCH(P$2,'contents 계산시트'!$A$1:$AJ$1,0)),"")</f>
        <v/>
      </c>
      <c r="Q26" s="88"/>
    </row>
    <row r="27" spans="1:17" ht="18" customHeight="1">
      <c r="A27" s="88"/>
      <c r="B27" s="220">
        <v>23</v>
      </c>
      <c r="C27" s="291" t="str">
        <f>IFERROR(INDEX(콘텐츠,MATCH($B27,'contents 계산시트'!$X$1:$X$75,0),MATCH(C$2,'contents 계산시트'!$A$1:$AJ$1,0)),"")</f>
        <v/>
      </c>
      <c r="D27" s="293" t="str">
        <f>IFERROR(INDEX(콘텐츠,MATCH($B27,'contents 계산시트'!$X$1:$X$75,0),MATCH(D$2,'contents 계산시트'!$A$1:$AJ$1,0)),"")</f>
        <v/>
      </c>
      <c r="E27" s="216" t="str">
        <f>IF(INDEX('contents 추가정보'!D:D,MATCH(B27,'contents 추가정보'!A:A,0),0)=0,"",INDEX('contents 추가정보'!D:D,MATCH(B27,'contents 추가정보'!A:A,0),0))</f>
        <v/>
      </c>
      <c r="F27" s="217" t="str">
        <f>IF(
INDEX('contents 추가정보'!C:C,MATCH(B27,'contents 추가정보'!A:A,0))="",
"",
INDEX('contents 추가정보'!C:C,MATCH(B27,'contents 추가정보'!A:A,0)))</f>
        <v/>
      </c>
      <c r="G27" s="218" t="str">
        <f>IF(INDEX('contents 추가정보'!E:E,MATCH(B27,'contents 추가정보'!A:A,0),0)=0,"",INDEX('contents 추가정보'!E:E,MATCH(B27,'contents 추가정보'!A:A,0),0))</f>
        <v/>
      </c>
      <c r="H27" s="278" t="str">
        <f>IFERROR(
INDEX(콘텐츠,
MATCH($B27,'contents 계산시트'!$X$1:$X$75,0),
MATCH(H$2,'contents 계산시트'!$A$1:$AM$1,0)),"")</f>
        <v/>
      </c>
      <c r="I27" s="278" t="str">
        <f>IFERROR(
INDEX(콘텐츠,
MATCH($B27,'contents 계산시트'!$X$1:$X$75,0),
MATCH(I$2,'contents 계산시트'!$A$1:$AM$1,0)),"")</f>
        <v/>
      </c>
      <c r="J27" s="219" t="str">
        <f>IFERROR(
INDEX(콘텐츠,
MATCH($B27,'contents 계산시트'!$X$1:$X$75,0),
MATCH(J$2,'contents 계산시트'!$A$1:$AM$1,0)),"")</f>
        <v/>
      </c>
      <c r="K27" s="278" t="str">
        <f>IFERROR(
INDEX(콘텐츠,
MATCH($B27,'contents 계산시트'!$X$1:$X$75,0),
MATCH(K$2,'contents 계산시트'!$A$1:$AM$1,0)),"")</f>
        <v/>
      </c>
      <c r="L27" s="278" t="str">
        <f>IFERROR(
INDEX(콘텐츠,
MATCH($B27,'contents 계산시트'!$X$1:$X$75,0),
MATCH(L$2,'contents 계산시트'!$A$1:$AM$1,0)),"")</f>
        <v/>
      </c>
      <c r="M27" s="278" t="str">
        <f>IFERROR(
INDEX(콘텐츠,
MATCH($B27,'contents 계산시트'!$X$1:$X$75,0),
MATCH(M$2,'contents 계산시트'!$A$1:$AM$1,0)),"")</f>
        <v/>
      </c>
      <c r="N27" s="278" t="str">
        <f>IFERROR(
INDEX(콘텐츠,
MATCH($B27,'contents 계산시트'!$X$1:$X$75,0),
MATCH(N$2,'contents 계산시트'!$A$1:$AM$1,0)),"")</f>
        <v/>
      </c>
      <c r="O27" s="280" t="str">
        <f>IFERROR(INDEX(콘텐츠,MATCH($B27,'contents 계산시트'!$X$1:$X$75,0),MATCH(O$2,'contents 계산시트'!$A$1:$AJ$1,0)),"")</f>
        <v/>
      </c>
      <c r="P27" s="219" t="str">
        <f>IFERROR(INDEX(콘텐츠,MATCH($B27,'contents 계산시트'!$X$1:$X$75,0),MATCH(P$2,'contents 계산시트'!$A$1:$AJ$1,0)),"")</f>
        <v/>
      </c>
      <c r="Q27" s="88"/>
    </row>
    <row r="28" spans="1:17" ht="18" customHeight="1">
      <c r="A28" s="88"/>
      <c r="B28" s="220">
        <v>24</v>
      </c>
      <c r="C28" s="291" t="str">
        <f>IFERROR(INDEX(콘텐츠,MATCH($B28,'contents 계산시트'!$X$1:$X$75,0),MATCH(C$2,'contents 계산시트'!$A$1:$AJ$1,0)),"")</f>
        <v/>
      </c>
      <c r="D28" s="293" t="str">
        <f>IFERROR(INDEX(콘텐츠,MATCH($B28,'contents 계산시트'!$X$1:$X$75,0),MATCH(D$2,'contents 계산시트'!$A$1:$AJ$1,0)),"")</f>
        <v/>
      </c>
      <c r="E28" s="216" t="str">
        <f>IF(INDEX('contents 추가정보'!D:D,MATCH(B28,'contents 추가정보'!A:A,0),0)=0,"",INDEX('contents 추가정보'!D:D,MATCH(B28,'contents 추가정보'!A:A,0),0))</f>
        <v/>
      </c>
      <c r="F28" s="217" t="str">
        <f>IF(
INDEX('contents 추가정보'!C:C,MATCH(B28,'contents 추가정보'!A:A,0))="",
"",
INDEX('contents 추가정보'!C:C,MATCH(B28,'contents 추가정보'!A:A,0)))</f>
        <v/>
      </c>
      <c r="G28" s="218" t="str">
        <f>IF(INDEX('contents 추가정보'!E:E,MATCH(B28,'contents 추가정보'!A:A,0),0)=0,"",INDEX('contents 추가정보'!E:E,MATCH(B28,'contents 추가정보'!A:A,0),0))</f>
        <v/>
      </c>
      <c r="H28" s="278" t="str">
        <f>IFERROR(
INDEX(콘텐츠,
MATCH($B28,'contents 계산시트'!$X$1:$X$75,0),
MATCH(H$2,'contents 계산시트'!$A$1:$AM$1,0)),"")</f>
        <v/>
      </c>
      <c r="I28" s="278" t="str">
        <f>IFERROR(
INDEX(콘텐츠,
MATCH($B28,'contents 계산시트'!$X$1:$X$75,0),
MATCH(I$2,'contents 계산시트'!$A$1:$AM$1,0)),"")</f>
        <v/>
      </c>
      <c r="J28" s="219" t="str">
        <f>IFERROR(
INDEX(콘텐츠,
MATCH($B28,'contents 계산시트'!$X$1:$X$75,0),
MATCH(J$2,'contents 계산시트'!$A$1:$AM$1,0)),"")</f>
        <v/>
      </c>
      <c r="K28" s="278" t="str">
        <f>IFERROR(
INDEX(콘텐츠,
MATCH($B28,'contents 계산시트'!$X$1:$X$75,0),
MATCH(K$2,'contents 계산시트'!$A$1:$AM$1,0)),"")</f>
        <v/>
      </c>
      <c r="L28" s="278" t="str">
        <f>IFERROR(
INDEX(콘텐츠,
MATCH($B28,'contents 계산시트'!$X$1:$X$75,0),
MATCH(L$2,'contents 계산시트'!$A$1:$AM$1,0)),"")</f>
        <v/>
      </c>
      <c r="M28" s="278" t="str">
        <f>IFERROR(
INDEX(콘텐츠,
MATCH($B28,'contents 계산시트'!$X$1:$X$75,0),
MATCH(M$2,'contents 계산시트'!$A$1:$AM$1,0)),"")</f>
        <v/>
      </c>
      <c r="N28" s="278" t="str">
        <f>IFERROR(
INDEX(콘텐츠,
MATCH($B28,'contents 계산시트'!$X$1:$X$75,0),
MATCH(N$2,'contents 계산시트'!$A$1:$AM$1,0)),"")</f>
        <v/>
      </c>
      <c r="O28" s="280" t="str">
        <f>IFERROR(INDEX(콘텐츠,MATCH($B28,'contents 계산시트'!$X$1:$X$75,0),MATCH(O$2,'contents 계산시트'!$A$1:$AJ$1,0)),"")</f>
        <v/>
      </c>
      <c r="P28" s="219" t="str">
        <f>IFERROR(INDEX(콘텐츠,MATCH($B28,'contents 계산시트'!$X$1:$X$75,0),MATCH(P$2,'contents 계산시트'!$A$1:$AJ$1,0)),"")</f>
        <v/>
      </c>
      <c r="Q28" s="88"/>
    </row>
    <row r="29" spans="1:17" ht="18" customHeight="1">
      <c r="A29" s="88"/>
      <c r="B29" s="220">
        <v>25</v>
      </c>
      <c r="C29" s="291" t="str">
        <f>IFERROR(INDEX(콘텐츠,MATCH($B29,'contents 계산시트'!$X$1:$X$75,0),MATCH(C$2,'contents 계산시트'!$A$1:$AJ$1,0)),"")</f>
        <v/>
      </c>
      <c r="D29" s="293" t="str">
        <f>IFERROR(INDEX(콘텐츠,MATCH($B29,'contents 계산시트'!$X$1:$X$75,0),MATCH(D$2,'contents 계산시트'!$A$1:$AJ$1,0)),"")</f>
        <v/>
      </c>
      <c r="E29" s="216" t="str">
        <f>IF(INDEX('contents 추가정보'!D:D,MATCH(B29,'contents 추가정보'!A:A,0),0)=0,"",INDEX('contents 추가정보'!D:D,MATCH(B29,'contents 추가정보'!A:A,0),0))</f>
        <v/>
      </c>
      <c r="F29" s="217" t="str">
        <f>IF(
INDEX('contents 추가정보'!C:C,MATCH(B29,'contents 추가정보'!A:A,0))="",
"",
INDEX('contents 추가정보'!C:C,MATCH(B29,'contents 추가정보'!A:A,0)))</f>
        <v/>
      </c>
      <c r="G29" s="218" t="str">
        <f>IF(INDEX('contents 추가정보'!E:E,MATCH(B29,'contents 추가정보'!A:A,0),0)=0,"",INDEX('contents 추가정보'!E:E,MATCH(B29,'contents 추가정보'!A:A,0),0))</f>
        <v/>
      </c>
      <c r="H29" s="278" t="str">
        <f>IFERROR(
INDEX(콘텐츠,
MATCH($B29,'contents 계산시트'!$X$1:$X$75,0),
MATCH(H$2,'contents 계산시트'!$A$1:$AM$1,0)),"")</f>
        <v/>
      </c>
      <c r="I29" s="278" t="str">
        <f>IFERROR(
INDEX(콘텐츠,
MATCH($B29,'contents 계산시트'!$X$1:$X$75,0),
MATCH(I$2,'contents 계산시트'!$A$1:$AM$1,0)),"")</f>
        <v/>
      </c>
      <c r="J29" s="219" t="str">
        <f>IFERROR(
INDEX(콘텐츠,
MATCH($B29,'contents 계산시트'!$X$1:$X$75,0),
MATCH(J$2,'contents 계산시트'!$A$1:$AM$1,0)),"")</f>
        <v/>
      </c>
      <c r="K29" s="278" t="str">
        <f>IFERROR(
INDEX(콘텐츠,
MATCH($B29,'contents 계산시트'!$X$1:$X$75,0),
MATCH(K$2,'contents 계산시트'!$A$1:$AM$1,0)),"")</f>
        <v/>
      </c>
      <c r="L29" s="278" t="str">
        <f>IFERROR(
INDEX(콘텐츠,
MATCH($B29,'contents 계산시트'!$X$1:$X$75,0),
MATCH(L$2,'contents 계산시트'!$A$1:$AM$1,0)),"")</f>
        <v/>
      </c>
      <c r="M29" s="278" t="str">
        <f>IFERROR(
INDEX(콘텐츠,
MATCH($B29,'contents 계산시트'!$X$1:$X$75,0),
MATCH(M$2,'contents 계산시트'!$A$1:$AM$1,0)),"")</f>
        <v/>
      </c>
      <c r="N29" s="278" t="str">
        <f>IFERROR(
INDEX(콘텐츠,
MATCH($B29,'contents 계산시트'!$X$1:$X$75,0),
MATCH(N$2,'contents 계산시트'!$A$1:$AM$1,0)),"")</f>
        <v/>
      </c>
      <c r="O29" s="280" t="str">
        <f>IFERROR(INDEX(콘텐츠,MATCH($B29,'contents 계산시트'!$X$1:$X$75,0),MATCH(O$2,'contents 계산시트'!$A$1:$AJ$1,0)),"")</f>
        <v/>
      </c>
      <c r="P29" s="219" t="str">
        <f>IFERROR(INDEX(콘텐츠,MATCH($B29,'contents 계산시트'!$X$1:$X$75,0),MATCH(P$2,'contents 계산시트'!$A$1:$AJ$1,0)),"")</f>
        <v/>
      </c>
      <c r="Q29" s="88"/>
    </row>
    <row r="30" spans="1:17" ht="18" customHeight="1">
      <c r="A30" s="88"/>
      <c r="B30" s="220">
        <v>26</v>
      </c>
      <c r="C30" s="291" t="str">
        <f>IFERROR(INDEX(콘텐츠,MATCH($B30,'contents 계산시트'!$X$1:$X$75,0),MATCH(C$2,'contents 계산시트'!$A$1:$AJ$1,0)),"")</f>
        <v/>
      </c>
      <c r="D30" s="293" t="str">
        <f>IFERROR(INDEX(콘텐츠,MATCH($B30,'contents 계산시트'!$X$1:$X$75,0),MATCH(D$2,'contents 계산시트'!$A$1:$AJ$1,0)),"")</f>
        <v/>
      </c>
      <c r="E30" s="216" t="str">
        <f>IF(INDEX('contents 추가정보'!D:D,MATCH(B30,'contents 추가정보'!A:A,0),0)=0,"",INDEX('contents 추가정보'!D:D,MATCH(B30,'contents 추가정보'!A:A,0),0))</f>
        <v/>
      </c>
      <c r="F30" s="217" t="str">
        <f>IF(
INDEX('contents 추가정보'!C:C,MATCH(B30,'contents 추가정보'!A:A,0))="",
"",
INDEX('contents 추가정보'!C:C,MATCH(B30,'contents 추가정보'!A:A,0)))</f>
        <v/>
      </c>
      <c r="G30" s="218" t="str">
        <f>IF(INDEX('contents 추가정보'!E:E,MATCH(B30,'contents 추가정보'!A:A,0),0)=0,"",INDEX('contents 추가정보'!E:E,MATCH(B30,'contents 추가정보'!A:A,0),0))</f>
        <v/>
      </c>
      <c r="H30" s="278" t="str">
        <f>IFERROR(
INDEX(콘텐츠,
MATCH($B30,'contents 계산시트'!$X$1:$X$75,0),
MATCH(H$2,'contents 계산시트'!$A$1:$AM$1,0)),"")</f>
        <v/>
      </c>
      <c r="I30" s="278" t="str">
        <f>IFERROR(
INDEX(콘텐츠,
MATCH($B30,'contents 계산시트'!$X$1:$X$75,0),
MATCH(I$2,'contents 계산시트'!$A$1:$AM$1,0)),"")</f>
        <v/>
      </c>
      <c r="J30" s="219" t="str">
        <f>IFERROR(
INDEX(콘텐츠,
MATCH($B30,'contents 계산시트'!$X$1:$X$75,0),
MATCH(J$2,'contents 계산시트'!$A$1:$AM$1,0)),"")</f>
        <v/>
      </c>
      <c r="K30" s="278" t="str">
        <f>IFERROR(
INDEX(콘텐츠,
MATCH($B30,'contents 계산시트'!$X$1:$X$75,0),
MATCH(K$2,'contents 계산시트'!$A$1:$AM$1,0)),"")</f>
        <v/>
      </c>
      <c r="L30" s="278" t="str">
        <f>IFERROR(
INDEX(콘텐츠,
MATCH($B30,'contents 계산시트'!$X$1:$X$75,0),
MATCH(L$2,'contents 계산시트'!$A$1:$AM$1,0)),"")</f>
        <v/>
      </c>
      <c r="M30" s="278" t="str">
        <f>IFERROR(
INDEX(콘텐츠,
MATCH($B30,'contents 계산시트'!$X$1:$X$75,0),
MATCH(M$2,'contents 계산시트'!$A$1:$AM$1,0)),"")</f>
        <v/>
      </c>
      <c r="N30" s="278" t="str">
        <f>IFERROR(
INDEX(콘텐츠,
MATCH($B30,'contents 계산시트'!$X$1:$X$75,0),
MATCH(N$2,'contents 계산시트'!$A$1:$AM$1,0)),"")</f>
        <v/>
      </c>
      <c r="O30" s="280" t="str">
        <f>IFERROR(INDEX(콘텐츠,MATCH($B30,'contents 계산시트'!$X$1:$X$75,0),MATCH(O$2,'contents 계산시트'!$A$1:$AJ$1,0)),"")</f>
        <v/>
      </c>
      <c r="P30" s="219" t="str">
        <f>IFERROR(INDEX(콘텐츠,MATCH($B30,'contents 계산시트'!$X$1:$X$75,0),MATCH(P$2,'contents 계산시트'!$A$1:$AJ$1,0)),"")</f>
        <v/>
      </c>
      <c r="Q30" s="88"/>
    </row>
    <row r="31" spans="1:17" ht="18" customHeight="1">
      <c r="A31" s="88"/>
      <c r="B31" s="220">
        <v>27</v>
      </c>
      <c r="C31" s="291" t="str">
        <f>IFERROR(INDEX(콘텐츠,MATCH($B31,'contents 계산시트'!$X$1:$X$75,0),MATCH(C$2,'contents 계산시트'!$A$1:$AJ$1,0)),"")</f>
        <v/>
      </c>
      <c r="D31" s="293" t="str">
        <f>IFERROR(INDEX(콘텐츠,MATCH($B31,'contents 계산시트'!$X$1:$X$75,0),MATCH(D$2,'contents 계산시트'!$A$1:$AJ$1,0)),"")</f>
        <v/>
      </c>
      <c r="E31" s="216" t="str">
        <f>IF(INDEX('contents 추가정보'!D:D,MATCH(B31,'contents 추가정보'!A:A,0),0)=0,"",INDEX('contents 추가정보'!D:D,MATCH(B31,'contents 추가정보'!A:A,0),0))</f>
        <v/>
      </c>
      <c r="F31" s="217" t="str">
        <f>IF(
INDEX('contents 추가정보'!C:C,MATCH(B31,'contents 추가정보'!A:A,0))="",
"",
INDEX('contents 추가정보'!C:C,MATCH(B31,'contents 추가정보'!A:A,0)))</f>
        <v/>
      </c>
      <c r="G31" s="218" t="str">
        <f>IF(INDEX('contents 추가정보'!E:E,MATCH(B31,'contents 추가정보'!A:A,0),0)=0,"",INDEX('contents 추가정보'!E:E,MATCH(B31,'contents 추가정보'!A:A,0),0))</f>
        <v/>
      </c>
      <c r="H31" s="278" t="str">
        <f>IFERROR(
INDEX(콘텐츠,
MATCH($B31,'contents 계산시트'!$X$1:$X$75,0),
MATCH(H$2,'contents 계산시트'!$A$1:$AM$1,0)),"")</f>
        <v/>
      </c>
      <c r="I31" s="278" t="str">
        <f>IFERROR(
INDEX(콘텐츠,
MATCH($B31,'contents 계산시트'!$X$1:$X$75,0),
MATCH(I$2,'contents 계산시트'!$A$1:$AM$1,0)),"")</f>
        <v/>
      </c>
      <c r="J31" s="219" t="str">
        <f>IFERROR(
INDEX(콘텐츠,
MATCH($B31,'contents 계산시트'!$X$1:$X$75,0),
MATCH(J$2,'contents 계산시트'!$A$1:$AM$1,0)),"")</f>
        <v/>
      </c>
      <c r="K31" s="278" t="str">
        <f>IFERROR(
INDEX(콘텐츠,
MATCH($B31,'contents 계산시트'!$X$1:$X$75,0),
MATCH(K$2,'contents 계산시트'!$A$1:$AM$1,0)),"")</f>
        <v/>
      </c>
      <c r="L31" s="278" t="str">
        <f>IFERROR(
INDEX(콘텐츠,
MATCH($B31,'contents 계산시트'!$X$1:$X$75,0),
MATCH(L$2,'contents 계산시트'!$A$1:$AM$1,0)),"")</f>
        <v/>
      </c>
      <c r="M31" s="278" t="str">
        <f>IFERROR(
INDEX(콘텐츠,
MATCH($B31,'contents 계산시트'!$X$1:$X$75,0),
MATCH(M$2,'contents 계산시트'!$A$1:$AM$1,0)),"")</f>
        <v/>
      </c>
      <c r="N31" s="278" t="str">
        <f>IFERROR(
INDEX(콘텐츠,
MATCH($B31,'contents 계산시트'!$X$1:$X$75,0),
MATCH(N$2,'contents 계산시트'!$A$1:$AM$1,0)),"")</f>
        <v/>
      </c>
      <c r="O31" s="280" t="str">
        <f>IFERROR(INDEX(콘텐츠,MATCH($B31,'contents 계산시트'!$X$1:$X$75,0),MATCH(O$2,'contents 계산시트'!$A$1:$AJ$1,0)),"")</f>
        <v/>
      </c>
      <c r="P31" s="219" t="str">
        <f>IFERROR(INDEX(콘텐츠,MATCH($B31,'contents 계산시트'!$X$1:$X$75,0),MATCH(P$2,'contents 계산시트'!$A$1:$AJ$1,0)),"")</f>
        <v/>
      </c>
      <c r="Q31" s="88"/>
    </row>
    <row r="32" spans="1:17" ht="18" customHeight="1">
      <c r="A32" s="88"/>
      <c r="B32" s="220">
        <v>28</v>
      </c>
      <c r="C32" s="291" t="str">
        <f>IFERROR(INDEX(콘텐츠,MATCH($B32,'contents 계산시트'!$X$1:$X$75,0),MATCH(C$2,'contents 계산시트'!$A$1:$AJ$1,0)),"")</f>
        <v/>
      </c>
      <c r="D32" s="293" t="str">
        <f>IFERROR(INDEX(콘텐츠,MATCH($B32,'contents 계산시트'!$X$1:$X$75,0),MATCH(D$2,'contents 계산시트'!$A$1:$AJ$1,0)),"")</f>
        <v/>
      </c>
      <c r="E32" s="216" t="str">
        <f>IF(INDEX('contents 추가정보'!D:D,MATCH(B32,'contents 추가정보'!A:A,0),0)=0,"",INDEX('contents 추가정보'!D:D,MATCH(B32,'contents 추가정보'!A:A,0),0))</f>
        <v/>
      </c>
      <c r="F32" s="217" t="str">
        <f>IF(
INDEX('contents 추가정보'!C:C,MATCH(B32,'contents 추가정보'!A:A,0))="",
"",
INDEX('contents 추가정보'!C:C,MATCH(B32,'contents 추가정보'!A:A,0)))</f>
        <v/>
      </c>
      <c r="G32" s="218" t="str">
        <f>IF(INDEX('contents 추가정보'!E:E,MATCH(B32,'contents 추가정보'!A:A,0),0)=0,"",INDEX('contents 추가정보'!E:E,MATCH(B32,'contents 추가정보'!A:A,0),0))</f>
        <v/>
      </c>
      <c r="H32" s="278" t="str">
        <f>IFERROR(
INDEX(콘텐츠,
MATCH($B32,'contents 계산시트'!$X$1:$X$75,0),
MATCH(H$2,'contents 계산시트'!$A$1:$AM$1,0)),"")</f>
        <v/>
      </c>
      <c r="I32" s="278" t="str">
        <f>IFERROR(
INDEX(콘텐츠,
MATCH($B32,'contents 계산시트'!$X$1:$X$75,0),
MATCH(I$2,'contents 계산시트'!$A$1:$AM$1,0)),"")</f>
        <v/>
      </c>
      <c r="J32" s="219" t="str">
        <f>IFERROR(
INDEX(콘텐츠,
MATCH($B32,'contents 계산시트'!$X$1:$X$75,0),
MATCH(J$2,'contents 계산시트'!$A$1:$AM$1,0)),"")</f>
        <v/>
      </c>
      <c r="K32" s="278" t="str">
        <f>IFERROR(
INDEX(콘텐츠,
MATCH($B32,'contents 계산시트'!$X$1:$X$75,0),
MATCH(K$2,'contents 계산시트'!$A$1:$AM$1,0)),"")</f>
        <v/>
      </c>
      <c r="L32" s="278" t="str">
        <f>IFERROR(
INDEX(콘텐츠,
MATCH($B32,'contents 계산시트'!$X$1:$X$75,0),
MATCH(L$2,'contents 계산시트'!$A$1:$AM$1,0)),"")</f>
        <v/>
      </c>
      <c r="M32" s="278" t="str">
        <f>IFERROR(
INDEX(콘텐츠,
MATCH($B32,'contents 계산시트'!$X$1:$X$75,0),
MATCH(M$2,'contents 계산시트'!$A$1:$AM$1,0)),"")</f>
        <v/>
      </c>
      <c r="N32" s="278" t="str">
        <f>IFERROR(
INDEX(콘텐츠,
MATCH($B32,'contents 계산시트'!$X$1:$X$75,0),
MATCH(N$2,'contents 계산시트'!$A$1:$AM$1,0)),"")</f>
        <v/>
      </c>
      <c r="O32" s="280" t="str">
        <f>IFERROR(INDEX(콘텐츠,MATCH($B32,'contents 계산시트'!$X$1:$X$75,0),MATCH(O$2,'contents 계산시트'!$A$1:$AJ$1,0)),"")</f>
        <v/>
      </c>
      <c r="P32" s="219" t="str">
        <f>IFERROR(INDEX(콘텐츠,MATCH($B32,'contents 계산시트'!$X$1:$X$75,0),MATCH(P$2,'contents 계산시트'!$A$1:$AJ$1,0)),"")</f>
        <v/>
      </c>
      <c r="Q32" s="88"/>
    </row>
    <row r="33" spans="1:17" ht="18" customHeight="1">
      <c r="A33" s="88"/>
      <c r="B33" s="220">
        <v>29</v>
      </c>
      <c r="C33" s="291" t="str">
        <f>IFERROR(INDEX(콘텐츠,MATCH($B33,'contents 계산시트'!$X$1:$X$75,0),MATCH(C$2,'contents 계산시트'!$A$1:$AJ$1,0)),"")</f>
        <v/>
      </c>
      <c r="D33" s="293" t="str">
        <f>IFERROR(INDEX(콘텐츠,MATCH($B33,'contents 계산시트'!$X$1:$X$75,0),MATCH(D$2,'contents 계산시트'!$A$1:$AJ$1,0)),"")</f>
        <v/>
      </c>
      <c r="E33" s="216" t="str">
        <f>IF(INDEX('contents 추가정보'!D:D,MATCH(B33,'contents 추가정보'!A:A,0),0)=0,"",INDEX('contents 추가정보'!D:D,MATCH(B33,'contents 추가정보'!A:A,0),0))</f>
        <v/>
      </c>
      <c r="F33" s="217" t="str">
        <f>IF(
INDEX('contents 추가정보'!C:C,MATCH(B33,'contents 추가정보'!A:A,0))="",
"",
INDEX('contents 추가정보'!C:C,MATCH(B33,'contents 추가정보'!A:A,0)))</f>
        <v/>
      </c>
      <c r="G33" s="218" t="str">
        <f>IF(INDEX('contents 추가정보'!E:E,MATCH(B33,'contents 추가정보'!A:A,0),0)=0,"",INDEX('contents 추가정보'!E:E,MATCH(B33,'contents 추가정보'!A:A,0),0))</f>
        <v/>
      </c>
      <c r="H33" s="278" t="str">
        <f>IFERROR(
INDEX(콘텐츠,
MATCH($B33,'contents 계산시트'!$X$1:$X$75,0),
MATCH(H$2,'contents 계산시트'!$A$1:$AM$1,0)),"")</f>
        <v/>
      </c>
      <c r="I33" s="278" t="str">
        <f>IFERROR(
INDEX(콘텐츠,
MATCH($B33,'contents 계산시트'!$X$1:$X$75,0),
MATCH(I$2,'contents 계산시트'!$A$1:$AM$1,0)),"")</f>
        <v/>
      </c>
      <c r="J33" s="219" t="str">
        <f>IFERROR(
INDEX(콘텐츠,
MATCH($B33,'contents 계산시트'!$X$1:$X$75,0),
MATCH(J$2,'contents 계산시트'!$A$1:$AM$1,0)),"")</f>
        <v/>
      </c>
      <c r="K33" s="278" t="str">
        <f>IFERROR(
INDEX(콘텐츠,
MATCH($B33,'contents 계산시트'!$X$1:$X$75,0),
MATCH(K$2,'contents 계산시트'!$A$1:$AM$1,0)),"")</f>
        <v/>
      </c>
      <c r="L33" s="278" t="str">
        <f>IFERROR(
INDEX(콘텐츠,
MATCH($B33,'contents 계산시트'!$X$1:$X$75,0),
MATCH(L$2,'contents 계산시트'!$A$1:$AM$1,0)),"")</f>
        <v/>
      </c>
      <c r="M33" s="278" t="str">
        <f>IFERROR(
INDEX(콘텐츠,
MATCH($B33,'contents 계산시트'!$X$1:$X$75,0),
MATCH(M$2,'contents 계산시트'!$A$1:$AM$1,0)),"")</f>
        <v/>
      </c>
      <c r="N33" s="278" t="str">
        <f>IFERROR(
INDEX(콘텐츠,
MATCH($B33,'contents 계산시트'!$X$1:$X$75,0),
MATCH(N$2,'contents 계산시트'!$A$1:$AM$1,0)),"")</f>
        <v/>
      </c>
      <c r="O33" s="280" t="str">
        <f>IFERROR(INDEX(콘텐츠,MATCH($B33,'contents 계산시트'!$X$1:$X$75,0),MATCH(O$2,'contents 계산시트'!$A$1:$AJ$1,0)),"")</f>
        <v/>
      </c>
      <c r="P33" s="219" t="str">
        <f>IFERROR(INDEX(콘텐츠,MATCH($B33,'contents 계산시트'!$X$1:$X$75,0),MATCH(P$2,'contents 계산시트'!$A$1:$AJ$1,0)),"")</f>
        <v/>
      </c>
      <c r="Q33" s="88"/>
    </row>
    <row r="34" spans="1:17" ht="18" customHeight="1">
      <c r="A34" s="88"/>
      <c r="B34" s="220">
        <v>30</v>
      </c>
      <c r="C34" s="291" t="str">
        <f>IFERROR(INDEX(콘텐츠,MATCH($B34,'contents 계산시트'!$X$1:$X$75,0),MATCH(C$2,'contents 계산시트'!$A$1:$AJ$1,0)),"")</f>
        <v/>
      </c>
      <c r="D34" s="293" t="str">
        <f>IFERROR(INDEX(콘텐츠,MATCH($B34,'contents 계산시트'!$X$1:$X$75,0),MATCH(D$2,'contents 계산시트'!$A$1:$AJ$1,0)),"")</f>
        <v/>
      </c>
      <c r="E34" s="216" t="str">
        <f>IF(INDEX('contents 추가정보'!D:D,MATCH(B34,'contents 추가정보'!A:A,0),0)=0,"",INDEX('contents 추가정보'!D:D,MATCH(B34,'contents 추가정보'!A:A,0),0))</f>
        <v/>
      </c>
      <c r="F34" s="217" t="str">
        <f>IF(
INDEX('contents 추가정보'!C:C,MATCH(B34,'contents 추가정보'!A:A,0))="",
"",
INDEX('contents 추가정보'!C:C,MATCH(B34,'contents 추가정보'!A:A,0)))</f>
        <v/>
      </c>
      <c r="G34" s="218" t="str">
        <f>IF(INDEX('contents 추가정보'!E:E,MATCH(B34,'contents 추가정보'!A:A,0),0)=0,"",INDEX('contents 추가정보'!E:E,MATCH(B34,'contents 추가정보'!A:A,0),0))</f>
        <v/>
      </c>
      <c r="H34" s="278" t="str">
        <f>IFERROR(
INDEX(콘텐츠,
MATCH($B34,'contents 계산시트'!$X$1:$X$75,0),
MATCH(H$2,'contents 계산시트'!$A$1:$AM$1,0)),"")</f>
        <v/>
      </c>
      <c r="I34" s="278" t="str">
        <f>IFERROR(
INDEX(콘텐츠,
MATCH($B34,'contents 계산시트'!$X$1:$X$75,0),
MATCH(I$2,'contents 계산시트'!$A$1:$AM$1,0)),"")</f>
        <v/>
      </c>
      <c r="J34" s="219" t="str">
        <f>IFERROR(
INDEX(콘텐츠,
MATCH($B34,'contents 계산시트'!$X$1:$X$75,0),
MATCH(J$2,'contents 계산시트'!$A$1:$AM$1,0)),"")</f>
        <v/>
      </c>
      <c r="K34" s="278" t="str">
        <f>IFERROR(
INDEX(콘텐츠,
MATCH($B34,'contents 계산시트'!$X$1:$X$75,0),
MATCH(K$2,'contents 계산시트'!$A$1:$AM$1,0)),"")</f>
        <v/>
      </c>
      <c r="L34" s="278" t="str">
        <f>IFERROR(
INDEX(콘텐츠,
MATCH($B34,'contents 계산시트'!$X$1:$X$75,0),
MATCH(L$2,'contents 계산시트'!$A$1:$AM$1,0)),"")</f>
        <v/>
      </c>
      <c r="M34" s="278" t="str">
        <f>IFERROR(
INDEX(콘텐츠,
MATCH($B34,'contents 계산시트'!$X$1:$X$75,0),
MATCH(M$2,'contents 계산시트'!$A$1:$AM$1,0)),"")</f>
        <v/>
      </c>
      <c r="N34" s="278" t="str">
        <f>IFERROR(
INDEX(콘텐츠,
MATCH($B34,'contents 계산시트'!$X$1:$X$75,0),
MATCH(N$2,'contents 계산시트'!$A$1:$AM$1,0)),"")</f>
        <v/>
      </c>
      <c r="O34" s="280" t="str">
        <f>IFERROR(INDEX(콘텐츠,MATCH($B34,'contents 계산시트'!$X$1:$X$75,0),MATCH(O$2,'contents 계산시트'!$A$1:$AJ$1,0)),"")</f>
        <v/>
      </c>
      <c r="P34" s="219" t="str">
        <f>IFERROR(INDEX(콘텐츠,MATCH($B34,'contents 계산시트'!$X$1:$X$75,0),MATCH(P$2,'contents 계산시트'!$A$1:$AJ$1,0)),"")</f>
        <v/>
      </c>
      <c r="Q34" s="88"/>
    </row>
    <row r="35" spans="1:17" ht="18" customHeight="1">
      <c r="A35" s="88"/>
      <c r="B35" s="220">
        <v>31</v>
      </c>
      <c r="C35" s="291" t="str">
        <f>IFERROR(INDEX(콘텐츠,MATCH($B35,'contents 계산시트'!$X$1:$X$75,0),MATCH(C$2,'contents 계산시트'!$A$1:$AJ$1,0)),"")</f>
        <v/>
      </c>
      <c r="D35" s="293" t="str">
        <f>IFERROR(INDEX(콘텐츠,MATCH($B35,'contents 계산시트'!$X$1:$X$75,0),MATCH(D$2,'contents 계산시트'!$A$1:$AJ$1,0)),"")</f>
        <v/>
      </c>
      <c r="E35" s="216" t="str">
        <f>IF(INDEX('contents 추가정보'!D:D,MATCH(B35,'contents 추가정보'!A:A,0),0)=0,"",INDEX('contents 추가정보'!D:D,MATCH(B35,'contents 추가정보'!A:A,0),0))</f>
        <v/>
      </c>
      <c r="F35" s="217" t="str">
        <f>IF(
INDEX('contents 추가정보'!C:C,MATCH(B35,'contents 추가정보'!A:A,0))="",
"",
INDEX('contents 추가정보'!C:C,MATCH(B35,'contents 추가정보'!A:A,0)))</f>
        <v/>
      </c>
      <c r="G35" s="218" t="str">
        <f>IF(INDEX('contents 추가정보'!E:E,MATCH(B35,'contents 추가정보'!A:A,0),0)=0,"",INDEX('contents 추가정보'!E:E,MATCH(B35,'contents 추가정보'!A:A,0),0))</f>
        <v/>
      </c>
      <c r="H35" s="278" t="str">
        <f>IFERROR(
INDEX(콘텐츠,
MATCH($B35,'contents 계산시트'!$X$1:$X$75,0),
MATCH(H$2,'contents 계산시트'!$A$1:$AM$1,0)),"")</f>
        <v/>
      </c>
      <c r="I35" s="278" t="str">
        <f>IFERROR(
INDEX(콘텐츠,
MATCH($B35,'contents 계산시트'!$X$1:$X$75,0),
MATCH(I$2,'contents 계산시트'!$A$1:$AM$1,0)),"")</f>
        <v/>
      </c>
      <c r="J35" s="219" t="str">
        <f>IFERROR(
INDEX(콘텐츠,
MATCH($B35,'contents 계산시트'!$X$1:$X$75,0),
MATCH(J$2,'contents 계산시트'!$A$1:$AM$1,0)),"")</f>
        <v/>
      </c>
      <c r="K35" s="278" t="str">
        <f>IFERROR(
INDEX(콘텐츠,
MATCH($B35,'contents 계산시트'!$X$1:$X$75,0),
MATCH(K$2,'contents 계산시트'!$A$1:$AM$1,0)),"")</f>
        <v/>
      </c>
      <c r="L35" s="278" t="str">
        <f>IFERROR(
INDEX(콘텐츠,
MATCH($B35,'contents 계산시트'!$X$1:$X$75,0),
MATCH(L$2,'contents 계산시트'!$A$1:$AM$1,0)),"")</f>
        <v/>
      </c>
      <c r="M35" s="278" t="str">
        <f>IFERROR(
INDEX(콘텐츠,
MATCH($B35,'contents 계산시트'!$X$1:$X$75,0),
MATCH(M$2,'contents 계산시트'!$A$1:$AM$1,0)),"")</f>
        <v/>
      </c>
      <c r="N35" s="278" t="str">
        <f>IFERROR(
INDEX(콘텐츠,
MATCH($B35,'contents 계산시트'!$X$1:$X$75,0),
MATCH(N$2,'contents 계산시트'!$A$1:$AM$1,0)),"")</f>
        <v/>
      </c>
      <c r="O35" s="280" t="str">
        <f>IFERROR(INDEX(콘텐츠,MATCH($B35,'contents 계산시트'!$X$1:$X$75,0),MATCH(O$2,'contents 계산시트'!$A$1:$AJ$1,0)),"")</f>
        <v/>
      </c>
      <c r="P35" s="219" t="str">
        <f>IFERROR(INDEX(콘텐츠,MATCH($B35,'contents 계산시트'!$X$1:$X$75,0),MATCH(P$2,'contents 계산시트'!$A$1:$AJ$1,0)),"")</f>
        <v/>
      </c>
      <c r="Q35" s="88"/>
    </row>
    <row r="36" spans="1:17" ht="18" customHeight="1">
      <c r="A36" s="88"/>
      <c r="B36" s="220">
        <v>32</v>
      </c>
      <c r="C36" s="291" t="str">
        <f>IFERROR(INDEX(콘텐츠,MATCH($B36,'contents 계산시트'!$X$1:$X$75,0),MATCH(C$2,'contents 계산시트'!$A$1:$AJ$1,0)),"")</f>
        <v/>
      </c>
      <c r="D36" s="293" t="str">
        <f>IFERROR(INDEX(콘텐츠,MATCH($B36,'contents 계산시트'!$X$1:$X$75,0),MATCH(D$2,'contents 계산시트'!$A$1:$AJ$1,0)),"")</f>
        <v/>
      </c>
      <c r="E36" s="216" t="str">
        <f>IF(INDEX('contents 추가정보'!D:D,MATCH(B36,'contents 추가정보'!A:A,0),0)=0,"",INDEX('contents 추가정보'!D:D,MATCH(B36,'contents 추가정보'!A:A,0),0))</f>
        <v/>
      </c>
      <c r="F36" s="217" t="str">
        <f>IF(
INDEX('contents 추가정보'!C:C,MATCH(B36,'contents 추가정보'!A:A,0))="",
"",
INDEX('contents 추가정보'!C:C,MATCH(B36,'contents 추가정보'!A:A,0)))</f>
        <v/>
      </c>
      <c r="G36" s="218" t="str">
        <f>IF(INDEX('contents 추가정보'!E:E,MATCH(B36,'contents 추가정보'!A:A,0),0)=0,"",INDEX('contents 추가정보'!E:E,MATCH(B36,'contents 추가정보'!A:A,0),0))</f>
        <v/>
      </c>
      <c r="H36" s="278" t="str">
        <f>IFERROR(
INDEX(콘텐츠,
MATCH($B36,'contents 계산시트'!$X$1:$X$75,0),
MATCH(H$2,'contents 계산시트'!$A$1:$AM$1,0)),"")</f>
        <v/>
      </c>
      <c r="I36" s="278" t="str">
        <f>IFERROR(
INDEX(콘텐츠,
MATCH($B36,'contents 계산시트'!$X$1:$X$75,0),
MATCH(I$2,'contents 계산시트'!$A$1:$AM$1,0)),"")</f>
        <v/>
      </c>
      <c r="J36" s="219" t="str">
        <f>IFERROR(
INDEX(콘텐츠,
MATCH($B36,'contents 계산시트'!$X$1:$X$75,0),
MATCH(J$2,'contents 계산시트'!$A$1:$AM$1,0)),"")</f>
        <v/>
      </c>
      <c r="K36" s="278" t="str">
        <f>IFERROR(
INDEX(콘텐츠,
MATCH($B36,'contents 계산시트'!$X$1:$X$75,0),
MATCH(K$2,'contents 계산시트'!$A$1:$AM$1,0)),"")</f>
        <v/>
      </c>
      <c r="L36" s="278" t="str">
        <f>IFERROR(
INDEX(콘텐츠,
MATCH($B36,'contents 계산시트'!$X$1:$X$75,0),
MATCH(L$2,'contents 계산시트'!$A$1:$AM$1,0)),"")</f>
        <v/>
      </c>
      <c r="M36" s="278" t="str">
        <f>IFERROR(
INDEX(콘텐츠,
MATCH($B36,'contents 계산시트'!$X$1:$X$75,0),
MATCH(M$2,'contents 계산시트'!$A$1:$AM$1,0)),"")</f>
        <v/>
      </c>
      <c r="N36" s="278" t="str">
        <f>IFERROR(
INDEX(콘텐츠,
MATCH($B36,'contents 계산시트'!$X$1:$X$75,0),
MATCH(N$2,'contents 계산시트'!$A$1:$AM$1,0)),"")</f>
        <v/>
      </c>
      <c r="O36" s="280" t="str">
        <f>IFERROR(INDEX(콘텐츠,MATCH($B36,'contents 계산시트'!$X$1:$X$75,0),MATCH(O$2,'contents 계산시트'!$A$1:$AJ$1,0)),"")</f>
        <v/>
      </c>
      <c r="P36" s="219" t="str">
        <f>IFERROR(INDEX(콘텐츠,MATCH($B36,'contents 계산시트'!$X$1:$X$75,0),MATCH(P$2,'contents 계산시트'!$A$1:$AJ$1,0)),"")</f>
        <v/>
      </c>
      <c r="Q36" s="88"/>
    </row>
    <row r="37" spans="1:17" ht="18" customHeight="1" thickBot="1">
      <c r="A37" s="88"/>
      <c r="B37" s="221">
        <v>33</v>
      </c>
      <c r="C37" s="292" t="str">
        <f>IFERROR(INDEX(콘텐츠,MATCH($B37,'contents 계산시트'!$X$1:$X$75,0),MATCH(C$2,'contents 계산시트'!$A$1:$AJ$1,0)),"")</f>
        <v/>
      </c>
      <c r="D37" s="294" t="str">
        <f>IFERROR(INDEX(콘텐츠,MATCH($B37,'contents 계산시트'!$X$1:$X$75,0),MATCH(D$2,'contents 계산시트'!$A$1:$AJ$1,0)),"")</f>
        <v/>
      </c>
      <c r="E37" s="222" t="str">
        <f>IF(INDEX('contents 추가정보'!D:D,MATCH(B37,'contents 추가정보'!A:A,0),0)=0,"",INDEX('contents 추가정보'!D:D,MATCH(B37,'contents 추가정보'!A:A,0),0))</f>
        <v/>
      </c>
      <c r="F37" s="223" t="str">
        <f>IF(
INDEX('contents 추가정보'!C:C,MATCH(B37,'contents 추가정보'!A:A,0))="",
"",
INDEX('contents 추가정보'!C:C,MATCH(B37,'contents 추가정보'!A:A,0)))</f>
        <v/>
      </c>
      <c r="G37" s="224" t="str">
        <f>IF(INDEX('contents 추가정보'!E:E,MATCH(B37,'contents 추가정보'!A:A,0),0)=0,"",INDEX('contents 추가정보'!E:E,MATCH(B37,'contents 추가정보'!A:A,0),0))</f>
        <v/>
      </c>
      <c r="H37" s="279" t="str">
        <f>IFERROR(
INDEX(콘텐츠,
MATCH($B37,'contents 계산시트'!$X$1:$X$75,0),
MATCH(H$2,'contents 계산시트'!$A$1:$AM$1,0)),"")</f>
        <v/>
      </c>
      <c r="I37" s="279" t="str">
        <f>IFERROR(
INDEX(콘텐츠,
MATCH($B37,'contents 계산시트'!$X$1:$X$75,0),
MATCH(I$2,'contents 계산시트'!$A$1:$AM$1,0)),"")</f>
        <v/>
      </c>
      <c r="J37" s="225" t="str">
        <f>IFERROR(
INDEX(콘텐츠,
MATCH($B37,'contents 계산시트'!$X$1:$X$75,0),
MATCH(J$2,'contents 계산시트'!$A$1:$AM$1,0)),"")</f>
        <v/>
      </c>
      <c r="K37" s="279" t="str">
        <f>IFERROR(
INDEX(콘텐츠,
MATCH($B37,'contents 계산시트'!$X$1:$X$75,0),
MATCH(K$2,'contents 계산시트'!$A$1:$AM$1,0)),"")</f>
        <v/>
      </c>
      <c r="L37" s="279" t="str">
        <f>IFERROR(
INDEX(콘텐츠,
MATCH($B37,'contents 계산시트'!$X$1:$X$75,0),
MATCH(L$2,'contents 계산시트'!$A$1:$AM$1,0)),"")</f>
        <v/>
      </c>
      <c r="M37" s="279" t="str">
        <f>IFERROR(
INDEX(콘텐츠,
MATCH($B37,'contents 계산시트'!$X$1:$X$75,0),
MATCH(M$2,'contents 계산시트'!$A$1:$AM$1,0)),"")</f>
        <v/>
      </c>
      <c r="N37" s="279" t="str">
        <f>IFERROR(
INDEX(콘텐츠,
MATCH($B37,'contents 계산시트'!$X$1:$X$75,0),
MATCH(N$2,'contents 계산시트'!$A$1:$AM$1,0)),"")</f>
        <v/>
      </c>
      <c r="O37" s="281" t="str">
        <f>IFERROR(INDEX(콘텐츠,MATCH($B37,'contents 계산시트'!$X$1:$X$75,0),MATCH(O$2,'contents 계산시트'!$A$1:$AJ$1,0)),"")</f>
        <v/>
      </c>
      <c r="P37" s="225" t="str">
        <f>IFERROR(INDEX(콘텐츠,MATCH($B37,'contents 계산시트'!$X$1:$X$75,0),MATCH(P$2,'contents 계산시트'!$A$1:$AJ$1,0)),"")</f>
        <v/>
      </c>
      <c r="Q37" s="88"/>
    </row>
    <row r="38" spans="1:17">
      <c r="A38" s="88"/>
      <c r="B38" s="88"/>
      <c r="C38" s="88"/>
      <c r="D38" s="88"/>
      <c r="E38" s="88"/>
      <c r="F38" s="88"/>
      <c r="G38" s="88"/>
      <c r="H38" s="88"/>
      <c r="I38" s="88"/>
      <c r="J38" s="88"/>
      <c r="K38" s="88"/>
      <c r="L38" s="88"/>
      <c r="M38" s="88"/>
      <c r="N38" s="88"/>
      <c r="O38" s="88"/>
      <c r="P38" s="88"/>
      <c r="Q38" s="88"/>
    </row>
  </sheetData>
  <mergeCells count="2">
    <mergeCell ref="C4:D4"/>
    <mergeCell ref="E4:F4"/>
  </mergeCells>
  <phoneticPr fontId="1" type="noConversion"/>
  <conditionalFormatting sqref="G5:G37">
    <cfRule type="cellIs" dxfId="4" priority="1" operator="equal">
      <formula>"People"</formula>
    </cfRule>
    <cfRule type="cellIs" dxfId="3" priority="2" operator="equal">
      <formula>"Seasonal"</formula>
    </cfRule>
    <cfRule type="cellIs" dxfId="2" priority="3" operator="equal">
      <formula>"Science"</formula>
    </cfRule>
    <cfRule type="cellIs" dxfId="1" priority="4" operator="equal">
      <formula>"Company"</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8"/>
  <sheetViews>
    <sheetView workbookViewId="0">
      <selection activeCell="B17" sqref="B17"/>
    </sheetView>
  </sheetViews>
  <sheetFormatPr defaultRowHeight="16.5"/>
  <cols>
    <col min="2" max="3" width="14.5" customWidth="1"/>
    <col min="5" max="6" width="14.5" style="361" customWidth="1"/>
    <col min="7" max="7" width="9" style="361"/>
    <col min="8" max="9" width="14.5" style="361" customWidth="1"/>
    <col min="10" max="10" width="9" style="361"/>
    <col min="11" max="12" width="14.5" style="361" customWidth="1"/>
    <col min="13" max="13" width="9" style="361"/>
    <col min="14" max="15" width="14.5" style="361" customWidth="1"/>
    <col min="16" max="16" width="9" style="361"/>
    <col min="17" max="18" width="14.5" style="361" customWidth="1"/>
  </cols>
  <sheetData>
    <row r="3" spans="2:18" ht="17.25" thickBot="1"/>
    <row r="4" spans="2:18" s="362" customFormat="1" ht="12">
      <c r="B4" s="459">
        <v>1</v>
      </c>
      <c r="C4" s="460"/>
      <c r="E4" s="459">
        <v>2</v>
      </c>
      <c r="F4" s="460"/>
      <c r="H4" s="459">
        <v>3</v>
      </c>
      <c r="I4" s="460"/>
      <c r="K4" s="459">
        <v>4</v>
      </c>
      <c r="L4" s="460"/>
      <c r="N4" s="459">
        <v>5</v>
      </c>
      <c r="O4" s="460"/>
      <c r="Q4" s="459">
        <v>6</v>
      </c>
      <c r="R4" s="460"/>
    </row>
    <row r="5" spans="2:18" s="362" customFormat="1" ht="12">
      <c r="B5" s="461" t="str">
        <f>HYPERLINK(INDEX('contents 계산시트'!$B:$B,MATCH(B4,'contents 계산시트'!$W:$W,0)),INDEX('contents 추가정보'!$C:$C,MATCH(B4,'contents 추가정보'!$A:$A,0)))</f>
        <v>SK bioscience DNA</v>
      </c>
      <c r="C5" s="462"/>
      <c r="E5" s="461" t="str">
        <f>HYPERLINK(INDEX('contents 계산시트'!$B:$B,MATCH(E4,'contents 계산시트'!$W:$W,0)),INDEX('contents 추가정보'!$C:$C,MATCH(E4,'contents 추가정보'!$A:$A,0)))</f>
        <v xml:space="preserve">Anatomy of a Syringe </v>
      </c>
      <c r="F5" s="462"/>
      <c r="H5" s="461" t="str">
        <f>HYPERLINK(INDEX('contents 계산시트'!$B:$B,MATCH(H4,'contents 계산시트'!$W:$W,0)),INDEX('contents 추가정보'!$C:$C,MATCH(H4,'contents 추가정보'!$A:$A,0)))</f>
        <v>Welcome KLOCKE GRUPPE and IDT Biologika to SKBS</v>
      </c>
      <c r="I5" s="462"/>
      <c r="K5" s="461" t="str">
        <f>HYPERLINK(INDEX('contents 계산시트'!$B:$B,MATCH(K4,'contents 계산시트'!$W:$W,0)),INDEX('contents 추가정보'!$C:$C,MATCH(K4,'contents 추가정보'!$A:$A,0)))</f>
        <v xml:space="preserve">Harmful but Preventable - HFMD </v>
      </c>
      <c r="L5" s="462"/>
      <c r="N5" s="461" t="str">
        <f>HYPERLINK(INDEX('contents 계산시트'!$B:$B,MATCH(N4,'contents 계산시트'!$W:$W,0)),INDEX('contents 추가정보'!$C:$C,MATCH(N4,'contents 추가정보'!$A:$A,0)))</f>
        <v>Flu Vaccination</v>
      </c>
      <c r="O5" s="462"/>
      <c r="Q5" s="461" t="str">
        <f>HYPERLINK(INDEX('contents 계산시트'!$B:$B,MATCH(Q4,'contents 계산시트'!$W:$W,0)),INDEX('contents 추가정보'!$C:$C,MATCH(Q4,'contents 추가정보'!$A:$A,0)))</f>
        <v>SK bioscience at Gyeongbuk Bio Expo 2024</v>
      </c>
      <c r="R5" s="462"/>
    </row>
    <row r="6" spans="2:18" s="362" customFormat="1" ht="12.75">
      <c r="B6" s="248" t="s">
        <v>81</v>
      </c>
      <c r="C6" s="364" t="str">
        <f>VLOOKUP(B$5,'contents 장표'!$F$5:$G$37,2,FALSE)</f>
        <v>People</v>
      </c>
      <c r="E6" s="363" t="s">
        <v>81</v>
      </c>
      <c r="F6" s="364" t="str">
        <f>VLOOKUP(E$5,'contents 장표'!$F$5:$G$37,2,FALSE)</f>
        <v>Science</v>
      </c>
      <c r="H6" s="363" t="s">
        <v>81</v>
      </c>
      <c r="I6" s="364" t="str">
        <f>VLOOKUP(H$5,'contents 장표'!$F$5:$G$37,2,FALSE)</f>
        <v>Company</v>
      </c>
      <c r="K6" s="363" t="s">
        <v>81</v>
      </c>
      <c r="L6" s="364" t="str">
        <f>VLOOKUP(K$5,'contents 장표'!$F$5:$G$37,2,FALSE)</f>
        <v>Science</v>
      </c>
      <c r="N6" s="363" t="s">
        <v>81</v>
      </c>
      <c r="O6" s="364" t="str">
        <f>VLOOKUP(N$5,'contents 장표'!$F$5:$G$37,2,FALSE)</f>
        <v>Science</v>
      </c>
      <c r="Q6" s="363" t="s">
        <v>81</v>
      </c>
      <c r="R6" s="364" t="str">
        <f>VLOOKUP(Q$5,'contents 장표'!$F$5:$G$37,2,FALSE)</f>
        <v>Company</v>
      </c>
    </row>
    <row r="7" spans="2:18" s="362" customFormat="1" ht="12.75">
      <c r="B7" s="365" t="s">
        <v>540</v>
      </c>
      <c r="C7" s="364" t="str">
        <f>INDEX('contents 장표'!$E$5:$E$37,MATCH(B4,'contents 장표'!$B$5:$B$37,0))</f>
        <v>영상(인터뷰)</v>
      </c>
      <c r="E7" s="363" t="s">
        <v>540</v>
      </c>
      <c r="F7" s="364" t="str">
        <f>INDEX('contents 장표'!$E$5:$E$37,MATCH(E4,'contents 장표'!$B$5:$B$37,0))</f>
        <v xml:space="preserve">단일 이미지 </v>
      </c>
      <c r="H7" s="363" t="s">
        <v>540</v>
      </c>
      <c r="I7" s="364" t="str">
        <f>INDEX('contents 장표'!$E$5:$E$37,MATCH(H4,'contents 장표'!$B$5:$B$37,0))</f>
        <v>멀티 이미지</v>
      </c>
      <c r="K7" s="363" t="s">
        <v>540</v>
      </c>
      <c r="L7" s="364" t="str">
        <f>INDEX('contents 장표'!$E$5:$E$37,MATCH(K4,'contents 장표'!$B$5:$B$37,0))</f>
        <v>카드뉴스</v>
      </c>
      <c r="N7" s="363" t="s">
        <v>540</v>
      </c>
      <c r="O7" s="364" t="str">
        <f>INDEX('contents 장표'!$E$5:$E$37,MATCH(N4,'contents 장표'!$B$5:$B$37,0))</f>
        <v>카드뉴스</v>
      </c>
      <c r="Q7" s="363" t="s">
        <v>540</v>
      </c>
      <c r="R7" s="364" t="str">
        <f>INDEX('contents 장표'!$E$5:$E$37,MATCH(Q4,'contents 장표'!$B$5:$B$37,0))</f>
        <v>멀티 이미지</v>
      </c>
    </row>
    <row r="8" spans="2:18" s="362" customFormat="1" ht="196.5" customHeight="1">
      <c r="B8" s="463"/>
      <c r="C8" s="464"/>
      <c r="E8" s="463"/>
      <c r="F8" s="464"/>
      <c r="H8" s="463"/>
      <c r="I8" s="464"/>
      <c r="K8" s="463"/>
      <c r="L8" s="464"/>
      <c r="N8" s="463"/>
      <c r="O8" s="464"/>
      <c r="Q8" s="463"/>
      <c r="R8" s="464"/>
    </row>
    <row r="9" spans="2:18" s="361" customFormat="1" ht="13.5">
      <c r="B9" s="248" t="s">
        <v>529</v>
      </c>
      <c r="C9" s="359" t="str">
        <f>IF(INDEX('contents 계산시트'!$AC:$AC,MATCH(B4,'contents 계산시트'!$X:$X,0))="","-",TEXT(INDEX('contents 계산시트'!$AC:$AC,MATCH(B4,'contents 계산시트'!$W:$W,0)),"#,###")&amp;"회")</f>
        <v>1,543회</v>
      </c>
      <c r="E9" s="248" t="s">
        <v>529</v>
      </c>
      <c r="F9" s="359" t="str">
        <f>IF(INDEX('contents 계산시트'!$AC:$AC,MATCH(E4,'contents 계산시트'!$X:$X,0))="","-",TEXT(INDEX('contents 계산시트'!$AC:$AC,MATCH(E4,'contents 계산시트'!$W:$W,0)),"#,###")&amp;"회")</f>
        <v>-</v>
      </c>
      <c r="H9" s="248" t="s">
        <v>529</v>
      </c>
      <c r="I9" s="359" t="str">
        <f>IF(INDEX('contents 계산시트'!$AC:$AC,MATCH(H4,'contents 계산시트'!$X:$X,0))="","-",TEXT(INDEX('contents 계산시트'!$AC:$AC,MATCH(H4,'contents 계산시트'!$W:$W,0)),"#,###")&amp;"회")</f>
        <v>-</v>
      </c>
      <c r="K9" s="248" t="s">
        <v>529</v>
      </c>
      <c r="L9" s="359" t="str">
        <f>IF(INDEX('contents 계산시트'!$AC:$AC,MATCH(K4,'contents 계산시트'!$X:$X,0))="","-",TEXT(INDEX('contents 계산시트'!$AC:$AC,MATCH(K4,'contents 계산시트'!$W:$W,0)),"#,###")&amp;"회")</f>
        <v>-</v>
      </c>
      <c r="N9" s="248" t="s">
        <v>529</v>
      </c>
      <c r="O9" s="359" t="str">
        <f>IF(INDEX('contents 계산시트'!$AC:$AC,MATCH(N4,'contents 계산시트'!$X:$X,0))="","-",TEXT(INDEX('contents 계산시트'!$AC:$AC,MATCH(N4,'contents 계산시트'!$W:$W,0)),"#,###")&amp;"회")</f>
        <v>-</v>
      </c>
      <c r="Q9" s="248" t="s">
        <v>529</v>
      </c>
      <c r="R9" s="359" t="str">
        <f>IF(INDEX('contents 계산시트'!$AC:$AC,MATCH(Q4,'contents 계산시트'!$X:$X,0))="","-",TEXT(INDEX('contents 계산시트'!$AC:$AC,MATCH(Q4,'contents 계산시트'!$W:$W,0)),"#,###")&amp;"회")</f>
        <v>-</v>
      </c>
    </row>
    <row r="10" spans="2:18" s="361" customFormat="1" ht="13.5">
      <c r="B10" s="248" t="s">
        <v>528</v>
      </c>
      <c r="C10" s="359" t="str">
        <f>TEXT(INDEX('contents 계산시트'!$AF:$AF,MATCH(B4,'contents 계산시트'!$W:$W,0)),"#.0%")</f>
        <v>32.0%</v>
      </c>
      <c r="E10" s="248" t="s">
        <v>528</v>
      </c>
      <c r="F10" s="359" t="str">
        <f>TEXT(INDEX('contents 계산시트'!$AF:$AF,MATCH(E4,'contents 계산시트'!$W:$W,0)),"#.0%")</f>
        <v>26.3%</v>
      </c>
      <c r="H10" s="248" t="s">
        <v>528</v>
      </c>
      <c r="I10" s="359" t="str">
        <f>TEXT(INDEX('contents 계산시트'!$AF:$AF,MATCH(H4,'contents 계산시트'!$W:$W,0)),"#.0%")</f>
        <v>25.8%</v>
      </c>
      <c r="K10" s="248" t="s">
        <v>528</v>
      </c>
      <c r="L10" s="359" t="str">
        <f>TEXT(INDEX('contents 계산시트'!$AF:$AF,MATCH(K4,'contents 계산시트'!$W:$W,0)),"#.0%")</f>
        <v>24.0%</v>
      </c>
      <c r="N10" s="248" t="s">
        <v>528</v>
      </c>
      <c r="O10" s="359" t="str">
        <f>TEXT(INDEX('contents 계산시트'!$AF:$AF,MATCH(N4,'contents 계산시트'!$W:$W,0)),"#.0%")</f>
        <v>18.5%</v>
      </c>
      <c r="Q10" s="248" t="s">
        <v>528</v>
      </c>
      <c r="R10" s="359" t="str">
        <f>TEXT(INDEX('contents 계산시트'!$AF:$AF,MATCH(Q4,'contents 계산시트'!$W:$W,0)),"#.0%")</f>
        <v>16.8%</v>
      </c>
    </row>
    <row r="11" spans="2:18" s="361" customFormat="1" ht="13.5">
      <c r="B11" s="248" t="s">
        <v>530</v>
      </c>
      <c r="C11" s="359" t="str">
        <f>TEXT(INDEX('contents 계산시트'!$O:$O,MATCH(B4,'contents 계산시트'!$W:$W,0)),"#,###")&amp;"회"</f>
        <v>71회</v>
      </c>
      <c r="E11" s="248" t="s">
        <v>530</v>
      </c>
      <c r="F11" s="359" t="str">
        <f>TEXT(INDEX('contents 계산시트'!$O:$O,MATCH(E4,'contents 계산시트'!$W:$W,0)),"#,###")&amp;"회"</f>
        <v>205회</v>
      </c>
      <c r="H11" s="248" t="s">
        <v>530</v>
      </c>
      <c r="I11" s="359" t="str">
        <f>TEXT(INDEX('contents 계산시트'!$O:$O,MATCH(H4,'contents 계산시트'!$W:$W,0)),"#,###")&amp;"회"</f>
        <v>161회</v>
      </c>
      <c r="K11" s="248" t="s">
        <v>530</v>
      </c>
      <c r="L11" s="359" t="str">
        <f>TEXT(INDEX('contents 계산시트'!$O:$O,MATCH(K4,'contents 계산시트'!$W:$W,0)),"#,###")&amp;"회"</f>
        <v>125회</v>
      </c>
      <c r="N11" s="248" t="s">
        <v>530</v>
      </c>
      <c r="O11" s="359" t="str">
        <f>TEXT(INDEX('contents 계산시트'!$O:$O,MATCH(N4,'contents 계산시트'!$W:$W,0)),"#,###")&amp;"회"</f>
        <v>67회</v>
      </c>
      <c r="Q11" s="248" t="s">
        <v>530</v>
      </c>
      <c r="R11" s="359" t="str">
        <f>TEXT(INDEX('contents 계산시트'!$O:$O,MATCH(Q4,'contents 계산시트'!$W:$W,0)),"#,###")&amp;"회"</f>
        <v>57회</v>
      </c>
    </row>
    <row r="12" spans="2:18" s="361" customFormat="1" ht="13.5">
      <c r="B12" s="274" t="s">
        <v>539</v>
      </c>
      <c r="C12" s="359" t="str">
        <f>TEXT(INDEX('contents 계산시트'!$Q:$Q,MATCH(B4,'contents 계산시트'!$W:$W,0)),"#,###")&amp;"회"</f>
        <v>4회</v>
      </c>
      <c r="E12" s="274" t="s">
        <v>539</v>
      </c>
      <c r="F12" s="359" t="str">
        <f>TEXT(INDEX('contents 계산시트'!$Q:$Q,MATCH(E4,'contents 계산시트'!$W:$W,0)),"#,###")&amp;"회"</f>
        <v>6회</v>
      </c>
      <c r="H12" s="274" t="s">
        <v>539</v>
      </c>
      <c r="I12" s="359" t="str">
        <f>TEXT(INDEX('contents 계산시트'!$Q:$Q,MATCH(H4,'contents 계산시트'!$W:$W,0)),"#,###")&amp;"회"</f>
        <v>7회</v>
      </c>
      <c r="K12" s="274" t="s">
        <v>539</v>
      </c>
      <c r="L12" s="359" t="str">
        <f>TEXT(INDEX('contents 계산시트'!$Q:$Q,MATCH(K4,'contents 계산시트'!$W:$W,0)),"#,###")&amp;"회"</f>
        <v>4회</v>
      </c>
      <c r="N12" s="274" t="s">
        <v>539</v>
      </c>
      <c r="O12" s="359" t="str">
        <f>TEXT(INDEX('contents 계산시트'!$Q:$Q,MATCH(N4,'contents 계산시트'!$W:$W,0)),"#,###")&amp;"회"</f>
        <v>5회</v>
      </c>
      <c r="Q12" s="274" t="s">
        <v>539</v>
      </c>
      <c r="R12" s="359" t="str">
        <f>TEXT(INDEX('contents 계산시트'!$Q:$Q,MATCH(Q4,'contents 계산시트'!$W:$W,0)),"#,###")&amp;"회"</f>
        <v>4회</v>
      </c>
    </row>
    <row r="13" spans="2:18" s="361" customFormat="1" ht="14.25" thickBot="1">
      <c r="B13" s="249" t="s">
        <v>420</v>
      </c>
      <c r="C13" s="360" t="str">
        <f>TEXT(INDEX('contents 계산시트'!$J:$J,MATCH(B4,'contents 계산시트'!$W:$W,0)),"#,###")&amp;"회"</f>
        <v>4,035회</v>
      </c>
      <c r="E13" s="249" t="s">
        <v>420</v>
      </c>
      <c r="F13" s="360" t="str">
        <f>TEXT(INDEX('contents 계산시트'!$J:$J,MATCH(E4,'contents 계산시트'!$W:$W,0)),"#,###")&amp;"회"</f>
        <v>3,227회</v>
      </c>
      <c r="H13" s="249" t="s">
        <v>420</v>
      </c>
      <c r="I13" s="360" t="str">
        <f>TEXT(INDEX('contents 계산시트'!$J:$J,MATCH(H4,'contents 계산시트'!$W:$W,0)),"#,###")&amp;"회"</f>
        <v>11,710회</v>
      </c>
      <c r="K13" s="249" t="s">
        <v>420</v>
      </c>
      <c r="L13" s="360" t="str">
        <f>TEXT(INDEX('contents 계산시트'!$J:$J,MATCH(K4,'contents 계산시트'!$W:$W,0)),"#,###")&amp;"회"</f>
        <v>2,982회</v>
      </c>
      <c r="N13" s="249" t="s">
        <v>420</v>
      </c>
      <c r="O13" s="360" t="str">
        <f>TEXT(INDEX('contents 계산시트'!$J:$J,MATCH(N4,'contents 계산시트'!$W:$W,0)),"#,###")&amp;"회"</f>
        <v>2,867회</v>
      </c>
      <c r="Q13" s="249" t="s">
        <v>420</v>
      </c>
      <c r="R13" s="360" t="str">
        <f>TEXT(INDEX('contents 계산시트'!$J:$J,MATCH(Q4,'contents 계산시트'!$W:$W,0)),"#,###")&amp;"회"</f>
        <v>2,549회</v>
      </c>
    </row>
    <row r="17" spans="2:3">
      <c r="B17" s="297" t="str">
        <f>"상위 6개 콘텐츠의 평균 E/R은 " &amp; TEXT(SUM('contents 장표 (토탈)'!O5:O10) / SUM('contents 장표 (토탈)'!H5:H10), "0.0%") &amp; " 기록"</f>
        <v>상위 6개 콘텐츠의 평균 E/R은 25.0% 기록</v>
      </c>
    </row>
    <row r="18" spans="2:3">
      <c r="C18" s="109"/>
    </row>
  </sheetData>
  <mergeCells count="18">
    <mergeCell ref="N4:O4"/>
    <mergeCell ref="N5:O5"/>
    <mergeCell ref="N8:O8"/>
    <mergeCell ref="Q4:R4"/>
    <mergeCell ref="Q5:R5"/>
    <mergeCell ref="Q8:R8"/>
    <mergeCell ref="H4:I4"/>
    <mergeCell ref="H5:I5"/>
    <mergeCell ref="H8:I8"/>
    <mergeCell ref="K4:L4"/>
    <mergeCell ref="K5:L5"/>
    <mergeCell ref="K8:L8"/>
    <mergeCell ref="B4:C4"/>
    <mergeCell ref="B5:C5"/>
    <mergeCell ref="B8:C8"/>
    <mergeCell ref="E4:F4"/>
    <mergeCell ref="E5:F5"/>
    <mergeCell ref="E8:F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activeCell="B1" sqref="B1:B31"/>
    </sheetView>
  </sheetViews>
  <sheetFormatPr defaultRowHeight="16.5"/>
  <cols>
    <col min="21" max="21" width="11.125" bestFit="1" customWidth="1"/>
    <col min="24" max="24" width="17.875" bestFit="1" customWidth="1"/>
  </cols>
  <sheetData>
    <row r="1" spans="1:25">
      <c r="A1" s="87" t="s">
        <v>73</v>
      </c>
      <c r="B1" s="87" t="s">
        <v>82</v>
      </c>
      <c r="C1" s="87" t="s">
        <v>83</v>
      </c>
      <c r="D1" s="87" t="s">
        <v>84</v>
      </c>
      <c r="E1" s="87" t="s">
        <v>85</v>
      </c>
      <c r="F1" s="87" t="s">
        <v>86</v>
      </c>
      <c r="G1" s="87" t="s">
        <v>87</v>
      </c>
      <c r="H1" s="87" t="s">
        <v>88</v>
      </c>
      <c r="I1" s="87" t="s">
        <v>89</v>
      </c>
      <c r="J1" s="87" t="s">
        <v>90</v>
      </c>
      <c r="K1" s="87" t="s">
        <v>91</v>
      </c>
      <c r="L1" s="87" t="s">
        <v>92</v>
      </c>
      <c r="M1" s="87" t="s">
        <v>93</v>
      </c>
      <c r="N1" s="87" t="s">
        <v>94</v>
      </c>
      <c r="O1" s="87" t="s">
        <v>95</v>
      </c>
      <c r="P1" s="87" t="s">
        <v>96</v>
      </c>
      <c r="Q1" s="87" t="s">
        <v>536</v>
      </c>
      <c r="R1" s="87" t="s">
        <v>97</v>
      </c>
      <c r="S1" s="87" t="s">
        <v>98</v>
      </c>
      <c r="T1" s="87" t="s">
        <v>99</v>
      </c>
      <c r="X1" s="27" t="s">
        <v>412</v>
      </c>
      <c r="Y1" s="195">
        <v>57203</v>
      </c>
    </row>
    <row r="2" spans="1:25" ht="17.25" thickBot="1">
      <c r="A2" s="22" t="s">
        <v>565</v>
      </c>
      <c r="B2" s="22">
        <v>1281</v>
      </c>
      <c r="C2" s="22">
        <v>4996</v>
      </c>
      <c r="D2" s="22">
        <v>6277</v>
      </c>
      <c r="E2" s="22">
        <v>676</v>
      </c>
      <c r="F2" s="22">
        <v>287</v>
      </c>
      <c r="G2" s="22">
        <v>252</v>
      </c>
      <c r="H2" s="22">
        <v>539</v>
      </c>
      <c r="I2" s="22">
        <v>18</v>
      </c>
      <c r="J2" s="22">
        <v>3</v>
      </c>
      <c r="K2" s="22">
        <v>21</v>
      </c>
      <c r="L2" s="22">
        <v>1</v>
      </c>
      <c r="M2" s="22">
        <v>0</v>
      </c>
      <c r="N2" s="22">
        <v>1</v>
      </c>
      <c r="O2" s="22">
        <v>0</v>
      </c>
      <c r="P2" s="22">
        <v>0</v>
      </c>
      <c r="Q2" s="22">
        <v>0</v>
      </c>
      <c r="R2" s="22">
        <v>0.2388758782201405</v>
      </c>
      <c r="S2" s="22">
        <v>0.11829463570856685</v>
      </c>
      <c r="T2" s="22">
        <v>0.14290266050661143</v>
      </c>
      <c r="U2" s="194">
        <f>IFERROR(DATE(RIGHT(A2,4),LEFT(A2,2),MID(A2,4,2)),"")</f>
        <v>45536</v>
      </c>
      <c r="X2" s="28" t="s">
        <v>411</v>
      </c>
      <c r="Y2" s="15">
        <f>SUM(H:H)</f>
        <v>82582</v>
      </c>
    </row>
    <row r="3" spans="1:25">
      <c r="A3" s="22" t="s">
        <v>562</v>
      </c>
      <c r="B3" s="22">
        <v>1713</v>
      </c>
      <c r="C3" s="22">
        <v>6803</v>
      </c>
      <c r="D3" s="22">
        <v>8516</v>
      </c>
      <c r="E3" s="22">
        <v>746</v>
      </c>
      <c r="F3" s="22">
        <v>426</v>
      </c>
      <c r="G3" s="22">
        <v>323</v>
      </c>
      <c r="H3" s="22">
        <v>749</v>
      </c>
      <c r="I3" s="22">
        <v>22</v>
      </c>
      <c r="J3" s="22">
        <v>6</v>
      </c>
      <c r="K3" s="22">
        <v>28</v>
      </c>
      <c r="L3" s="22">
        <v>0</v>
      </c>
      <c r="M3" s="22">
        <v>1</v>
      </c>
      <c r="N3" s="22">
        <v>1</v>
      </c>
      <c r="O3" s="22">
        <v>0</v>
      </c>
      <c r="P3" s="22">
        <v>0</v>
      </c>
      <c r="Q3" s="22">
        <v>0</v>
      </c>
      <c r="R3" s="22">
        <v>0.26152948044366608</v>
      </c>
      <c r="S3" s="22">
        <v>0.16977803910039688</v>
      </c>
      <c r="T3" s="22">
        <v>0.18823391263503991</v>
      </c>
      <c r="U3" s="194">
        <f t="shared" ref="U3:U32" si="0">IFERROR(DATE(RIGHT(A3,4),LEFT(A3,2),MID(A3,4,2)),"")</f>
        <v>45537</v>
      </c>
      <c r="X3" s="27" t="s">
        <v>526</v>
      </c>
      <c r="Y3" s="195">
        <v>8272</v>
      </c>
    </row>
    <row r="4" spans="1:25" ht="17.25" thickBot="1">
      <c r="A4" s="22" t="s">
        <v>820</v>
      </c>
      <c r="B4" s="22">
        <v>6050</v>
      </c>
      <c r="C4" s="22">
        <v>4650</v>
      </c>
      <c r="D4" s="22">
        <v>10700</v>
      </c>
      <c r="E4" s="22">
        <v>3035</v>
      </c>
      <c r="F4" s="22">
        <v>1378</v>
      </c>
      <c r="G4" s="22">
        <v>310</v>
      </c>
      <c r="H4" s="22">
        <v>1688</v>
      </c>
      <c r="I4" s="22">
        <v>105</v>
      </c>
      <c r="J4" s="22">
        <v>0</v>
      </c>
      <c r="K4" s="22">
        <v>105</v>
      </c>
      <c r="L4" s="22">
        <v>3</v>
      </c>
      <c r="M4" s="22">
        <v>0</v>
      </c>
      <c r="N4" s="22">
        <v>3</v>
      </c>
      <c r="O4" s="22">
        <v>0</v>
      </c>
      <c r="P4" s="22">
        <v>1</v>
      </c>
      <c r="Q4" s="22">
        <v>1</v>
      </c>
      <c r="R4" s="22">
        <v>0.24561983471074381</v>
      </c>
      <c r="S4" s="22">
        <v>0.16752688172043012</v>
      </c>
      <c r="T4" s="22">
        <v>0.21168224299065422</v>
      </c>
      <c r="U4" s="194">
        <f t="shared" si="0"/>
        <v>45538</v>
      </c>
      <c r="X4" s="28" t="s">
        <v>527</v>
      </c>
      <c r="Y4" s="15">
        <f>SUM(F:F)</f>
        <v>8574</v>
      </c>
    </row>
    <row r="5" spans="1:25">
      <c r="A5" s="22" t="s">
        <v>821</v>
      </c>
      <c r="B5" s="22">
        <v>3385</v>
      </c>
      <c r="C5" s="22">
        <v>0</v>
      </c>
      <c r="D5" s="22">
        <v>3385</v>
      </c>
      <c r="E5" s="22">
        <v>1616</v>
      </c>
      <c r="F5" s="22">
        <v>514</v>
      </c>
      <c r="G5" s="22">
        <v>0</v>
      </c>
      <c r="H5" s="22">
        <v>514</v>
      </c>
      <c r="I5" s="22">
        <v>39</v>
      </c>
      <c r="J5" s="22">
        <v>0</v>
      </c>
      <c r="K5" s="22">
        <v>39</v>
      </c>
      <c r="L5" s="22">
        <v>-1</v>
      </c>
      <c r="M5" s="22">
        <v>0</v>
      </c>
      <c r="N5" s="22">
        <v>-1</v>
      </c>
      <c r="O5" s="22">
        <v>1</v>
      </c>
      <c r="P5" s="22">
        <v>0</v>
      </c>
      <c r="Q5" s="22">
        <v>1</v>
      </c>
      <c r="R5" s="22">
        <v>0.16336779911373708</v>
      </c>
      <c r="S5" s="22">
        <v>0</v>
      </c>
      <c r="T5" s="22">
        <v>0.16336779911373708</v>
      </c>
      <c r="U5" s="194">
        <f t="shared" si="0"/>
        <v>45539</v>
      </c>
    </row>
    <row r="6" spans="1:25">
      <c r="A6" s="22" t="s">
        <v>822</v>
      </c>
      <c r="B6" s="22">
        <v>2095</v>
      </c>
      <c r="C6" s="22">
        <v>0</v>
      </c>
      <c r="D6" s="22">
        <v>2095</v>
      </c>
      <c r="E6" s="22">
        <v>860</v>
      </c>
      <c r="F6" s="22">
        <v>320</v>
      </c>
      <c r="G6" s="22">
        <v>0</v>
      </c>
      <c r="H6" s="22">
        <v>320</v>
      </c>
      <c r="I6" s="22">
        <v>15</v>
      </c>
      <c r="J6" s="22">
        <v>0</v>
      </c>
      <c r="K6" s="22">
        <v>15</v>
      </c>
      <c r="L6" s="22">
        <v>0</v>
      </c>
      <c r="M6" s="22">
        <v>0</v>
      </c>
      <c r="N6" s="22">
        <v>0</v>
      </c>
      <c r="O6" s="22">
        <v>0</v>
      </c>
      <c r="P6" s="22">
        <v>0</v>
      </c>
      <c r="Q6" s="22">
        <v>0</v>
      </c>
      <c r="R6" s="22">
        <v>0.15990453460620524</v>
      </c>
      <c r="S6" s="22">
        <v>0</v>
      </c>
      <c r="T6" s="22">
        <v>0.15990453460620524</v>
      </c>
      <c r="U6" s="194">
        <f t="shared" si="0"/>
        <v>45540</v>
      </c>
    </row>
    <row r="7" spans="1:25">
      <c r="A7" s="22" t="s">
        <v>823</v>
      </c>
      <c r="B7" s="22">
        <v>2809</v>
      </c>
      <c r="C7" s="22">
        <v>0</v>
      </c>
      <c r="D7" s="22">
        <v>2809</v>
      </c>
      <c r="E7" s="22">
        <v>1622</v>
      </c>
      <c r="F7" s="22">
        <v>262</v>
      </c>
      <c r="G7" s="22">
        <v>0</v>
      </c>
      <c r="H7" s="22">
        <v>262</v>
      </c>
      <c r="I7" s="22">
        <v>20</v>
      </c>
      <c r="J7" s="22">
        <v>0</v>
      </c>
      <c r="K7" s="22">
        <v>20</v>
      </c>
      <c r="L7" s="22">
        <v>0</v>
      </c>
      <c r="M7" s="22">
        <v>0</v>
      </c>
      <c r="N7" s="22">
        <v>0</v>
      </c>
      <c r="O7" s="22">
        <v>0</v>
      </c>
      <c r="P7" s="22">
        <v>0</v>
      </c>
      <c r="Q7" s="22">
        <v>0</v>
      </c>
      <c r="R7" s="22">
        <v>0.10039159843360626</v>
      </c>
      <c r="S7" s="22">
        <v>0</v>
      </c>
      <c r="T7" s="22">
        <v>0.10039159843360626</v>
      </c>
      <c r="U7" s="194">
        <f t="shared" si="0"/>
        <v>45541</v>
      </c>
    </row>
    <row r="8" spans="1:25">
      <c r="A8" s="22" t="s">
        <v>824</v>
      </c>
      <c r="B8" s="22">
        <v>1103</v>
      </c>
      <c r="C8" s="22">
        <v>0</v>
      </c>
      <c r="D8" s="22">
        <v>1103</v>
      </c>
      <c r="E8" s="22">
        <v>571</v>
      </c>
      <c r="F8" s="22">
        <v>139</v>
      </c>
      <c r="G8" s="22">
        <v>0</v>
      </c>
      <c r="H8" s="22">
        <v>139</v>
      </c>
      <c r="I8" s="22">
        <v>6</v>
      </c>
      <c r="J8" s="22">
        <v>0</v>
      </c>
      <c r="K8" s="22">
        <v>6</v>
      </c>
      <c r="L8" s="22">
        <v>0</v>
      </c>
      <c r="M8" s="22">
        <v>0</v>
      </c>
      <c r="N8" s="22">
        <v>0</v>
      </c>
      <c r="O8" s="22">
        <v>0</v>
      </c>
      <c r="P8" s="22">
        <v>0</v>
      </c>
      <c r="Q8" s="22">
        <v>0</v>
      </c>
      <c r="R8" s="22">
        <v>0.13145965548504079</v>
      </c>
      <c r="S8" s="22">
        <v>0</v>
      </c>
      <c r="T8" s="22">
        <v>0.13145965548504079</v>
      </c>
      <c r="U8" s="194">
        <f t="shared" si="0"/>
        <v>45542</v>
      </c>
    </row>
    <row r="9" spans="1:25">
      <c r="A9" s="22" t="s">
        <v>825</v>
      </c>
      <c r="B9" s="22">
        <v>906</v>
      </c>
      <c r="C9" s="22">
        <v>0</v>
      </c>
      <c r="D9" s="22">
        <v>906</v>
      </c>
      <c r="E9" s="22">
        <v>489</v>
      </c>
      <c r="F9" s="22">
        <v>129</v>
      </c>
      <c r="G9" s="22">
        <v>0</v>
      </c>
      <c r="H9" s="22">
        <v>129</v>
      </c>
      <c r="I9" s="22">
        <v>8</v>
      </c>
      <c r="J9" s="22">
        <v>0</v>
      </c>
      <c r="K9" s="22">
        <v>8</v>
      </c>
      <c r="L9" s="22">
        <v>0</v>
      </c>
      <c r="M9" s="22">
        <v>0</v>
      </c>
      <c r="N9" s="22">
        <v>0</v>
      </c>
      <c r="O9" s="22">
        <v>0</v>
      </c>
      <c r="P9" s="22">
        <v>0</v>
      </c>
      <c r="Q9" s="22">
        <v>0</v>
      </c>
      <c r="R9" s="22">
        <v>0.15121412803532008</v>
      </c>
      <c r="S9" s="22">
        <v>0</v>
      </c>
      <c r="T9" s="22">
        <v>0.15121412803532008</v>
      </c>
      <c r="U9" s="194">
        <f t="shared" si="0"/>
        <v>45543</v>
      </c>
    </row>
    <row r="10" spans="1:25">
      <c r="A10" s="22" t="s">
        <v>563</v>
      </c>
      <c r="B10" s="22">
        <v>1523</v>
      </c>
      <c r="C10" s="22">
        <v>0</v>
      </c>
      <c r="D10" s="22">
        <v>1523</v>
      </c>
      <c r="E10" s="22">
        <v>470</v>
      </c>
      <c r="F10" s="22">
        <v>192</v>
      </c>
      <c r="G10" s="22">
        <v>0</v>
      </c>
      <c r="H10" s="22">
        <v>192</v>
      </c>
      <c r="I10" s="22">
        <v>13</v>
      </c>
      <c r="J10" s="22">
        <v>0</v>
      </c>
      <c r="K10" s="22">
        <v>13</v>
      </c>
      <c r="L10" s="22">
        <v>0</v>
      </c>
      <c r="M10" s="22">
        <v>0</v>
      </c>
      <c r="N10" s="22">
        <v>0</v>
      </c>
      <c r="O10" s="22">
        <v>0</v>
      </c>
      <c r="P10" s="22">
        <v>0</v>
      </c>
      <c r="Q10" s="22">
        <v>0</v>
      </c>
      <c r="R10" s="22">
        <v>0.1346027577150361</v>
      </c>
      <c r="S10" s="22">
        <v>0</v>
      </c>
      <c r="T10" s="22">
        <v>0.1346027577150361</v>
      </c>
      <c r="U10" s="194">
        <f t="shared" si="0"/>
        <v>45544</v>
      </c>
    </row>
    <row r="11" spans="1:25">
      <c r="A11" s="22" t="s">
        <v>826</v>
      </c>
      <c r="B11" s="22">
        <v>1253</v>
      </c>
      <c r="C11" s="22">
        <v>0</v>
      </c>
      <c r="D11" s="22">
        <v>1253</v>
      </c>
      <c r="E11" s="22">
        <v>529</v>
      </c>
      <c r="F11" s="22">
        <v>200</v>
      </c>
      <c r="G11" s="22">
        <v>0</v>
      </c>
      <c r="H11" s="22">
        <v>200</v>
      </c>
      <c r="I11" s="22">
        <v>9</v>
      </c>
      <c r="J11" s="22">
        <v>0</v>
      </c>
      <c r="K11" s="22">
        <v>9</v>
      </c>
      <c r="L11" s="22">
        <v>0</v>
      </c>
      <c r="M11" s="22">
        <v>0</v>
      </c>
      <c r="N11" s="22">
        <v>0</v>
      </c>
      <c r="O11" s="22">
        <v>0</v>
      </c>
      <c r="P11" s="22">
        <v>0</v>
      </c>
      <c r="Q11" s="22">
        <v>0</v>
      </c>
      <c r="R11" s="22">
        <v>0.16679968076616122</v>
      </c>
      <c r="S11" s="22">
        <v>0</v>
      </c>
      <c r="T11" s="22">
        <v>0.16679968076616122</v>
      </c>
      <c r="U11" s="194">
        <f t="shared" si="0"/>
        <v>45545</v>
      </c>
    </row>
    <row r="12" spans="1:25">
      <c r="A12" s="22" t="s">
        <v>827</v>
      </c>
      <c r="B12" s="22">
        <v>1786</v>
      </c>
      <c r="C12" s="22">
        <v>0</v>
      </c>
      <c r="D12" s="22">
        <v>1786</v>
      </c>
      <c r="E12" s="22">
        <v>889</v>
      </c>
      <c r="F12" s="22">
        <v>161</v>
      </c>
      <c r="G12" s="22">
        <v>0</v>
      </c>
      <c r="H12" s="22">
        <v>161</v>
      </c>
      <c r="I12" s="22">
        <v>35</v>
      </c>
      <c r="J12" s="22">
        <v>0</v>
      </c>
      <c r="K12" s="22">
        <v>35</v>
      </c>
      <c r="L12" s="22">
        <v>-1</v>
      </c>
      <c r="M12" s="22">
        <v>0</v>
      </c>
      <c r="N12" s="22">
        <v>-1</v>
      </c>
      <c r="O12" s="22">
        <v>0</v>
      </c>
      <c r="P12" s="22">
        <v>0</v>
      </c>
      <c r="Q12" s="22">
        <v>0</v>
      </c>
      <c r="R12" s="22">
        <v>0.10918253079507279</v>
      </c>
      <c r="S12" s="22">
        <v>0</v>
      </c>
      <c r="T12" s="22">
        <v>0.10918253079507279</v>
      </c>
      <c r="U12" s="194">
        <f t="shared" si="0"/>
        <v>45546</v>
      </c>
    </row>
    <row r="13" spans="1:25">
      <c r="A13" s="22" t="s">
        <v>828</v>
      </c>
      <c r="B13" s="22">
        <v>1017</v>
      </c>
      <c r="C13" s="22">
        <v>14434</v>
      </c>
      <c r="D13" s="22">
        <v>15451</v>
      </c>
      <c r="E13" s="22">
        <v>345</v>
      </c>
      <c r="F13" s="22">
        <v>143</v>
      </c>
      <c r="G13" s="22">
        <v>341</v>
      </c>
      <c r="H13" s="22">
        <v>484</v>
      </c>
      <c r="I13" s="22">
        <v>16</v>
      </c>
      <c r="J13" s="22">
        <v>12</v>
      </c>
      <c r="K13" s="22">
        <v>28</v>
      </c>
      <c r="L13" s="22">
        <v>1</v>
      </c>
      <c r="M13" s="22">
        <v>0</v>
      </c>
      <c r="N13" s="22">
        <v>1</v>
      </c>
      <c r="O13" s="22">
        <v>0</v>
      </c>
      <c r="P13" s="22">
        <v>0</v>
      </c>
      <c r="Q13" s="22">
        <v>0</v>
      </c>
      <c r="R13" s="22">
        <v>0.15732546705998032</v>
      </c>
      <c r="S13" s="22">
        <v>2.8959401413329637E-2</v>
      </c>
      <c r="T13" s="22">
        <v>3.7408581968804609E-2</v>
      </c>
      <c r="U13" s="194">
        <f t="shared" si="0"/>
        <v>45547</v>
      </c>
    </row>
    <row r="14" spans="1:25">
      <c r="A14" s="22" t="s">
        <v>829</v>
      </c>
      <c r="B14" s="22">
        <v>2298</v>
      </c>
      <c r="C14" s="22">
        <v>37670</v>
      </c>
      <c r="D14" s="22">
        <v>39968</v>
      </c>
      <c r="E14" s="22">
        <v>1027</v>
      </c>
      <c r="F14" s="22">
        <v>400</v>
      </c>
      <c r="G14" s="22">
        <v>296</v>
      </c>
      <c r="H14" s="22">
        <v>696</v>
      </c>
      <c r="I14" s="22">
        <v>40</v>
      </c>
      <c r="J14" s="22">
        <v>13</v>
      </c>
      <c r="K14" s="22">
        <v>53</v>
      </c>
      <c r="L14" s="22">
        <v>0</v>
      </c>
      <c r="M14" s="22">
        <v>0</v>
      </c>
      <c r="N14" s="22">
        <v>0</v>
      </c>
      <c r="O14" s="22">
        <v>0</v>
      </c>
      <c r="P14" s="22">
        <v>0</v>
      </c>
      <c r="Q14" s="22">
        <v>0</v>
      </c>
      <c r="R14" s="22">
        <v>0.19147084421235858</v>
      </c>
      <c r="S14" s="22">
        <v>7.8577117069285902E-3</v>
      </c>
      <c r="T14" s="22">
        <v>1.8414731785428344E-2</v>
      </c>
      <c r="U14" s="194">
        <f t="shared" si="0"/>
        <v>45548</v>
      </c>
    </row>
    <row r="15" spans="1:25">
      <c r="A15" s="22" t="s">
        <v>830</v>
      </c>
      <c r="B15" s="22">
        <v>711</v>
      </c>
      <c r="C15" s="22">
        <v>27615</v>
      </c>
      <c r="D15" s="22">
        <v>28326</v>
      </c>
      <c r="E15" s="22">
        <v>346</v>
      </c>
      <c r="F15" s="22">
        <v>73</v>
      </c>
      <c r="G15" s="22">
        <v>202</v>
      </c>
      <c r="H15" s="22">
        <v>275</v>
      </c>
      <c r="I15" s="22">
        <v>7</v>
      </c>
      <c r="J15" s="22">
        <v>6</v>
      </c>
      <c r="K15" s="22">
        <v>13</v>
      </c>
      <c r="L15" s="22">
        <v>0</v>
      </c>
      <c r="M15" s="22">
        <v>1</v>
      </c>
      <c r="N15" s="22">
        <v>1</v>
      </c>
      <c r="O15" s="22">
        <v>0</v>
      </c>
      <c r="P15" s="22">
        <v>1</v>
      </c>
      <c r="Q15" s="22">
        <v>1</v>
      </c>
      <c r="R15" s="22">
        <v>0.11251758087201125</v>
      </c>
      <c r="S15" s="22">
        <v>7.3872895165670834E-3</v>
      </c>
      <c r="T15" s="22">
        <v>1.002612440867048E-2</v>
      </c>
      <c r="U15" s="194">
        <f t="shared" si="0"/>
        <v>45549</v>
      </c>
    </row>
    <row r="16" spans="1:25">
      <c r="A16" s="22" t="s">
        <v>831</v>
      </c>
      <c r="B16" s="22">
        <v>648</v>
      </c>
      <c r="C16" s="22">
        <v>17596</v>
      </c>
      <c r="D16" s="22">
        <v>18244</v>
      </c>
      <c r="E16" s="22">
        <v>327</v>
      </c>
      <c r="F16" s="22">
        <v>107</v>
      </c>
      <c r="G16" s="22">
        <v>195</v>
      </c>
      <c r="H16" s="22">
        <v>302</v>
      </c>
      <c r="I16" s="22">
        <v>12</v>
      </c>
      <c r="J16" s="22">
        <v>10</v>
      </c>
      <c r="K16" s="22">
        <v>22</v>
      </c>
      <c r="L16" s="22">
        <v>0</v>
      </c>
      <c r="M16" s="22">
        <v>0</v>
      </c>
      <c r="N16" s="22">
        <v>0</v>
      </c>
      <c r="O16" s="22">
        <v>0</v>
      </c>
      <c r="P16" s="22">
        <v>0</v>
      </c>
      <c r="Q16" s="22">
        <v>0</v>
      </c>
      <c r="R16" s="22">
        <v>0.18364197530864199</v>
      </c>
      <c r="S16" s="22">
        <v>1.1082064105478517E-2</v>
      </c>
      <c r="T16" s="22">
        <v>1.7211137908353432E-2</v>
      </c>
      <c r="U16" s="194">
        <f t="shared" si="0"/>
        <v>45550</v>
      </c>
    </row>
    <row r="17" spans="1:21">
      <c r="A17" s="22" t="s">
        <v>832</v>
      </c>
      <c r="B17" s="22">
        <v>1436</v>
      </c>
      <c r="C17" s="22">
        <v>30850</v>
      </c>
      <c r="D17" s="22">
        <v>32286</v>
      </c>
      <c r="E17" s="22">
        <v>877</v>
      </c>
      <c r="F17" s="22">
        <v>95</v>
      </c>
      <c r="G17" s="22">
        <v>275</v>
      </c>
      <c r="H17" s="22">
        <v>370</v>
      </c>
      <c r="I17" s="22">
        <v>31</v>
      </c>
      <c r="J17" s="22">
        <v>7</v>
      </c>
      <c r="K17" s="22">
        <v>38</v>
      </c>
      <c r="L17" s="22">
        <v>0</v>
      </c>
      <c r="M17" s="22">
        <v>0</v>
      </c>
      <c r="N17" s="22">
        <v>0</v>
      </c>
      <c r="O17" s="22">
        <v>0</v>
      </c>
      <c r="P17" s="22">
        <v>0</v>
      </c>
      <c r="Q17" s="22">
        <v>0</v>
      </c>
      <c r="R17" s="22">
        <v>8.7743732590529241E-2</v>
      </c>
      <c r="S17" s="22">
        <v>8.9141004862236632E-3</v>
      </c>
      <c r="T17" s="22">
        <v>1.242024406863656E-2</v>
      </c>
      <c r="U17" s="194">
        <f t="shared" si="0"/>
        <v>45551</v>
      </c>
    </row>
    <row r="18" spans="1:21">
      <c r="A18" s="22" t="s">
        <v>833</v>
      </c>
      <c r="B18" s="22">
        <v>648</v>
      </c>
      <c r="C18" s="22">
        <v>39187</v>
      </c>
      <c r="D18" s="22">
        <v>39835</v>
      </c>
      <c r="E18" s="22">
        <v>306</v>
      </c>
      <c r="F18" s="22">
        <v>64</v>
      </c>
      <c r="G18" s="22">
        <v>439</v>
      </c>
      <c r="H18" s="22">
        <v>503</v>
      </c>
      <c r="I18" s="22">
        <v>13</v>
      </c>
      <c r="J18" s="22">
        <v>31</v>
      </c>
      <c r="K18" s="22">
        <v>44</v>
      </c>
      <c r="L18" s="22">
        <v>1</v>
      </c>
      <c r="M18" s="22">
        <v>0</v>
      </c>
      <c r="N18" s="22">
        <v>1</v>
      </c>
      <c r="O18" s="22">
        <v>0</v>
      </c>
      <c r="P18" s="22">
        <v>0</v>
      </c>
      <c r="Q18" s="22">
        <v>0</v>
      </c>
      <c r="R18" s="22">
        <v>0.12037037037037036</v>
      </c>
      <c r="S18" s="22">
        <v>1.1202694771225151E-2</v>
      </c>
      <c r="T18" s="22">
        <v>1.2978536462909501E-2</v>
      </c>
      <c r="U18" s="194">
        <f t="shared" si="0"/>
        <v>45552</v>
      </c>
    </row>
    <row r="19" spans="1:21">
      <c r="A19" s="22" t="s">
        <v>834</v>
      </c>
      <c r="B19" s="22">
        <v>663</v>
      </c>
      <c r="C19" s="22">
        <v>34596</v>
      </c>
      <c r="D19" s="22">
        <v>35259</v>
      </c>
      <c r="E19" s="22">
        <v>263</v>
      </c>
      <c r="F19" s="22">
        <v>74</v>
      </c>
      <c r="G19" s="22">
        <v>413</v>
      </c>
      <c r="H19" s="22">
        <v>487</v>
      </c>
      <c r="I19" s="22">
        <v>13</v>
      </c>
      <c r="J19" s="22">
        <v>34</v>
      </c>
      <c r="K19" s="22">
        <v>47</v>
      </c>
      <c r="L19" s="22">
        <v>0</v>
      </c>
      <c r="M19" s="22">
        <v>0</v>
      </c>
      <c r="N19" s="22">
        <v>0</v>
      </c>
      <c r="O19" s="22">
        <v>0</v>
      </c>
      <c r="P19" s="22">
        <v>0</v>
      </c>
      <c r="Q19" s="22">
        <v>0</v>
      </c>
      <c r="R19" s="22">
        <v>0.13122171945701358</v>
      </c>
      <c r="S19" s="22">
        <v>1.1937796277026246E-2</v>
      </c>
      <c r="T19" s="22">
        <v>1.4180776539323293E-2</v>
      </c>
      <c r="U19" s="194">
        <f t="shared" si="0"/>
        <v>45553</v>
      </c>
    </row>
    <row r="20" spans="1:21">
      <c r="A20" s="22" t="s">
        <v>835</v>
      </c>
      <c r="B20" s="22">
        <v>1261</v>
      </c>
      <c r="C20" s="22">
        <v>16582</v>
      </c>
      <c r="D20" s="22">
        <v>17843</v>
      </c>
      <c r="E20" s="22">
        <v>382</v>
      </c>
      <c r="F20" s="22">
        <v>197</v>
      </c>
      <c r="G20" s="22">
        <v>84</v>
      </c>
      <c r="H20" s="22">
        <v>281</v>
      </c>
      <c r="I20" s="22">
        <v>18</v>
      </c>
      <c r="J20" s="22">
        <v>1</v>
      </c>
      <c r="K20" s="22">
        <v>19</v>
      </c>
      <c r="L20" s="22">
        <v>0</v>
      </c>
      <c r="M20" s="22">
        <v>0</v>
      </c>
      <c r="N20" s="22">
        <v>0</v>
      </c>
      <c r="O20" s="22">
        <v>0</v>
      </c>
      <c r="P20" s="22">
        <v>0</v>
      </c>
      <c r="Q20" s="22">
        <v>0</v>
      </c>
      <c r="R20" s="22">
        <v>0.17049960348929422</v>
      </c>
      <c r="S20" s="22">
        <v>7.9604390302737901E-3</v>
      </c>
      <c r="T20" s="22">
        <v>1.9447402342655382E-2</v>
      </c>
      <c r="U20" s="194">
        <f t="shared" si="0"/>
        <v>45554</v>
      </c>
    </row>
    <row r="21" spans="1:21">
      <c r="A21" s="22" t="s">
        <v>836</v>
      </c>
      <c r="B21" s="22">
        <v>2819</v>
      </c>
      <c r="C21" s="22">
        <v>603928</v>
      </c>
      <c r="D21" s="22">
        <v>606747</v>
      </c>
      <c r="E21" s="22">
        <v>808</v>
      </c>
      <c r="F21" s="22">
        <v>271</v>
      </c>
      <c r="G21" s="22">
        <v>7248</v>
      </c>
      <c r="H21" s="22">
        <v>7519</v>
      </c>
      <c r="I21" s="22">
        <v>403</v>
      </c>
      <c r="J21" s="22">
        <v>551</v>
      </c>
      <c r="K21" s="22">
        <v>954</v>
      </c>
      <c r="L21" s="22">
        <v>5</v>
      </c>
      <c r="M21" s="22">
        <v>10</v>
      </c>
      <c r="N21" s="22">
        <v>15</v>
      </c>
      <c r="O21" s="22">
        <v>0</v>
      </c>
      <c r="P21" s="22">
        <v>3</v>
      </c>
      <c r="Q21" s="22">
        <v>3</v>
      </c>
      <c r="R21" s="22">
        <v>0.24086555516140476</v>
      </c>
      <c r="S21" s="22">
        <v>1.3471804585977137E-2</v>
      </c>
      <c r="T21" s="22">
        <v>1.4528295978389675E-2</v>
      </c>
      <c r="U21" s="194">
        <f t="shared" si="0"/>
        <v>45555</v>
      </c>
    </row>
    <row r="22" spans="1:21">
      <c r="A22" s="22" t="s">
        <v>837</v>
      </c>
      <c r="B22" s="22">
        <v>1513</v>
      </c>
      <c r="C22" s="22">
        <v>80091</v>
      </c>
      <c r="D22" s="22">
        <v>81604</v>
      </c>
      <c r="E22" s="22">
        <v>515</v>
      </c>
      <c r="F22" s="22">
        <v>262</v>
      </c>
      <c r="G22" s="22">
        <v>2847</v>
      </c>
      <c r="H22" s="22">
        <v>3109</v>
      </c>
      <c r="I22" s="22">
        <v>310</v>
      </c>
      <c r="J22" s="22">
        <v>402</v>
      </c>
      <c r="K22" s="22">
        <v>712</v>
      </c>
      <c r="L22" s="22">
        <v>0</v>
      </c>
      <c r="M22" s="22">
        <v>5</v>
      </c>
      <c r="N22" s="22">
        <v>5</v>
      </c>
      <c r="O22" s="22">
        <v>0</v>
      </c>
      <c r="P22" s="22">
        <v>2</v>
      </c>
      <c r="Q22" s="22">
        <v>2</v>
      </c>
      <c r="R22" s="22">
        <v>0.37805684071381362</v>
      </c>
      <c r="S22" s="22">
        <v>3.6870559738297684E-2</v>
      </c>
      <c r="T22" s="22">
        <v>4.3196411940591151E-2</v>
      </c>
      <c r="U22" s="194">
        <f t="shared" si="0"/>
        <v>45556</v>
      </c>
    </row>
    <row r="23" spans="1:21">
      <c r="A23" s="22" t="s">
        <v>838</v>
      </c>
      <c r="B23" s="22">
        <v>1228</v>
      </c>
      <c r="C23" s="22">
        <v>22739</v>
      </c>
      <c r="D23" s="22">
        <v>23967</v>
      </c>
      <c r="E23" s="22">
        <v>516</v>
      </c>
      <c r="F23" s="22">
        <v>203</v>
      </c>
      <c r="G23" s="22">
        <v>627</v>
      </c>
      <c r="H23" s="22">
        <v>830</v>
      </c>
      <c r="I23" s="22">
        <v>77</v>
      </c>
      <c r="J23" s="22">
        <v>82</v>
      </c>
      <c r="K23" s="22">
        <v>159</v>
      </c>
      <c r="L23" s="22">
        <v>0</v>
      </c>
      <c r="M23" s="22">
        <v>3</v>
      </c>
      <c r="N23" s="22">
        <v>3</v>
      </c>
      <c r="O23" s="22">
        <v>0</v>
      </c>
      <c r="P23" s="22">
        <v>0</v>
      </c>
      <c r="Q23" s="22">
        <v>0</v>
      </c>
      <c r="R23" s="22">
        <v>0.2280130293159609</v>
      </c>
      <c r="S23" s="22">
        <v>2.8585250010994327E-2</v>
      </c>
      <c r="T23" s="22">
        <v>3.8803354612592315E-2</v>
      </c>
      <c r="U23" s="194">
        <f t="shared" si="0"/>
        <v>45557</v>
      </c>
    </row>
    <row r="24" spans="1:21">
      <c r="A24" s="22" t="s">
        <v>839</v>
      </c>
      <c r="B24" s="22">
        <v>4554</v>
      </c>
      <c r="C24" s="22">
        <v>411671</v>
      </c>
      <c r="D24" s="22">
        <v>416225</v>
      </c>
      <c r="E24" s="22">
        <v>1421</v>
      </c>
      <c r="F24" s="22">
        <v>532</v>
      </c>
      <c r="G24" s="22">
        <v>22985</v>
      </c>
      <c r="H24" s="22">
        <v>23517</v>
      </c>
      <c r="I24" s="22">
        <v>453</v>
      </c>
      <c r="J24" s="22">
        <v>562</v>
      </c>
      <c r="K24" s="22">
        <v>1015</v>
      </c>
      <c r="L24" s="22">
        <v>14</v>
      </c>
      <c r="M24" s="22">
        <v>9</v>
      </c>
      <c r="N24" s="22">
        <v>23</v>
      </c>
      <c r="O24" s="22">
        <v>0</v>
      </c>
      <c r="P24" s="22">
        <v>12</v>
      </c>
      <c r="Q24" s="22">
        <v>12</v>
      </c>
      <c r="R24" s="22">
        <v>0.21936758893280633</v>
      </c>
      <c r="S24" s="22">
        <v>0.12620757838176602</v>
      </c>
      <c r="T24" s="22">
        <v>0.12722686047210044</v>
      </c>
      <c r="U24" s="194">
        <f t="shared" si="0"/>
        <v>45558</v>
      </c>
    </row>
    <row r="25" spans="1:21">
      <c r="A25" s="22" t="s">
        <v>840</v>
      </c>
      <c r="B25" s="22">
        <v>2112</v>
      </c>
      <c r="C25" s="22">
        <v>8619</v>
      </c>
      <c r="D25" s="22">
        <v>10731</v>
      </c>
      <c r="E25" s="22">
        <v>830</v>
      </c>
      <c r="F25" s="22">
        <v>334</v>
      </c>
      <c r="G25" s="22">
        <v>570</v>
      </c>
      <c r="H25" s="22">
        <v>904</v>
      </c>
      <c r="I25" s="22">
        <v>27</v>
      </c>
      <c r="J25" s="22">
        <v>8</v>
      </c>
      <c r="K25" s="22">
        <v>35</v>
      </c>
      <c r="L25" s="22">
        <v>0</v>
      </c>
      <c r="M25" s="22">
        <v>0</v>
      </c>
      <c r="N25" s="22">
        <v>0</v>
      </c>
      <c r="O25" s="22">
        <v>0</v>
      </c>
      <c r="P25" s="22">
        <v>0</v>
      </c>
      <c r="Q25" s="22">
        <v>0</v>
      </c>
      <c r="R25" s="22">
        <v>0.1709280303030303</v>
      </c>
      <c r="S25" s="22">
        <v>0.16092354101403875</v>
      </c>
      <c r="T25" s="22">
        <v>0.16289255428198676</v>
      </c>
      <c r="U25" s="194">
        <f t="shared" si="0"/>
        <v>45559</v>
      </c>
    </row>
    <row r="26" spans="1:21">
      <c r="A26" s="22" t="s">
        <v>841</v>
      </c>
      <c r="B26" s="22">
        <v>4710</v>
      </c>
      <c r="C26" s="22">
        <v>364676</v>
      </c>
      <c r="D26" s="22">
        <v>369386</v>
      </c>
      <c r="E26" s="22">
        <v>1595</v>
      </c>
      <c r="F26" s="22">
        <v>631</v>
      </c>
      <c r="G26" s="22">
        <v>29946</v>
      </c>
      <c r="H26" s="22">
        <v>30577</v>
      </c>
      <c r="I26" s="22">
        <v>179</v>
      </c>
      <c r="J26" s="22">
        <v>611</v>
      </c>
      <c r="K26" s="22">
        <v>790</v>
      </c>
      <c r="L26" s="22">
        <v>2</v>
      </c>
      <c r="M26" s="22">
        <v>10</v>
      </c>
      <c r="N26" s="22">
        <v>12</v>
      </c>
      <c r="O26" s="22">
        <v>0</v>
      </c>
      <c r="P26" s="22">
        <v>9</v>
      </c>
      <c r="Q26" s="22">
        <v>9</v>
      </c>
      <c r="R26" s="22">
        <v>0.17239915074309978</v>
      </c>
      <c r="S26" s="22">
        <v>0.14491493819170989</v>
      </c>
      <c r="T26" s="22">
        <v>0.1452653863438246</v>
      </c>
      <c r="U26" s="194">
        <f t="shared" si="0"/>
        <v>45560</v>
      </c>
    </row>
    <row r="27" spans="1:21">
      <c r="A27" s="22" t="s">
        <v>842</v>
      </c>
      <c r="B27" s="22">
        <v>1843</v>
      </c>
      <c r="C27" s="22">
        <v>26409</v>
      </c>
      <c r="D27" s="22">
        <v>28252</v>
      </c>
      <c r="E27" s="22">
        <v>577</v>
      </c>
      <c r="F27" s="22">
        <v>218</v>
      </c>
      <c r="G27" s="22">
        <v>3793</v>
      </c>
      <c r="H27" s="22">
        <v>4011</v>
      </c>
      <c r="I27" s="22">
        <v>49</v>
      </c>
      <c r="J27" s="22">
        <v>60</v>
      </c>
      <c r="K27" s="22">
        <v>109</v>
      </c>
      <c r="L27" s="22">
        <v>0</v>
      </c>
      <c r="M27" s="22">
        <v>1</v>
      </c>
      <c r="N27" s="22">
        <v>1</v>
      </c>
      <c r="O27" s="22">
        <v>0</v>
      </c>
      <c r="P27" s="22">
        <v>0</v>
      </c>
      <c r="Q27" s="22">
        <v>0</v>
      </c>
      <c r="R27" s="22">
        <v>0.14487249050461204</v>
      </c>
      <c r="S27" s="22">
        <v>0.28172214017948427</v>
      </c>
      <c r="T27" s="22">
        <v>0.27279484638255697</v>
      </c>
      <c r="U27" s="194">
        <f t="shared" si="0"/>
        <v>45561</v>
      </c>
    </row>
    <row r="28" spans="1:21">
      <c r="A28" s="22" t="s">
        <v>843</v>
      </c>
      <c r="B28" s="22">
        <v>2343</v>
      </c>
      <c r="C28" s="22">
        <v>4203</v>
      </c>
      <c r="D28" s="22">
        <v>6546</v>
      </c>
      <c r="E28" s="22">
        <v>1035</v>
      </c>
      <c r="F28" s="22">
        <v>347</v>
      </c>
      <c r="G28" s="22">
        <v>349</v>
      </c>
      <c r="H28" s="22">
        <v>696</v>
      </c>
      <c r="I28" s="22">
        <v>40</v>
      </c>
      <c r="J28" s="22">
        <v>3</v>
      </c>
      <c r="K28" s="22">
        <v>43</v>
      </c>
      <c r="L28" s="22">
        <v>0</v>
      </c>
      <c r="M28" s="22">
        <v>0</v>
      </c>
      <c r="N28" s="22">
        <v>0</v>
      </c>
      <c r="O28" s="22">
        <v>0</v>
      </c>
      <c r="P28" s="22">
        <v>0</v>
      </c>
      <c r="Q28" s="22">
        <v>0</v>
      </c>
      <c r="R28" s="22">
        <v>0.16517285531370038</v>
      </c>
      <c r="S28" s="22">
        <v>0.15179633595051154</v>
      </c>
      <c r="T28" s="22">
        <v>0.1565841735410938</v>
      </c>
      <c r="U28" s="194">
        <f t="shared" si="0"/>
        <v>45562</v>
      </c>
    </row>
    <row r="29" spans="1:21">
      <c r="A29" s="22" t="s">
        <v>844</v>
      </c>
      <c r="B29" s="22">
        <v>731</v>
      </c>
      <c r="C29" s="22">
        <v>0</v>
      </c>
      <c r="D29" s="22">
        <v>731</v>
      </c>
      <c r="E29" s="22">
        <v>375</v>
      </c>
      <c r="F29" s="22">
        <v>78</v>
      </c>
      <c r="G29" s="22">
        <v>0</v>
      </c>
      <c r="H29" s="22">
        <v>78</v>
      </c>
      <c r="I29" s="22">
        <v>10</v>
      </c>
      <c r="J29" s="22">
        <v>0</v>
      </c>
      <c r="K29" s="22">
        <v>10</v>
      </c>
      <c r="L29" s="22">
        <v>-1</v>
      </c>
      <c r="M29" s="22">
        <v>0</v>
      </c>
      <c r="N29" s="22">
        <v>-1</v>
      </c>
      <c r="O29" s="22">
        <v>0</v>
      </c>
      <c r="P29" s="22">
        <v>0</v>
      </c>
      <c r="Q29" s="22">
        <v>0</v>
      </c>
      <c r="R29" s="22">
        <v>0.11901504787961696</v>
      </c>
      <c r="S29" s="22">
        <v>0</v>
      </c>
      <c r="T29" s="22">
        <v>0.11901504787961696</v>
      </c>
      <c r="U29" s="194">
        <f t="shared" si="0"/>
        <v>45563</v>
      </c>
    </row>
    <row r="30" spans="1:21">
      <c r="A30" s="22" t="s">
        <v>845</v>
      </c>
      <c r="B30" s="22">
        <v>589</v>
      </c>
      <c r="C30" s="22">
        <v>0</v>
      </c>
      <c r="D30" s="22">
        <v>589</v>
      </c>
      <c r="E30" s="22">
        <v>305</v>
      </c>
      <c r="F30" s="22">
        <v>69</v>
      </c>
      <c r="G30" s="22">
        <v>0</v>
      </c>
      <c r="H30" s="22">
        <v>69</v>
      </c>
      <c r="I30" s="22">
        <v>6</v>
      </c>
      <c r="J30" s="22">
        <v>0</v>
      </c>
      <c r="K30" s="22">
        <v>6</v>
      </c>
      <c r="L30" s="22">
        <v>0</v>
      </c>
      <c r="M30" s="22">
        <v>0</v>
      </c>
      <c r="N30" s="22">
        <v>0</v>
      </c>
      <c r="O30" s="22">
        <v>0</v>
      </c>
      <c r="P30" s="22">
        <v>0</v>
      </c>
      <c r="Q30" s="22">
        <v>0</v>
      </c>
      <c r="R30" s="22">
        <v>0.12733446519524619</v>
      </c>
      <c r="S30" s="22">
        <v>0</v>
      </c>
      <c r="T30" s="22">
        <v>0.12733446519524619</v>
      </c>
      <c r="U30" s="194">
        <f t="shared" si="0"/>
        <v>45564</v>
      </c>
    </row>
    <row r="31" spans="1:21">
      <c r="A31" s="22" t="s">
        <v>846</v>
      </c>
      <c r="B31" s="22">
        <v>3081</v>
      </c>
      <c r="C31" s="22">
        <v>25091</v>
      </c>
      <c r="D31" s="22">
        <v>28172</v>
      </c>
      <c r="E31" s="22">
        <v>1686</v>
      </c>
      <c r="F31" s="22">
        <v>468</v>
      </c>
      <c r="G31" s="22">
        <v>2513</v>
      </c>
      <c r="H31" s="22">
        <v>2981</v>
      </c>
      <c r="I31" s="22">
        <v>57</v>
      </c>
      <c r="J31" s="22">
        <v>170</v>
      </c>
      <c r="K31" s="22">
        <v>227</v>
      </c>
      <c r="L31" s="22">
        <v>0</v>
      </c>
      <c r="M31" s="22">
        <v>0</v>
      </c>
      <c r="N31" s="22">
        <v>0</v>
      </c>
      <c r="O31" s="22">
        <v>0</v>
      </c>
      <c r="P31" s="22">
        <v>1</v>
      </c>
      <c r="Q31" s="22">
        <v>1</v>
      </c>
      <c r="R31" s="22">
        <v>0.17039922103213243</v>
      </c>
      <c r="S31" s="22">
        <v>0.20381810210832568</v>
      </c>
      <c r="T31" s="22">
        <v>0.20016328269203465</v>
      </c>
      <c r="U31" s="194">
        <f t="shared" si="0"/>
        <v>45565</v>
      </c>
    </row>
    <row r="32" spans="1:21">
      <c r="A32" s="22"/>
      <c r="B32" s="22"/>
      <c r="C32" s="22"/>
      <c r="D32" s="22"/>
      <c r="E32" s="22"/>
      <c r="F32" s="22"/>
      <c r="G32" s="22"/>
      <c r="H32" s="22"/>
      <c r="I32" s="22"/>
      <c r="J32" s="22"/>
      <c r="K32" s="22"/>
      <c r="L32" s="22"/>
      <c r="M32" s="22"/>
      <c r="N32" s="22"/>
      <c r="O32" s="22"/>
      <c r="P32" s="22"/>
      <c r="Q32" s="22"/>
      <c r="R32" s="22"/>
      <c r="S32" s="22"/>
      <c r="T32" s="22"/>
      <c r="U32" s="194" t="str">
        <f t="shared" si="0"/>
        <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T83"/>
  <sheetViews>
    <sheetView topLeftCell="D12" zoomScaleNormal="100" workbookViewId="0">
      <selection activeCell="G29" sqref="G29"/>
    </sheetView>
  </sheetViews>
  <sheetFormatPr defaultRowHeight="15"/>
  <cols>
    <col min="1" max="1" width="9" style="297"/>
    <col min="2" max="2" width="10" style="297" bestFit="1" customWidth="1"/>
    <col min="3" max="3" width="20.25" style="297" customWidth="1"/>
    <col min="4" max="4" width="19.375" style="297" bestFit="1" customWidth="1"/>
    <col min="5" max="5" width="12.375" style="297" bestFit="1" customWidth="1"/>
    <col min="6" max="6" width="11.125" style="297" customWidth="1"/>
    <col min="7" max="7" width="9" style="297"/>
    <col min="8" max="9" width="10" style="297" bestFit="1" customWidth="1"/>
    <col min="10" max="10" width="9.625" style="297" bestFit="1" customWidth="1"/>
    <col min="11" max="12" width="9.125" style="297" bestFit="1" customWidth="1"/>
    <col min="13" max="13" width="11.125" style="297" bestFit="1" customWidth="1"/>
    <col min="14" max="16384" width="9" style="297"/>
  </cols>
  <sheetData>
    <row r="1" spans="1:6">
      <c r="B1" s="298" t="str">
        <f>MONTH('일간 팔로워'!$M$1)&amp;"월 일자별 컨텐츠 Impression 및 Engagement 추이 그래프"</f>
        <v>9월 일자별 컨텐츠 Impression 및 Engagement 추이 그래프</v>
      </c>
    </row>
    <row r="2" spans="1:6">
      <c r="B2" s="298"/>
    </row>
    <row r="3" spans="1:6" ht="15.75" thickBot="1"/>
    <row r="4" spans="1:6" ht="15.75" thickBot="1">
      <c r="A4" s="299" t="s">
        <v>17</v>
      </c>
      <c r="B4" s="300" t="s">
        <v>9</v>
      </c>
      <c r="C4" s="300" t="s">
        <v>555</v>
      </c>
      <c r="D4" s="301" t="s">
        <v>525</v>
      </c>
    </row>
    <row r="5" spans="1:6">
      <c r="A5" s="342" t="str">
        <f>IF(
OR(MOD(E5,7)&gt;5,MOD(E5,7)&lt;2),"","1주차")</f>
        <v/>
      </c>
      <c r="B5" s="302" t="str">
        <f>IFERROR(TEXT(E5,"d")&amp;CHAR(10)&amp;TEXT(E5,"aaa"),"")</f>
        <v>1
일</v>
      </c>
      <c r="C5" s="303">
        <f>IF('contents(daily)'!D2 = "", NA(), 'contents(daily)'!D2)</f>
        <v>6277</v>
      </c>
      <c r="D5" s="304">
        <f>IF(ISNUMBER(C5) = TRUE, SUM('contents(daily)'!H2,'contents(daily)'!K2,'contents(daily)'!N2,'contents(daily)'!Q2), NA())</f>
        <v>561</v>
      </c>
      <c r="E5" s="305">
        <f>'contents(daily)'!U2</f>
        <v>45536</v>
      </c>
      <c r="F5" s="306"/>
    </row>
    <row r="6" spans="1:6">
      <c r="A6" s="307" t="str">
        <f>IFERROR(IF(MOD(E6,7)&lt;&gt;2,"",(COUNTA($A$5:A5)-COUNTBLANK($A$5:A5)+1)&amp;"주차"), "")</f>
        <v>1주차</v>
      </c>
      <c r="B6" s="302" t="str">
        <f t="shared" ref="B6:B35" si="0">IFERROR(TEXT(E6,"d")&amp;CHAR(10)&amp;TEXT(E6,"aaa"),"")</f>
        <v>2
월</v>
      </c>
      <c r="C6" s="303">
        <f>IF('contents(daily)'!D3 = "", NA(), 'contents(daily)'!D3)</f>
        <v>8516</v>
      </c>
      <c r="D6" s="304">
        <f>IF(ISNUMBER(C6) = TRUE, SUM('contents(daily)'!H3,'contents(daily)'!K3,'contents(daily)'!N3,'contents(daily)'!Q3), NA())</f>
        <v>778</v>
      </c>
      <c r="E6" s="305">
        <f>'contents(daily)'!U3</f>
        <v>45537</v>
      </c>
      <c r="F6" s="306"/>
    </row>
    <row r="7" spans="1:6">
      <c r="A7" s="307" t="str">
        <f>IFERROR(IF(MOD(E7,7)&lt;&gt;2,"",(COUNTA($A$5:A6)-COUNTBLANK($A$5:A6)+1)&amp;"주차"), "")</f>
        <v/>
      </c>
      <c r="B7" s="302" t="str">
        <f t="shared" si="0"/>
        <v>3
화</v>
      </c>
      <c r="C7" s="303">
        <f>IF('contents(daily)'!D4 = "", NA(), 'contents(daily)'!D4)</f>
        <v>10700</v>
      </c>
      <c r="D7" s="304">
        <f>IF(ISNUMBER(C7) = TRUE, SUM('contents(daily)'!H4,'contents(daily)'!K4,'contents(daily)'!N4,'contents(daily)'!Q4), NA())</f>
        <v>1797</v>
      </c>
      <c r="E7" s="305">
        <f>'contents(daily)'!U4</f>
        <v>45538</v>
      </c>
      <c r="F7" s="306"/>
    </row>
    <row r="8" spans="1:6">
      <c r="A8" s="307" t="str">
        <f>IFERROR(IF(MOD(E8,7)&lt;&gt;2,"",(COUNTA($A$5:A7)-COUNTBLANK($A$5:A7)+1)&amp;"주차"), "")</f>
        <v/>
      </c>
      <c r="B8" s="302" t="str">
        <f t="shared" si="0"/>
        <v>4
수</v>
      </c>
      <c r="C8" s="303">
        <f>IF('contents(daily)'!D5 = "", NA(), 'contents(daily)'!D5)</f>
        <v>3385</v>
      </c>
      <c r="D8" s="304">
        <f>IF(ISNUMBER(C8) = TRUE, SUM('contents(daily)'!H5,'contents(daily)'!K5,'contents(daily)'!N5,'contents(daily)'!Q5), NA())</f>
        <v>553</v>
      </c>
      <c r="E8" s="305">
        <f>'contents(daily)'!U5</f>
        <v>45539</v>
      </c>
      <c r="F8" s="306"/>
    </row>
    <row r="9" spans="1:6">
      <c r="A9" s="307" t="str">
        <f>IFERROR(IF(MOD(E9,7)&lt;&gt;2,"",(COUNTA($A$5:A8)-COUNTBLANK($A$5:A8)+1)&amp;"주차"), "")</f>
        <v/>
      </c>
      <c r="B9" s="302" t="str">
        <f t="shared" si="0"/>
        <v>5
목</v>
      </c>
      <c r="C9" s="303">
        <f>IF('contents(daily)'!D6 = "", NA(), 'contents(daily)'!D6)</f>
        <v>2095</v>
      </c>
      <c r="D9" s="304">
        <f>IF(ISNUMBER(C9) = TRUE, SUM('contents(daily)'!H6,'contents(daily)'!K6,'contents(daily)'!N6,'contents(daily)'!Q6), NA())</f>
        <v>335</v>
      </c>
      <c r="E9" s="305">
        <f>'contents(daily)'!U6</f>
        <v>45540</v>
      </c>
      <c r="F9" s="306"/>
    </row>
    <row r="10" spans="1:6">
      <c r="A10" s="307" t="str">
        <f>IFERROR(IF(MOD(E10,7)&lt;&gt;2,"",(COUNTA($A$5:A9)-COUNTBLANK($A$5:A9)+1)&amp;"주차"), "")</f>
        <v/>
      </c>
      <c r="B10" s="302" t="str">
        <f t="shared" si="0"/>
        <v>6
금</v>
      </c>
      <c r="C10" s="303">
        <f>IF('contents(daily)'!D7 = "", NA(), 'contents(daily)'!D7)</f>
        <v>2809</v>
      </c>
      <c r="D10" s="304">
        <f>IF(ISNUMBER(C10) = TRUE, SUM('contents(daily)'!H7,'contents(daily)'!K7,'contents(daily)'!N7,'contents(daily)'!Q7), NA())</f>
        <v>282</v>
      </c>
      <c r="E10" s="305">
        <f>'contents(daily)'!U7</f>
        <v>45541</v>
      </c>
      <c r="F10" s="306"/>
    </row>
    <row r="11" spans="1:6">
      <c r="A11" s="307" t="str">
        <f>IFERROR(IF(MOD(E11,7)&lt;&gt;2,"",(COUNTA($A$5:A10)-COUNTBLANK($A$5:A10)+1)&amp;"주차"), "")</f>
        <v/>
      </c>
      <c r="B11" s="302" t="str">
        <f t="shared" si="0"/>
        <v>7
토</v>
      </c>
      <c r="C11" s="303">
        <f>IF('contents(daily)'!D8 = "", NA(), 'contents(daily)'!D8)</f>
        <v>1103</v>
      </c>
      <c r="D11" s="304">
        <f>IF(ISNUMBER(C11) = TRUE, SUM('contents(daily)'!H8,'contents(daily)'!K8,'contents(daily)'!N8,'contents(daily)'!Q8), NA())</f>
        <v>145</v>
      </c>
      <c r="E11" s="305">
        <f>'contents(daily)'!U8</f>
        <v>45542</v>
      </c>
      <c r="F11" s="306"/>
    </row>
    <row r="12" spans="1:6">
      <c r="A12" s="307" t="str">
        <f>IFERROR(IF(MOD(E12,7)&lt;&gt;2,"",(COUNTA($A$5:A11)-COUNTBLANK($A$5:A11)+1)&amp;"주차"), "")</f>
        <v/>
      </c>
      <c r="B12" s="302" t="str">
        <f t="shared" si="0"/>
        <v>8
일</v>
      </c>
      <c r="C12" s="303">
        <f>IF('contents(daily)'!D9 = "", NA(), 'contents(daily)'!D9)</f>
        <v>906</v>
      </c>
      <c r="D12" s="304">
        <f>IF(ISNUMBER(C12) = TRUE, SUM('contents(daily)'!H9,'contents(daily)'!K9,'contents(daily)'!N9,'contents(daily)'!Q9), NA())</f>
        <v>137</v>
      </c>
      <c r="E12" s="305">
        <f>'contents(daily)'!U9</f>
        <v>45543</v>
      </c>
      <c r="F12" s="306"/>
    </row>
    <row r="13" spans="1:6">
      <c r="A13" s="307" t="str">
        <f>IFERROR(IF(MOD(E13,7)&lt;&gt;2,"",(COUNTA($A$5:A12)-COUNTBLANK($A$5:A12)+1)&amp;"주차"), "")</f>
        <v>2주차</v>
      </c>
      <c r="B13" s="302" t="str">
        <f t="shared" si="0"/>
        <v>9
월</v>
      </c>
      <c r="C13" s="303">
        <f>IF('contents(daily)'!D10 = "", NA(), 'contents(daily)'!D10)</f>
        <v>1523</v>
      </c>
      <c r="D13" s="304">
        <f>IF(ISNUMBER(C13) = TRUE, SUM('contents(daily)'!H10,'contents(daily)'!K10,'contents(daily)'!N10,'contents(daily)'!Q10), NA())</f>
        <v>205</v>
      </c>
      <c r="E13" s="305">
        <f>'contents(daily)'!U10</f>
        <v>45544</v>
      </c>
      <c r="F13" s="306"/>
    </row>
    <row r="14" spans="1:6">
      <c r="A14" s="307" t="str">
        <f>IFERROR(IF(MOD(E14,7)&lt;&gt;2,"",(COUNTA($A$5:A13)-COUNTBLANK($A$5:A13)+1)&amp;"주차"), "")</f>
        <v/>
      </c>
      <c r="B14" s="302" t="str">
        <f t="shared" si="0"/>
        <v>10
화</v>
      </c>
      <c r="C14" s="303">
        <f>IF('contents(daily)'!D11 = "", NA(), 'contents(daily)'!D11)</f>
        <v>1253</v>
      </c>
      <c r="D14" s="304">
        <f>IF(ISNUMBER(C14) = TRUE, SUM('contents(daily)'!H11,'contents(daily)'!K11,'contents(daily)'!N11,'contents(daily)'!Q11), NA())</f>
        <v>209</v>
      </c>
      <c r="E14" s="305">
        <f>'contents(daily)'!U11</f>
        <v>45545</v>
      </c>
      <c r="F14" s="306"/>
    </row>
    <row r="15" spans="1:6">
      <c r="A15" s="307" t="str">
        <f>IFERROR(IF(MOD(E15,7)&lt;&gt;2,"",(COUNTA($A$5:A14)-COUNTBLANK($A$5:A14)+1)&amp;"주차"), "")</f>
        <v/>
      </c>
      <c r="B15" s="302" t="str">
        <f t="shared" si="0"/>
        <v>11
수</v>
      </c>
      <c r="C15" s="303">
        <f>IF('contents(daily)'!D12 = "", NA(), 'contents(daily)'!D12)</f>
        <v>1786</v>
      </c>
      <c r="D15" s="304">
        <f>IF(ISNUMBER(C15) = TRUE, SUM('contents(daily)'!H12,'contents(daily)'!K12,'contents(daily)'!N12,'contents(daily)'!Q12), NA())</f>
        <v>195</v>
      </c>
      <c r="E15" s="305">
        <f>'contents(daily)'!U12</f>
        <v>45546</v>
      </c>
      <c r="F15" s="306"/>
    </row>
    <row r="16" spans="1:6">
      <c r="A16" s="307" t="str">
        <f>IFERROR(IF(MOD(E16,7)&lt;&gt;2,"",(COUNTA($A$5:A15)-COUNTBLANK($A$5:A15)+1)&amp;"주차"), "")</f>
        <v/>
      </c>
      <c r="B16" s="302" t="str">
        <f t="shared" si="0"/>
        <v>12
목</v>
      </c>
      <c r="C16" s="303">
        <f>IF('contents(daily)'!D13 = "", NA(), 'contents(daily)'!D13)</f>
        <v>15451</v>
      </c>
      <c r="D16" s="304">
        <f>IF(ISNUMBER(C16) = TRUE, SUM('contents(daily)'!H13,'contents(daily)'!K13,'contents(daily)'!N13,'contents(daily)'!Q13), NA())</f>
        <v>513</v>
      </c>
      <c r="E16" s="305">
        <f>'contents(daily)'!U13</f>
        <v>45547</v>
      </c>
      <c r="F16" s="306"/>
    </row>
    <row r="17" spans="1:20">
      <c r="A17" s="307" t="str">
        <f>IFERROR(IF(MOD(E17,7)&lt;&gt;2,"",(COUNTA($A$5:A16)-COUNTBLANK($A$5:A16)+1)&amp;"주차"), "")</f>
        <v/>
      </c>
      <c r="B17" s="302" t="str">
        <f t="shared" si="0"/>
        <v>13
금</v>
      </c>
      <c r="C17" s="303">
        <f>IF('contents(daily)'!D14 = "", NA(), 'contents(daily)'!D14)</f>
        <v>39968</v>
      </c>
      <c r="D17" s="304">
        <f>IF(ISNUMBER(C17) = TRUE, SUM('contents(daily)'!H14,'contents(daily)'!K14,'contents(daily)'!N14,'contents(daily)'!Q14), NA())</f>
        <v>749</v>
      </c>
      <c r="E17" s="305">
        <f>'contents(daily)'!U14</f>
        <v>45548</v>
      </c>
      <c r="F17" s="306"/>
    </row>
    <row r="18" spans="1:20">
      <c r="A18" s="307" t="str">
        <f>IFERROR(IF(MOD(E18,7)&lt;&gt;2,"",(COUNTA($A$5:A17)-COUNTBLANK($A$5:A17)+1)&amp;"주차"), "")</f>
        <v/>
      </c>
      <c r="B18" s="302" t="str">
        <f t="shared" si="0"/>
        <v>14
토</v>
      </c>
      <c r="C18" s="303">
        <f>IF('contents(daily)'!D15 = "", NA(), 'contents(daily)'!D15)</f>
        <v>28326</v>
      </c>
      <c r="D18" s="304">
        <f>IF(ISNUMBER(C18) = TRUE, SUM('contents(daily)'!H15,'contents(daily)'!K15,'contents(daily)'!N15,'contents(daily)'!Q15), NA())</f>
        <v>290</v>
      </c>
      <c r="E18" s="305">
        <f>'contents(daily)'!U15</f>
        <v>45549</v>
      </c>
      <c r="F18" s="306"/>
    </row>
    <row r="19" spans="1:20">
      <c r="A19" s="307" t="str">
        <f>IFERROR(IF(MOD(E19,7)&lt;&gt;2,"",(COUNTA($A$5:A18)-COUNTBLANK($A$5:A18)+1)&amp;"주차"), "")</f>
        <v/>
      </c>
      <c r="B19" s="302" t="str">
        <f t="shared" si="0"/>
        <v>15
일</v>
      </c>
      <c r="C19" s="303">
        <f>IF('contents(daily)'!D16 = "", NA(), 'contents(daily)'!D16)</f>
        <v>18244</v>
      </c>
      <c r="D19" s="304">
        <f>IF(ISNUMBER(C19) = TRUE, SUM('contents(daily)'!H16,'contents(daily)'!K16,'contents(daily)'!N16,'contents(daily)'!Q16), NA())</f>
        <v>324</v>
      </c>
      <c r="E19" s="305">
        <f>'contents(daily)'!U16</f>
        <v>45550</v>
      </c>
      <c r="F19" s="306"/>
    </row>
    <row r="20" spans="1:20">
      <c r="A20" s="307" t="str">
        <f>IFERROR(IF(MOD(E20,7)&lt;&gt;2,"",(COUNTA($A$5:A19)-COUNTBLANK($A$5:A19)+1)&amp;"주차"), "")</f>
        <v>3주차</v>
      </c>
      <c r="B20" s="302" t="str">
        <f t="shared" si="0"/>
        <v>16
월</v>
      </c>
      <c r="C20" s="303">
        <f>IF('contents(daily)'!D17 = "", NA(), 'contents(daily)'!D17)</f>
        <v>32286</v>
      </c>
      <c r="D20" s="304">
        <f>IF(ISNUMBER(C20) = TRUE, SUM('contents(daily)'!H17,'contents(daily)'!K17,'contents(daily)'!N17,'contents(daily)'!Q17), NA())</f>
        <v>408</v>
      </c>
      <c r="E20" s="305">
        <f>'contents(daily)'!U17</f>
        <v>45551</v>
      </c>
      <c r="F20" s="306"/>
    </row>
    <row r="21" spans="1:20">
      <c r="A21" s="307" t="str">
        <f>IFERROR(IF(MOD(E21,7)&lt;&gt;2,"",(COUNTA($A$5:A20)-COUNTBLANK($A$5:A20)+1)&amp;"주차"), "")</f>
        <v/>
      </c>
      <c r="B21" s="302" t="str">
        <f t="shared" si="0"/>
        <v>17
화</v>
      </c>
      <c r="C21" s="303">
        <f>IF('contents(daily)'!D18 = "", NA(), 'contents(daily)'!D18)</f>
        <v>39835</v>
      </c>
      <c r="D21" s="304">
        <f>IF(ISNUMBER(C21) = TRUE, SUM('contents(daily)'!H18,'contents(daily)'!K18,'contents(daily)'!N18,'contents(daily)'!Q18), NA())</f>
        <v>548</v>
      </c>
      <c r="E21" s="305">
        <f>'contents(daily)'!U18</f>
        <v>45552</v>
      </c>
      <c r="F21" s="306"/>
    </row>
    <row r="22" spans="1:20">
      <c r="A22" s="307" t="str">
        <f>IFERROR(IF(MOD(E22,7)&lt;&gt;2,"",(COUNTA($A$5:A21)-COUNTBLANK($A$5:A21)+1)&amp;"주차"), "")</f>
        <v/>
      </c>
      <c r="B22" s="302" t="str">
        <f t="shared" si="0"/>
        <v>18
수</v>
      </c>
      <c r="C22" s="303">
        <f>IF('contents(daily)'!D19 = "", NA(), 'contents(daily)'!D19)</f>
        <v>35259</v>
      </c>
      <c r="D22" s="304">
        <f>IF(ISNUMBER(C22) = TRUE, SUM('contents(daily)'!H19,'contents(daily)'!K19,'contents(daily)'!N19,'contents(daily)'!Q19), NA())</f>
        <v>534</v>
      </c>
      <c r="E22" s="305">
        <f>'contents(daily)'!U19</f>
        <v>45553</v>
      </c>
      <c r="F22" s="306"/>
    </row>
    <row r="23" spans="1:20">
      <c r="A23" s="307" t="str">
        <f>IFERROR(IF(MOD(E23,7)&lt;&gt;2,"",(COUNTA($A$5:A22)-COUNTBLANK($A$5:A22)+1)&amp;"주차"), "")</f>
        <v/>
      </c>
      <c r="B23" s="302" t="str">
        <f t="shared" si="0"/>
        <v>19
목</v>
      </c>
      <c r="C23" s="303">
        <f>IF('contents(daily)'!D20 = "", NA(), 'contents(daily)'!D20)</f>
        <v>17843</v>
      </c>
      <c r="D23" s="304">
        <f>IF(ISNUMBER(C23) = TRUE, SUM('contents(daily)'!H20,'contents(daily)'!K20,'contents(daily)'!N20,'contents(daily)'!Q20), NA())</f>
        <v>300</v>
      </c>
      <c r="E23" s="305">
        <f>'contents(daily)'!U20</f>
        <v>45554</v>
      </c>
      <c r="F23" s="306"/>
    </row>
    <row r="24" spans="1:20">
      <c r="A24" s="307" t="str">
        <f>IFERROR(IF(MOD(E24,7)&lt;&gt;2,"",(COUNTA($A$5:A23)-COUNTBLANK($A$5:A23)+1)&amp;"주차"), "")</f>
        <v/>
      </c>
      <c r="B24" s="302" t="str">
        <f t="shared" si="0"/>
        <v>20
금</v>
      </c>
      <c r="C24" s="303">
        <f>IF('contents(daily)'!D21 = "", NA(), 'contents(daily)'!D21)</f>
        <v>606747</v>
      </c>
      <c r="D24" s="304">
        <f>IF(ISNUMBER(C24) = TRUE, SUM('contents(daily)'!H21,'contents(daily)'!K21,'contents(daily)'!N21,'contents(daily)'!Q21), NA())</f>
        <v>8491</v>
      </c>
      <c r="E24" s="305">
        <f>'contents(daily)'!U21</f>
        <v>45555</v>
      </c>
      <c r="F24" s="306"/>
    </row>
    <row r="25" spans="1:20">
      <c r="A25" s="307" t="str">
        <f>IFERROR(IF(MOD(E25,7)&lt;&gt;2,"",(COUNTA($A$5:A24)-COUNTBLANK($A$5:A24)+1)&amp;"주차"), "")</f>
        <v/>
      </c>
      <c r="B25" s="302" t="str">
        <f t="shared" si="0"/>
        <v>21
토</v>
      </c>
      <c r="C25" s="303">
        <f>IF('contents(daily)'!D22 = "", NA(), 'contents(daily)'!D22)</f>
        <v>81604</v>
      </c>
      <c r="D25" s="304">
        <f>IF(ISNUMBER(C25) = TRUE, SUM('contents(daily)'!H22,'contents(daily)'!K22,'contents(daily)'!N22,'contents(daily)'!Q22), NA())</f>
        <v>3828</v>
      </c>
      <c r="E25" s="305">
        <f>'contents(daily)'!U22</f>
        <v>45556</v>
      </c>
      <c r="F25" s="306"/>
    </row>
    <row r="26" spans="1:20">
      <c r="A26" s="307" t="str">
        <f>IFERROR(IF(MOD(E26,7)&lt;&gt;2,"",(COUNTA($A$5:A25)-COUNTBLANK($A$5:A25)+1)&amp;"주차"), "")</f>
        <v/>
      </c>
      <c r="B26" s="302" t="str">
        <f t="shared" si="0"/>
        <v>22
일</v>
      </c>
      <c r="C26" s="303">
        <f>IF('contents(daily)'!D23 = "", NA(), 'contents(daily)'!D23)</f>
        <v>23967</v>
      </c>
      <c r="D26" s="304">
        <f>IF(ISNUMBER(C26) = TRUE, SUM('contents(daily)'!H23,'contents(daily)'!K23,'contents(daily)'!N23,'contents(daily)'!Q23), NA())</f>
        <v>992</v>
      </c>
      <c r="E26" s="305">
        <f>'contents(daily)'!U23</f>
        <v>45557</v>
      </c>
      <c r="F26" s="306"/>
      <c r="G26" s="310" t="str">
        <f>"총 Impression "&amp;TEXT(C39,"#,###")&amp;"회 기록, "&amp;IF(MONTH('일간 팔로워'!M1)=1,"작년",IF(MONTH('일간 팔로워'!M1)=2,"1월","1~"&amp;MONTH('일간 팔로워'!M1)-1&amp;"월"))&amp;" 평균 대비 ("&amp;TEXT(AVERAGE($J$43:$J$54),"#,###")&amp;"회) 약 "&amp;TEXT(ABS((AVERAGE($J$43:$J$54)-C39)/AVERAGE($J$43:$J$54)),"0.0%")&amp;IF(AVERAGE($J$43:$J$54)&gt;SUM('contents 계산시트'!AG:AG)," 감소"," 증가")</f>
        <v>총 Impression 1,840,515회 기록, 1~8월 평균 대비 (1,218,079회) 약 51.1% 증가</v>
      </c>
      <c r="O26" s="310" t="str">
        <f>"총 Impression " &amp; TEXT(C39,"#,###") &amp; "회 기록,  전월 대비 (" &amp;
TEXT(J43,"#,###") &amp; "회) 약 " &amp; TEXT(ABS((C39-J43)/J43),"0.0%") &amp;
IF(C39 &gt; J43, " 증가", " 감소")</f>
        <v>총 Impression 1,840,515회 기록,  전월 대비 (3,401,709회) 약 45.9% 감소</v>
      </c>
      <c r="T26" s="311"/>
    </row>
    <row r="27" spans="1:20">
      <c r="A27" s="307" t="str">
        <f>IFERROR(IF(MOD(E27,7)&lt;&gt;2,"",(COUNTA($A$5:A26)-COUNTBLANK($A$5:A26)+1)&amp;"주차"), "")</f>
        <v>4주차</v>
      </c>
      <c r="B27" s="302" t="str">
        <f t="shared" si="0"/>
        <v>23
월</v>
      </c>
      <c r="C27" s="303">
        <f>IF('contents(daily)'!D24 = "", NA(), 'contents(daily)'!D24)</f>
        <v>416225</v>
      </c>
      <c r="D27" s="304">
        <f>IF(ISNUMBER(C27) = TRUE, SUM('contents(daily)'!H24,'contents(daily)'!K24,'contents(daily)'!N24,'contents(daily)'!Q24), NA())</f>
        <v>24567</v>
      </c>
      <c r="E27" s="305">
        <f>'contents(daily)'!U24</f>
        <v>45558</v>
      </c>
      <c r="F27" s="306"/>
      <c r="G27" s="310" t="str">
        <f>"         - 콘텐츠 한 개당 평균 impression "&amp;TEXT(C39/E39,"#,###")&amp;"회로 "&amp;IF(MONTH('일간 팔로워'!M1)=1,"작년",IF(MONTH('일간 팔로워'!M1)=2,"1월","1~"&amp;MONTH('일간 팔로워'!M1)-1&amp;"월"))&amp;" 대비 ("&amp;TEXT((SUM(J43:J54)/SUM(L43:L54)),"#,###")&amp;"회) 대비 "&amp;TEXT(ABS((SUM(J43:J54)/SUM(L43:L54)-C39/E39)/(SUM(J43:J54)/SUM(L43:L54))),"0.0%")&amp;IF(SUM(J43:J54)/SUM(L43:L54)&gt;C39/E39," 감소"," 증가")</f>
        <v xml:space="preserve">         - 콘텐츠 한 개당 평균 impression 167,320회로 1~8월 대비 (102,575회) 대비 63.1% 증가</v>
      </c>
      <c r="O27" s="310" t="str">
        <f>"         - 콘텐츠 한 개당 평균 impression "&amp;TEXT(C39/E39,"#,###")&amp;"회로 전월 대비 (" &amp;
TEXT(J43/L43,"#,###") &amp; "회) 대비 " &amp;
TEXT(ABS((C39/E39 - J43/L43)/(J43/L43)),"0.0%") &amp;
IF(C39/E39 &gt; J43/L43, " 증가", " 감소")</f>
        <v xml:space="preserve">         - 콘텐츠 한 개당 평균 impression 167,320회로 전월 대비 (309,246회) 대비 45.9% 감소</v>
      </c>
    </row>
    <row r="28" spans="1:20">
      <c r="A28" s="307" t="str">
        <f>IFERROR(IF(MOD(E28,7)&lt;&gt;2,"",(COUNTA($A$5:A27)-COUNTBLANK($A$5:A27)+1)&amp;"주차"), "")</f>
        <v/>
      </c>
      <c r="B28" s="302" t="str">
        <f t="shared" si="0"/>
        <v>24
화</v>
      </c>
      <c r="C28" s="303">
        <f>IF('contents(daily)'!D25 = "", NA(), 'contents(daily)'!D25)</f>
        <v>10731</v>
      </c>
      <c r="D28" s="304">
        <f>IF(ISNUMBER(C28) = TRUE, SUM('contents(daily)'!H25,'contents(daily)'!K25,'contents(daily)'!N25,'contents(daily)'!Q25), NA())</f>
        <v>939</v>
      </c>
      <c r="E28" s="305">
        <f>'contents(daily)'!U25</f>
        <v>45559</v>
      </c>
      <c r="F28" s="306"/>
      <c r="G28" s="310" t="str">
        <f>"총 Engagement "&amp;TEXT(D39,"#,###")&amp;"회로 "&amp;IF(MONTH('일간 팔로워'!M1)=1,"작년",IF(MONTH('일간 팔로워'!M1)=2,"1월","1~"&amp;MONTH('일간 팔로워'!M1)-1&amp;"월"))&amp;" 평균 대비 ("&amp;TEXT(AVERAGE(K43:K54),"#,###")&amp;"회) 약 "&amp;TEXT(ABS((AVERAGE(K43:K54)-D39)/AVERAGE(K43:K54)),"0.0%")&amp;IF(AVERAGE(K43:K54)&gt;D39," 감소"," 증가")</f>
        <v>총 Engagement 87,299회로 1~8월 평균 대비 (45,677회) 약 91.1% 증가</v>
      </c>
      <c r="O28" s="310" t="str">
        <f>"총 Engagement "&amp;TEXT(D39,"#,###")&amp;"회로 " &amp; "전월 대비 (" &amp;
TEXT(K43,"#,###") &amp; "회) 약 " &amp;
TEXT(ABS((D39-K43)/K43),"0.0%") &amp;
IF(D39 &gt; K43, " 증가", "감소")</f>
        <v>총 Engagement 87,299회로 전월 대비 (59,063회) 약 47.8% 증가</v>
      </c>
    </row>
    <row r="29" spans="1:20">
      <c r="A29" s="307" t="str">
        <f>IFERROR(IF(MOD(E29,7)&lt;&gt;2,"",(COUNTA($A$5:A28)-COUNTBLANK($A$5:A28)+1)&amp;"주차"), "")</f>
        <v/>
      </c>
      <c r="B29" s="302" t="str">
        <f t="shared" si="0"/>
        <v>25
수</v>
      </c>
      <c r="C29" s="303">
        <f>IF('contents(daily)'!D26 = "", NA(), 'contents(daily)'!D26)</f>
        <v>369386</v>
      </c>
      <c r="D29" s="304">
        <f>IF(ISNUMBER(C29) = TRUE, SUM('contents(daily)'!H26,'contents(daily)'!K26,'contents(daily)'!N26,'contents(daily)'!Q26), NA())</f>
        <v>31388</v>
      </c>
      <c r="E29" s="305">
        <f>'contents(daily)'!U26</f>
        <v>45560</v>
      </c>
      <c r="F29" s="306"/>
    </row>
    <row r="30" spans="1:20">
      <c r="A30" s="307" t="str">
        <f>IFERROR(IF(MOD(E30,7)&lt;&gt;2,"",(COUNTA($A$5:A29)-COUNTBLANK($A$5:A29)+1)&amp;"주차"), "")</f>
        <v/>
      </c>
      <c r="B30" s="302" t="str">
        <f t="shared" si="0"/>
        <v>26
목</v>
      </c>
      <c r="C30" s="303">
        <f>IF('contents(daily)'!D27 = "", NA(), 'contents(daily)'!D27)</f>
        <v>28252</v>
      </c>
      <c r="D30" s="304">
        <f>IF(ISNUMBER(C30) = TRUE, SUM('contents(daily)'!H27,'contents(daily)'!K27,'contents(daily)'!N27,'contents(daily)'!Q27), NA())</f>
        <v>4121</v>
      </c>
      <c r="E30" s="305">
        <f>'contents(daily)'!U27</f>
        <v>45561</v>
      </c>
      <c r="F30" s="306"/>
    </row>
    <row r="31" spans="1:20">
      <c r="A31" s="307" t="str">
        <f>IFERROR(IF(MOD(E31,7)&lt;&gt;2,"",(COUNTA($A$5:A30)-COUNTBLANK($A$5:A30)+1)&amp;"주차"), "")</f>
        <v/>
      </c>
      <c r="B31" s="302" t="str">
        <f t="shared" si="0"/>
        <v>27
금</v>
      </c>
      <c r="C31" s="303">
        <f>IF('contents(daily)'!D28 = "", NA(), 'contents(daily)'!D28)</f>
        <v>6546</v>
      </c>
      <c r="D31" s="304">
        <f>IF(ISNUMBER(C31) = TRUE, SUM('contents(daily)'!H28,'contents(daily)'!K28,'contents(daily)'!N28,'contents(daily)'!Q28), NA())</f>
        <v>739</v>
      </c>
      <c r="E31" s="305">
        <f>'contents(daily)'!U28</f>
        <v>45562</v>
      </c>
      <c r="F31" s="306"/>
    </row>
    <row r="32" spans="1:20">
      <c r="A32" s="307" t="str">
        <f>IFERROR(IF(MOD(E32,7)&lt;&gt;2,"",(COUNTA($A$5:A31)-COUNTBLANK($A$5:A31)+1)&amp;"주차"), "")</f>
        <v/>
      </c>
      <c r="B32" s="302" t="str">
        <f t="shared" si="0"/>
        <v>28
토</v>
      </c>
      <c r="C32" s="303">
        <f>IF('contents(daily)'!D29 = "", NA(), 'contents(daily)'!D29)</f>
        <v>731</v>
      </c>
      <c r="D32" s="304">
        <f>IF(ISNUMBER(C32) = TRUE, SUM('contents(daily)'!H29,'contents(daily)'!K29,'contents(daily)'!N29,'contents(daily)'!Q29), NA())</f>
        <v>87</v>
      </c>
      <c r="E32" s="305">
        <f>'contents(daily)'!U29</f>
        <v>45563</v>
      </c>
      <c r="F32" s="306"/>
    </row>
    <row r="33" spans="1:18">
      <c r="A33" s="307" t="str">
        <f>IFERROR(IF(MOD(E33,7)&lt;&gt;2,"",(COUNTA($A$5:A32)-COUNTBLANK($A$5:A32)+1)&amp;"주차"), "")</f>
        <v/>
      </c>
      <c r="B33" s="302" t="str">
        <f t="shared" si="0"/>
        <v>29
일</v>
      </c>
      <c r="C33" s="303">
        <f>IF('contents(daily)'!D30 = "", NA(), 'contents(daily)'!D30)</f>
        <v>589</v>
      </c>
      <c r="D33" s="304">
        <f>IF(ISNUMBER(C33) = TRUE, SUM('contents(daily)'!H30,'contents(daily)'!K30,'contents(daily)'!N30,'contents(daily)'!Q30), NA())</f>
        <v>75</v>
      </c>
      <c r="E33" s="305">
        <f>'contents(daily)'!U30</f>
        <v>45564</v>
      </c>
      <c r="F33" s="306"/>
    </row>
    <row r="34" spans="1:18">
      <c r="A34" s="307" t="str">
        <f>IFERROR(IF(MOD(E34,7)&lt;&gt;2,"",(COUNTA($A$5:A33)-COUNTBLANK($A$5:A33)+1)&amp;"주차"), "")</f>
        <v>5주차</v>
      </c>
      <c r="B34" s="302" t="str">
        <f t="shared" si="0"/>
        <v>30
월</v>
      </c>
      <c r="C34" s="303">
        <f>IF('contents(daily)'!D31 = "", NA(), 'contents(daily)'!D31)</f>
        <v>28172</v>
      </c>
      <c r="D34" s="304">
        <f>IF(ISNUMBER(C34) = TRUE, SUM('contents(daily)'!H31,'contents(daily)'!K31,'contents(daily)'!N31,'contents(daily)'!Q31), NA())</f>
        <v>3209</v>
      </c>
      <c r="E34" s="305">
        <f>'contents(daily)'!U31</f>
        <v>45565</v>
      </c>
      <c r="F34" s="306"/>
    </row>
    <row r="35" spans="1:18" ht="15.75" thickBot="1">
      <c r="A35" s="312" t="str">
        <f>IFERROR(IF(MOD(E35,7)&lt;&gt;2,"",(COUNTA($A$5:A34)-COUNTBLANK($A$5:A34)+1)&amp;"주차"), "")</f>
        <v/>
      </c>
      <c r="B35" s="313" t="str">
        <f t="shared" si="0"/>
        <v xml:space="preserve">
</v>
      </c>
      <c r="C35" s="314" t="e">
        <f>IF('contents(daily)'!D32 = "", NA(), 'contents(daily)'!D32)</f>
        <v>#N/A</v>
      </c>
      <c r="D35" s="315" t="e">
        <f>IF(ISNUMBER(C35) = TRUE, SUM('contents(daily)'!H32,'contents(daily)'!K32,'contents(daily)'!N32,'contents(daily)'!Q32), NA())</f>
        <v>#N/A</v>
      </c>
      <c r="E35" s="305" t="str">
        <f>'contents(daily)'!U32</f>
        <v/>
      </c>
      <c r="F35" s="306"/>
    </row>
    <row r="36" spans="1:18">
      <c r="M36" s="306"/>
    </row>
    <row r="37" spans="1:18" ht="15.75" thickBot="1"/>
    <row r="38" spans="1:18" ht="15.75" thickBot="1">
      <c r="B38" s="316"/>
      <c r="C38" s="317" t="s">
        <v>409</v>
      </c>
      <c r="D38" s="317" t="s">
        <v>408</v>
      </c>
      <c r="E38" s="318" t="s">
        <v>410</v>
      </c>
      <c r="F38" s="283"/>
      <c r="N38" s="306"/>
    </row>
    <row r="39" spans="1:18" ht="15.75" thickBot="1">
      <c r="B39" s="319">
        <f>'일간 팔로워'!M1</f>
        <v>45536</v>
      </c>
      <c r="C39" s="320">
        <f>SUM('contents(daily)'!D:D)</f>
        <v>1840515</v>
      </c>
      <c r="D39" s="320">
        <f>SUM('contents(daily)'!H:H)+SUM('contents(daily)'!K:K)+SUM('contents(daily)'!N:N)+SUM('contents(daily)'!Q:Q)</f>
        <v>87299</v>
      </c>
      <c r="E39" s="321">
        <f>MAX('contents 계산시트'!X:X)</f>
        <v>11</v>
      </c>
      <c r="F39" s="282"/>
    </row>
    <row r="41" spans="1:18" ht="15.75" thickBot="1"/>
    <row r="42" spans="1:18" ht="15.75" thickBot="1">
      <c r="B42" s="316"/>
      <c r="C42" s="317" t="s">
        <v>409</v>
      </c>
      <c r="D42" s="317" t="s">
        <v>408</v>
      </c>
      <c r="E42" s="318" t="s">
        <v>410</v>
      </c>
      <c r="F42" s="283"/>
      <c r="I42" s="322"/>
      <c r="J42" s="323" t="s">
        <v>409</v>
      </c>
      <c r="K42" s="323" t="s">
        <v>408</v>
      </c>
      <c r="L42" s="324" t="s">
        <v>410</v>
      </c>
      <c r="O42" s="283"/>
      <c r="P42" s="283"/>
      <c r="Q42" s="283"/>
      <c r="R42" s="283"/>
    </row>
    <row r="43" spans="1:18">
      <c r="B43" s="325">
        <v>45292</v>
      </c>
      <c r="C43" s="326">
        <v>431509</v>
      </c>
      <c r="D43" s="326">
        <v>36505</v>
      </c>
      <c r="E43" s="327">
        <v>9</v>
      </c>
      <c r="H43" s="297">
        <v>1</v>
      </c>
      <c r="I43" s="328" cm="1">
        <f t="array" ref="I43">INDEX($B$43:$B$83, COUNTA($B$43:$B$83) - $H43)</f>
        <v>45505</v>
      </c>
      <c r="J43" s="329">
        <f t="shared" ref="J43:J54" si="1">IF(I43="","",VLOOKUP($I43,$B$43:$E$77,2,FALSE))</f>
        <v>3401709</v>
      </c>
      <c r="K43" s="329">
        <f t="shared" ref="K43:K54" si="2">IF(J43="","",VLOOKUP($I43,$B$43:$E$77,3,FALSE))</f>
        <v>59063</v>
      </c>
      <c r="L43" s="330">
        <f>IF(K43="","",VLOOKUP($I43,$B$43:$E$77,4,FALSE))</f>
        <v>11</v>
      </c>
      <c r="O43" s="410"/>
    </row>
    <row r="44" spans="1:18">
      <c r="B44" s="331">
        <v>45323</v>
      </c>
      <c r="C44" s="332">
        <v>736792</v>
      </c>
      <c r="D44" s="332">
        <v>61554</v>
      </c>
      <c r="E44" s="333">
        <v>8</v>
      </c>
      <c r="H44" s="297">
        <v>2</v>
      </c>
      <c r="I44" s="334" cm="1">
        <f t="array" ref="I44">IFERROR(IF(AND(H44 &gt; 0, YEAR(I43) = YEAR(INDEX($B$43:$B$83, COUNTA($B$43:$B$83) - $H44))), INDEX($B$43:$B$83, COUNTA($B$43:$B$83) - $H44), ""),"")</f>
        <v>45474</v>
      </c>
      <c r="J44" s="335">
        <f t="shared" si="1"/>
        <v>880671</v>
      </c>
      <c r="K44" s="335">
        <f t="shared" si="2"/>
        <v>40668</v>
      </c>
      <c r="L44" s="336">
        <f t="shared" ref="L44:L54" si="3">IF(K44="","",VLOOKUP($I44,$B$43:$E$77,4,FALSE))</f>
        <v>18</v>
      </c>
      <c r="O44" s="410"/>
    </row>
    <row r="45" spans="1:18">
      <c r="B45" s="331">
        <v>45352</v>
      </c>
      <c r="C45" s="332">
        <v>1925145</v>
      </c>
      <c r="D45" s="332">
        <v>54290</v>
      </c>
      <c r="E45" s="333">
        <v>14</v>
      </c>
      <c r="H45" s="297">
        <v>3</v>
      </c>
      <c r="I45" s="334" cm="1">
        <f t="array" ref="I45">IFERROR(IF(AND(H45 &gt; 0, YEAR(I44) = YEAR(INDEX($B$43:$B$83, COUNTA($B$43:$B$83) - $H45))), INDEX($B$43:$B$83, COUNTA($B$43:$B$83) - $H45), ""),"")</f>
        <v>45444</v>
      </c>
      <c r="J45" s="335">
        <f t="shared" si="1"/>
        <v>354209</v>
      </c>
      <c r="K45" s="335">
        <f t="shared" si="2"/>
        <v>15952</v>
      </c>
      <c r="L45" s="336">
        <f t="shared" si="3"/>
        <v>12</v>
      </c>
      <c r="O45" s="410"/>
    </row>
    <row r="46" spans="1:18">
      <c r="B46" s="331">
        <v>45383</v>
      </c>
      <c r="C46" s="332">
        <v>1209459</v>
      </c>
      <c r="D46" s="332">
        <v>62666</v>
      </c>
      <c r="E46" s="333">
        <v>10</v>
      </c>
      <c r="H46" s="297">
        <v>4</v>
      </c>
      <c r="I46" s="334" cm="1">
        <f t="array" ref="I46">IFERROR(IF(AND(H46 &gt; 0, YEAR(I45) = YEAR(INDEX($B$43:$B$83, COUNTA($B$43:$B$83) - $H46))), INDEX($B$43:$B$83, COUNTA($B$43:$B$83) - $H46), ""),"")</f>
        <v>45413</v>
      </c>
      <c r="J46" s="335">
        <f t="shared" si="1"/>
        <v>805140</v>
      </c>
      <c r="K46" s="335">
        <f t="shared" si="2"/>
        <v>34714</v>
      </c>
      <c r="L46" s="336">
        <f t="shared" si="3"/>
        <v>13</v>
      </c>
      <c r="O46" s="410"/>
    </row>
    <row r="47" spans="1:18">
      <c r="B47" s="331">
        <v>45413</v>
      </c>
      <c r="C47" s="332">
        <v>805140</v>
      </c>
      <c r="D47" s="332">
        <v>34714</v>
      </c>
      <c r="E47" s="333">
        <v>13</v>
      </c>
      <c r="H47" s="297">
        <v>5</v>
      </c>
      <c r="I47" s="334" cm="1">
        <f t="array" ref="I47">IFERROR(IF(AND(H47 &gt; 0, YEAR(I46) = YEAR(INDEX($B$43:$B$83, COUNTA($B$43:$B$83) - $H47))), INDEX($B$43:$B$83, COUNTA($B$43:$B$83) - $H47), ""),"")</f>
        <v>45383</v>
      </c>
      <c r="J47" s="335">
        <f t="shared" si="1"/>
        <v>1209459</v>
      </c>
      <c r="K47" s="335">
        <f t="shared" si="2"/>
        <v>62666</v>
      </c>
      <c r="L47" s="336">
        <f t="shared" si="3"/>
        <v>10</v>
      </c>
      <c r="O47" s="410"/>
    </row>
    <row r="48" spans="1:18">
      <c r="B48" s="331">
        <v>45444</v>
      </c>
      <c r="C48" s="332">
        <v>354209</v>
      </c>
      <c r="D48" s="332">
        <v>15952</v>
      </c>
      <c r="E48" s="333">
        <v>12</v>
      </c>
      <c r="H48" s="297">
        <v>6</v>
      </c>
      <c r="I48" s="334" cm="1">
        <f t="array" ref="I48">IFERROR(IF(AND(H48 &gt; 0, YEAR(I47) = YEAR(INDEX($B$43:$B$83, COUNTA($B$43:$B$83) - $H48))), INDEX($B$43:$B$83, COUNTA($B$43:$B$83) - $H48), ""),"")</f>
        <v>45352</v>
      </c>
      <c r="J48" s="335">
        <f t="shared" si="1"/>
        <v>1925145</v>
      </c>
      <c r="K48" s="335">
        <f t="shared" si="2"/>
        <v>54290</v>
      </c>
      <c r="L48" s="336">
        <f t="shared" si="3"/>
        <v>14</v>
      </c>
      <c r="O48" s="410"/>
    </row>
    <row r="49" spans="2:15">
      <c r="B49" s="331">
        <v>45474</v>
      </c>
      <c r="C49" s="332">
        <v>880671</v>
      </c>
      <c r="D49" s="332">
        <v>40668</v>
      </c>
      <c r="E49" s="333">
        <v>18</v>
      </c>
      <c r="H49" s="297">
        <v>7</v>
      </c>
      <c r="I49" s="334" cm="1">
        <f t="array" ref="I49">IFERROR(IF(AND(H49 &gt; 0, YEAR(I48) = YEAR(INDEX($B$43:$B$83, COUNTA($B$43:$B$83) - $H49))), INDEX($B$43:$B$83, COUNTA($B$43:$B$83) - $H49), ""),"")</f>
        <v>45323</v>
      </c>
      <c r="J49" s="335">
        <f t="shared" si="1"/>
        <v>736792</v>
      </c>
      <c r="K49" s="335">
        <f t="shared" si="2"/>
        <v>61554</v>
      </c>
      <c r="L49" s="336">
        <f t="shared" si="3"/>
        <v>8</v>
      </c>
      <c r="O49" s="410"/>
    </row>
    <row r="50" spans="2:15">
      <c r="B50" s="331">
        <v>45505</v>
      </c>
      <c r="C50" s="332">
        <v>3401709</v>
      </c>
      <c r="D50" s="332">
        <v>59063</v>
      </c>
      <c r="E50" s="333">
        <v>11</v>
      </c>
      <c r="H50" s="297">
        <v>8</v>
      </c>
      <c r="I50" s="334" cm="1">
        <f t="array" ref="I50">IFERROR(IF(AND(H50 &gt; 0, YEAR(I49) = YEAR(INDEX($B$43:$B$83, COUNTA($B$43:$B$83) - $H50))), INDEX($B$43:$B$83, COUNTA($B$43:$B$83) - $H50), ""),"")</f>
        <v>45292</v>
      </c>
      <c r="J50" s="335">
        <f t="shared" si="1"/>
        <v>431509</v>
      </c>
      <c r="K50" s="335">
        <f t="shared" si="2"/>
        <v>36505</v>
      </c>
      <c r="L50" s="336">
        <f t="shared" si="3"/>
        <v>9</v>
      </c>
      <c r="O50" s="410"/>
    </row>
    <row r="51" spans="2:15">
      <c r="B51" s="331">
        <v>45536</v>
      </c>
      <c r="C51" s="332">
        <v>1840515</v>
      </c>
      <c r="D51" s="332">
        <v>87299</v>
      </c>
      <c r="E51" s="333">
        <v>11</v>
      </c>
      <c r="H51" s="297">
        <v>9</v>
      </c>
      <c r="I51" s="334" t="str" cm="1">
        <f t="array" ref="I51">IFERROR(IF(AND(H51 &gt; 0, YEAR(I50) = YEAR(INDEX($B$43:$B$83, COUNTA($B$43:$B$83) - $H51))), INDEX($B$43:$B$83, COUNTA($B$43:$B$83) - $H51), ""),"")</f>
        <v/>
      </c>
      <c r="J51" s="335" t="str">
        <f t="shared" si="1"/>
        <v/>
      </c>
      <c r="K51" s="335" t="str">
        <f t="shared" si="2"/>
        <v/>
      </c>
      <c r="L51" s="336" t="str">
        <f t="shared" si="3"/>
        <v/>
      </c>
      <c r="O51" s="410"/>
    </row>
    <row r="52" spans="2:15">
      <c r="B52" s="331"/>
      <c r="C52" s="332"/>
      <c r="D52" s="332"/>
      <c r="E52" s="333"/>
      <c r="H52" s="297">
        <v>10</v>
      </c>
      <c r="I52" s="334" t="str" cm="1">
        <f t="array" ref="I52">IFERROR(IF(AND(H52 &gt; 0, YEAR(I51) = YEAR(INDEX($B$43:$B$83, COUNTA($B$43:$B$83) - $H52))), INDEX($B$43:$B$83, COUNTA($B$43:$B$83) - $H52), ""),"")</f>
        <v/>
      </c>
      <c r="J52" s="335" t="str">
        <f t="shared" si="1"/>
        <v/>
      </c>
      <c r="K52" s="335" t="str">
        <f t="shared" si="2"/>
        <v/>
      </c>
      <c r="L52" s="336" t="str">
        <f t="shared" si="3"/>
        <v/>
      </c>
      <c r="O52" s="410"/>
    </row>
    <row r="53" spans="2:15">
      <c r="B53" s="331"/>
      <c r="C53" s="332"/>
      <c r="D53" s="332"/>
      <c r="E53" s="333"/>
      <c r="H53" s="297">
        <v>11</v>
      </c>
      <c r="I53" s="334" t="str" cm="1">
        <f t="array" ref="I53">IFERROR(IF(AND(H53 &gt; 0, YEAR(I52) = YEAR(INDEX($B$43:$B$83, COUNTA($B$43:$B$83) - $H53))), INDEX($B$43:$B$83, COUNTA($B$43:$B$83) - $H53), ""),"")</f>
        <v/>
      </c>
      <c r="J53" s="335" t="str">
        <f t="shared" si="1"/>
        <v/>
      </c>
      <c r="K53" s="335" t="str">
        <f t="shared" si="2"/>
        <v/>
      </c>
      <c r="L53" s="336" t="str">
        <f t="shared" si="3"/>
        <v/>
      </c>
      <c r="O53" s="410"/>
    </row>
    <row r="54" spans="2:15" ht="15.75" thickBot="1">
      <c r="B54" s="331"/>
      <c r="C54" s="332"/>
      <c r="D54" s="332"/>
      <c r="E54" s="333"/>
      <c r="H54" s="297">
        <v>12</v>
      </c>
      <c r="I54" s="337" t="str" cm="1">
        <f t="array" ref="I54">IFERROR(IF(AND(H54 &gt; 0, YEAR(I53) = YEAR(INDEX($B$43:$B$83, COUNTA($B$43:$B$83) - $H54))), INDEX($B$43:$B$83, COUNTA($B$43:$B$83) - $H54), ""),"")</f>
        <v/>
      </c>
      <c r="J54" s="338" t="str">
        <f t="shared" si="1"/>
        <v/>
      </c>
      <c r="K54" s="338" t="str">
        <f t="shared" si="2"/>
        <v/>
      </c>
      <c r="L54" s="339" t="str">
        <f t="shared" si="3"/>
        <v/>
      </c>
      <c r="O54" s="410"/>
    </row>
    <row r="55" spans="2:15">
      <c r="B55" s="331"/>
      <c r="C55" s="332"/>
      <c r="D55" s="332"/>
      <c r="E55" s="333"/>
    </row>
    <row r="56" spans="2:15">
      <c r="B56" s="331"/>
      <c r="C56" s="332"/>
      <c r="D56" s="332"/>
      <c r="E56" s="333"/>
    </row>
    <row r="57" spans="2:15">
      <c r="B57" s="331"/>
      <c r="C57" s="332"/>
      <c r="D57" s="332"/>
      <c r="E57" s="333"/>
    </row>
    <row r="58" spans="2:15">
      <c r="B58" s="331"/>
      <c r="C58" s="332"/>
      <c r="D58" s="332"/>
      <c r="E58" s="333"/>
      <c r="J58" s="297" t="s">
        <v>803</v>
      </c>
    </row>
    <row r="59" spans="2:15">
      <c r="B59" s="331"/>
      <c r="C59" s="332"/>
      <c r="D59" s="332"/>
      <c r="E59" s="333"/>
      <c r="J59" s="297" t="s">
        <v>804</v>
      </c>
    </row>
    <row r="60" spans="2:15">
      <c r="B60" s="331"/>
      <c r="C60" s="332"/>
      <c r="D60" s="332"/>
      <c r="E60" s="333"/>
    </row>
    <row r="61" spans="2:15">
      <c r="B61" s="331"/>
      <c r="C61" s="332"/>
      <c r="D61" s="332"/>
      <c r="E61" s="333"/>
    </row>
    <row r="62" spans="2:15">
      <c r="B62" s="331"/>
      <c r="C62" s="332"/>
      <c r="D62" s="332"/>
      <c r="E62" s="333"/>
    </row>
    <row r="63" spans="2:15">
      <c r="B63" s="331"/>
      <c r="C63" s="332"/>
      <c r="D63" s="332"/>
      <c r="E63" s="333"/>
    </row>
    <row r="64" spans="2:15">
      <c r="B64" s="331"/>
      <c r="C64" s="332"/>
      <c r="D64" s="332"/>
      <c r="E64" s="333"/>
    </row>
    <row r="65" spans="2:5">
      <c r="B65" s="331"/>
      <c r="C65" s="332"/>
      <c r="D65" s="332"/>
      <c r="E65" s="333"/>
    </row>
    <row r="66" spans="2:5">
      <c r="B66" s="331"/>
      <c r="C66" s="332"/>
      <c r="D66" s="332"/>
      <c r="E66" s="333"/>
    </row>
    <row r="67" spans="2:5">
      <c r="B67" s="331"/>
      <c r="C67" s="332"/>
      <c r="D67" s="332"/>
      <c r="E67" s="333"/>
    </row>
    <row r="68" spans="2:5">
      <c r="B68" s="331"/>
      <c r="C68" s="332"/>
      <c r="D68" s="332"/>
      <c r="E68" s="333"/>
    </row>
    <row r="69" spans="2:5">
      <c r="B69" s="331"/>
      <c r="C69" s="332"/>
      <c r="D69" s="332"/>
      <c r="E69" s="333"/>
    </row>
    <row r="70" spans="2:5">
      <c r="B70" s="331"/>
      <c r="C70" s="332"/>
      <c r="D70" s="332"/>
      <c r="E70" s="333"/>
    </row>
    <row r="71" spans="2:5">
      <c r="B71" s="331"/>
      <c r="C71" s="332"/>
      <c r="D71" s="332"/>
      <c r="E71" s="333"/>
    </row>
    <row r="72" spans="2:5">
      <c r="B72" s="331"/>
      <c r="C72" s="332"/>
      <c r="D72" s="332"/>
      <c r="E72" s="333"/>
    </row>
    <row r="73" spans="2:5">
      <c r="B73" s="331"/>
      <c r="C73" s="332"/>
      <c r="D73" s="332"/>
      <c r="E73" s="333"/>
    </row>
    <row r="74" spans="2:5">
      <c r="B74" s="331"/>
      <c r="C74" s="332"/>
      <c r="D74" s="332"/>
      <c r="E74" s="333"/>
    </row>
    <row r="75" spans="2:5">
      <c r="B75" s="331"/>
      <c r="C75" s="332"/>
      <c r="D75" s="332"/>
      <c r="E75" s="333"/>
    </row>
    <row r="76" spans="2:5">
      <c r="B76" s="331"/>
      <c r="C76" s="332"/>
      <c r="D76" s="332"/>
      <c r="E76" s="333"/>
    </row>
    <row r="77" spans="2:5">
      <c r="B77" s="331"/>
      <c r="C77" s="332"/>
      <c r="D77" s="332"/>
      <c r="E77" s="333"/>
    </row>
    <row r="78" spans="2:5">
      <c r="B78" s="331"/>
      <c r="C78" s="332"/>
      <c r="D78" s="332"/>
      <c r="E78" s="333"/>
    </row>
    <row r="79" spans="2:5">
      <c r="B79" s="331"/>
      <c r="C79" s="332"/>
      <c r="D79" s="332"/>
      <c r="E79" s="333"/>
    </row>
    <row r="80" spans="2:5">
      <c r="B80" s="331"/>
      <c r="C80" s="332"/>
      <c r="D80" s="332"/>
      <c r="E80" s="333"/>
    </row>
    <row r="81" spans="2:5">
      <c r="B81" s="331"/>
      <c r="C81" s="332"/>
      <c r="D81" s="332"/>
      <c r="E81" s="333"/>
    </row>
    <row r="82" spans="2:5">
      <c r="B82" s="331"/>
      <c r="C82" s="332"/>
      <c r="D82" s="332"/>
      <c r="E82" s="333"/>
    </row>
    <row r="83" spans="2:5" ht="15.75" thickBot="1">
      <c r="B83" s="331"/>
      <c r="C83" s="340"/>
      <c r="D83" s="340"/>
      <c r="E83" s="341"/>
    </row>
  </sheetData>
  <phoneticPr fontId="1" type="noConversion"/>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AD83"/>
  <sheetViews>
    <sheetView tabSelected="1" workbookViewId="0">
      <selection activeCell="AJ5" sqref="AJ5"/>
    </sheetView>
  </sheetViews>
  <sheetFormatPr defaultRowHeight="16.5"/>
  <cols>
    <col min="1" max="1" width="9" style="297"/>
    <col min="2" max="2" width="10" style="297" bestFit="1" customWidth="1"/>
    <col min="3" max="3" width="20.25" style="297" customWidth="1"/>
    <col min="4" max="4" width="19.375" style="297" bestFit="1" customWidth="1"/>
    <col min="5" max="5" width="12.375" style="297" bestFit="1" customWidth="1"/>
    <col min="6" max="6" width="10.75" style="297" customWidth="1"/>
    <col min="7" max="7" width="13.875" style="297" customWidth="1"/>
    <col min="8" max="8" width="9.125" style="297" bestFit="1" customWidth="1"/>
    <col min="9" max="9" width="10" style="297" bestFit="1" customWidth="1"/>
    <col min="10" max="12" width="9.125" style="297" bestFit="1" customWidth="1"/>
    <col min="13" max="13" width="9" style="297"/>
    <col min="14" max="14" width="11.125" style="297" bestFit="1" customWidth="1"/>
    <col min="15" max="26" width="9" style="297"/>
    <col min="28" max="28" width="12.125" bestFit="1" customWidth="1"/>
    <col min="29" max="30" width="11.125" bestFit="1" customWidth="1"/>
  </cols>
  <sheetData>
    <row r="1" spans="1:30" ht="17.25" thickBot="1">
      <c r="A1" s="344" t="str">
        <f>MONTH('일간 팔로워'!$M$1)&amp;"월 일자별 컨텐츠 오가닉 Impression 및 Engagement 추이 그래프"</f>
        <v>9월 일자별 컨텐츠 오가닉 Impression 및 Engagement 추이 그래프</v>
      </c>
    </row>
    <row r="2" spans="1:30" ht="17.25" thickBot="1">
      <c r="AB2" s="488" t="s">
        <v>7</v>
      </c>
      <c r="AC2" s="489" t="s">
        <v>1005</v>
      </c>
      <c r="AD2" s="490" t="s">
        <v>1006</v>
      </c>
    </row>
    <row r="3" spans="1:30" ht="17.25" thickBot="1">
      <c r="AB3" s="496">
        <f>'일간 팔로워'!$M$1</f>
        <v>45536</v>
      </c>
      <c r="AC3" s="494" cm="1">
        <f t="array" ref="AC3">SUM(IFERROR(E5:E35, 0)) / DAY(EOMONTH('일간 팔로워'!$M$1, 0))</f>
        <v>355</v>
      </c>
      <c r="AD3" s="495" cm="1">
        <f t="array" ref="AD3">SUM(IFERROR(C5:C35, 0)) / DAY(EOMONTH('일간 팔로워'!$M$1, 0))</f>
        <v>1936.9666666666667</v>
      </c>
    </row>
    <row r="4" spans="1:30">
      <c r="A4" s="345" t="s">
        <v>17</v>
      </c>
      <c r="B4" s="346" t="s">
        <v>9</v>
      </c>
      <c r="C4" s="346" t="s">
        <v>556</v>
      </c>
      <c r="D4" s="411" t="s">
        <v>807</v>
      </c>
      <c r="E4" s="347" t="s">
        <v>100</v>
      </c>
      <c r="F4" s="412" t="s">
        <v>807</v>
      </c>
      <c r="AA4" s="297"/>
      <c r="AB4" s="297"/>
    </row>
    <row r="5" spans="1:30" ht="17.25" thickBot="1">
      <c r="A5" s="307" t="str">
        <f>IF(
OR(MOD(G5,7)&gt;5,MOD(G5,7)&lt;2),"","1주차")</f>
        <v/>
      </c>
      <c r="B5" s="308" t="str">
        <f>IFERROR(TEXT(G5,"d")&amp;CHAR(10)&amp;TEXT(G5,"aaa"),"")</f>
        <v>1
일</v>
      </c>
      <c r="C5" s="309">
        <f>IF('contents(daily)'!B2 = "", NA(), 'contents(daily)'!B2)</f>
        <v>1281</v>
      </c>
      <c r="D5" s="500">
        <f>$AD$3</f>
        <v>1936.9666666666667</v>
      </c>
      <c r="E5" s="348">
        <f>IF(ISNUMBER(C5) = TRUE, SUM('contents(daily)'!F2,'contents(daily)'!I2,'contents(daily)'!L2,'contents(daily)'!O2), NA())</f>
        <v>306</v>
      </c>
      <c r="F5" s="499">
        <f>$AC$3</f>
        <v>355</v>
      </c>
      <c r="G5" s="305">
        <f>'contents(daily)'!U2</f>
        <v>45536</v>
      </c>
      <c r="H5" s="306"/>
      <c r="AA5" s="297"/>
      <c r="AB5" s="297"/>
    </row>
    <row r="6" spans="1:30" ht="17.25" thickBot="1">
      <c r="A6" s="307" t="str">
        <f>IFERROR(IF(MOD(G6,7)&lt;&gt;2,"",(COUNTA($A$5:A5)-COUNTBLANK($A$5:A5)+1)&amp;"주차"), "")</f>
        <v>1주차</v>
      </c>
      <c r="B6" s="308" t="str">
        <f t="shared" ref="B6:B35" si="0">IFERROR(TEXT(G6,"d")&amp;CHAR(10)&amp;TEXT(G6,"aaa"),"")</f>
        <v>2
월</v>
      </c>
      <c r="C6" s="309">
        <f>IF('contents(daily)'!B3 = "", NA(), 'contents(daily)'!B3)</f>
        <v>1713</v>
      </c>
      <c r="D6" s="500">
        <f t="shared" ref="D6:D35" si="1">$AD$3</f>
        <v>1936.9666666666667</v>
      </c>
      <c r="E6" s="348">
        <f>IF(ISNUMBER(C6) = TRUE, SUM('contents(daily)'!F3,'contents(daily)'!I3,'contents(daily)'!L3,'contents(daily)'!O3), NA())</f>
        <v>448</v>
      </c>
      <c r="F6" s="499">
        <f t="shared" ref="F6:F35" si="2">$AC$3</f>
        <v>355</v>
      </c>
      <c r="G6" s="305">
        <f>'contents(daily)'!U3</f>
        <v>45537</v>
      </c>
      <c r="H6" s="306"/>
      <c r="AA6" s="297"/>
      <c r="AB6" s="491" t="s">
        <v>7</v>
      </c>
      <c r="AC6" s="489" t="s">
        <v>1005</v>
      </c>
      <c r="AD6" s="490" t="s">
        <v>1006</v>
      </c>
    </row>
    <row r="7" spans="1:30">
      <c r="A7" s="307" t="str">
        <f>IFERROR(IF(MOD(G7,7)&lt;&gt;2,"",(COUNTA($A$5:A6)-COUNTBLANK($A$5:A6)+1)&amp;"주차"), "")</f>
        <v/>
      </c>
      <c r="B7" s="308" t="str">
        <f t="shared" si="0"/>
        <v>3
화</v>
      </c>
      <c r="C7" s="309">
        <f>IF('contents(daily)'!B4 = "", NA(), 'contents(daily)'!B4)</f>
        <v>6050</v>
      </c>
      <c r="D7" s="500">
        <f t="shared" si="1"/>
        <v>1936.9666666666667</v>
      </c>
      <c r="E7" s="348">
        <f>IF(ISNUMBER(C7) = TRUE, SUM('contents(daily)'!F4,'contents(daily)'!I4,'contents(daily)'!L4,'contents(daily)'!O4), NA())</f>
        <v>1486</v>
      </c>
      <c r="F7" s="499">
        <f t="shared" si="2"/>
        <v>355</v>
      </c>
      <c r="G7" s="305">
        <f>'contents(daily)'!U4</f>
        <v>45538</v>
      </c>
      <c r="H7" s="306"/>
      <c r="AA7" s="297"/>
      <c r="AB7" s="497">
        <v>45536</v>
      </c>
      <c r="AC7" s="492">
        <v>355</v>
      </c>
      <c r="AD7" s="498">
        <v>1936.9666666666667</v>
      </c>
    </row>
    <row r="8" spans="1:30">
      <c r="A8" s="307" t="str">
        <f>IFERROR(IF(MOD(G8,7)&lt;&gt;2,"",(COUNTA($A$5:A7)-COUNTBLANK($A$5:A7)+1)&amp;"주차"), "")</f>
        <v/>
      </c>
      <c r="B8" s="308" t="str">
        <f t="shared" si="0"/>
        <v>4
수</v>
      </c>
      <c r="C8" s="309">
        <f>IF('contents(daily)'!B5 = "", NA(), 'contents(daily)'!B5)</f>
        <v>3385</v>
      </c>
      <c r="D8" s="500">
        <f t="shared" si="1"/>
        <v>1936.9666666666667</v>
      </c>
      <c r="E8" s="348">
        <f>IF(ISNUMBER(C8) = TRUE, SUM('contents(daily)'!F5,'contents(daily)'!I5,'contents(daily)'!L5,'contents(daily)'!O5), NA())</f>
        <v>553</v>
      </c>
      <c r="F8" s="499">
        <f t="shared" si="2"/>
        <v>355</v>
      </c>
      <c r="G8" s="305">
        <f>'contents(daily)'!U5</f>
        <v>45539</v>
      </c>
      <c r="H8" s="306"/>
      <c r="AA8" s="297"/>
      <c r="AB8" s="497"/>
      <c r="AC8" s="493"/>
      <c r="AD8" s="79"/>
    </row>
    <row r="9" spans="1:30">
      <c r="A9" s="307" t="str">
        <f>IFERROR(IF(MOD(G9,7)&lt;&gt;2,"",(COUNTA($A$5:A8)-COUNTBLANK($A$5:A8)+1)&amp;"주차"), "")</f>
        <v/>
      </c>
      <c r="B9" s="308" t="str">
        <f t="shared" si="0"/>
        <v>5
목</v>
      </c>
      <c r="C9" s="309">
        <f>IF('contents(daily)'!B6 = "", NA(), 'contents(daily)'!B6)</f>
        <v>2095</v>
      </c>
      <c r="D9" s="500">
        <f t="shared" si="1"/>
        <v>1936.9666666666667</v>
      </c>
      <c r="E9" s="348">
        <f>IF(ISNUMBER(C9) = TRUE, SUM('contents(daily)'!F6,'contents(daily)'!I6,'contents(daily)'!L6,'contents(daily)'!O6), NA())</f>
        <v>335</v>
      </c>
      <c r="F9" s="499">
        <f t="shared" si="2"/>
        <v>355</v>
      </c>
      <c r="G9" s="305">
        <f>'contents(daily)'!U6</f>
        <v>45540</v>
      </c>
      <c r="H9" s="306"/>
      <c r="AA9" s="297"/>
      <c r="AB9" s="497"/>
      <c r="AC9" s="493"/>
      <c r="AD9" s="79"/>
    </row>
    <row r="10" spans="1:30">
      <c r="A10" s="307" t="str">
        <f>IFERROR(IF(MOD(G10,7)&lt;&gt;2,"",(COUNTA($A$5:A9)-COUNTBLANK($A$5:A9)+1)&amp;"주차"), "")</f>
        <v/>
      </c>
      <c r="B10" s="308" t="str">
        <f t="shared" si="0"/>
        <v>6
금</v>
      </c>
      <c r="C10" s="309">
        <f>IF('contents(daily)'!B7 = "", NA(), 'contents(daily)'!B7)</f>
        <v>2809</v>
      </c>
      <c r="D10" s="500">
        <f t="shared" si="1"/>
        <v>1936.9666666666667</v>
      </c>
      <c r="E10" s="348">
        <f>IF(ISNUMBER(C10) = TRUE, SUM('contents(daily)'!F7,'contents(daily)'!I7,'contents(daily)'!L7,'contents(daily)'!O7), NA())</f>
        <v>282</v>
      </c>
      <c r="F10" s="499">
        <f t="shared" si="2"/>
        <v>355</v>
      </c>
      <c r="G10" s="305">
        <f>'contents(daily)'!U7</f>
        <v>45541</v>
      </c>
      <c r="H10" s="306"/>
      <c r="AA10" s="297"/>
      <c r="AB10" s="497"/>
      <c r="AC10" s="493"/>
      <c r="AD10" s="79"/>
    </row>
    <row r="11" spans="1:30">
      <c r="A11" s="307" t="str">
        <f>IFERROR(IF(MOD(G11,7)&lt;&gt;2,"",(COUNTA($A$5:A10)-COUNTBLANK($A$5:A10)+1)&amp;"주차"), "")</f>
        <v/>
      </c>
      <c r="B11" s="308" t="str">
        <f t="shared" si="0"/>
        <v>7
토</v>
      </c>
      <c r="C11" s="309">
        <f>IF('contents(daily)'!B8 = "", NA(), 'contents(daily)'!B8)</f>
        <v>1103</v>
      </c>
      <c r="D11" s="500">
        <f t="shared" si="1"/>
        <v>1936.9666666666667</v>
      </c>
      <c r="E11" s="348">
        <f>IF(ISNUMBER(C11) = TRUE, SUM('contents(daily)'!F8,'contents(daily)'!I8,'contents(daily)'!L8,'contents(daily)'!O8), NA())</f>
        <v>145</v>
      </c>
      <c r="F11" s="499">
        <f t="shared" si="2"/>
        <v>355</v>
      </c>
      <c r="G11" s="305">
        <f>'contents(daily)'!U8</f>
        <v>45542</v>
      </c>
      <c r="H11" s="306"/>
      <c r="AA11" s="297"/>
      <c r="AB11" s="497"/>
      <c r="AC11" s="493"/>
      <c r="AD11" s="79"/>
    </row>
    <row r="12" spans="1:30">
      <c r="A12" s="307" t="str">
        <f>IFERROR(IF(MOD(G12,7)&lt;&gt;2,"",(COUNTA($A$5:A11)-COUNTBLANK($A$5:A11)+1)&amp;"주차"), "")</f>
        <v/>
      </c>
      <c r="B12" s="308" t="str">
        <f t="shared" si="0"/>
        <v>8
일</v>
      </c>
      <c r="C12" s="309">
        <f>IF('contents(daily)'!B9 = "", NA(), 'contents(daily)'!B9)</f>
        <v>906</v>
      </c>
      <c r="D12" s="500">
        <f t="shared" si="1"/>
        <v>1936.9666666666667</v>
      </c>
      <c r="E12" s="348">
        <f>IF(ISNUMBER(C12) = TRUE, SUM('contents(daily)'!F9,'contents(daily)'!I9,'contents(daily)'!L9,'contents(daily)'!O9), NA())</f>
        <v>137</v>
      </c>
      <c r="F12" s="499">
        <f t="shared" si="2"/>
        <v>355</v>
      </c>
      <c r="G12" s="305">
        <f>'contents(daily)'!U9</f>
        <v>45543</v>
      </c>
      <c r="H12" s="306"/>
      <c r="AA12" s="297"/>
      <c r="AB12" s="497"/>
      <c r="AC12" s="493"/>
      <c r="AD12" s="79"/>
    </row>
    <row r="13" spans="1:30">
      <c r="A13" s="307" t="str">
        <f>IFERROR(IF(MOD(G13,7)&lt;&gt;2,"",(COUNTA($A$5:A12)-COUNTBLANK($A$5:A12)+1)&amp;"주차"), "")</f>
        <v>2주차</v>
      </c>
      <c r="B13" s="308" t="str">
        <f t="shared" si="0"/>
        <v>9
월</v>
      </c>
      <c r="C13" s="309">
        <f>IF('contents(daily)'!B10 = "", NA(), 'contents(daily)'!B10)</f>
        <v>1523</v>
      </c>
      <c r="D13" s="500">
        <f t="shared" si="1"/>
        <v>1936.9666666666667</v>
      </c>
      <c r="E13" s="348">
        <f>IF(ISNUMBER(C13) = TRUE, SUM('contents(daily)'!F10,'contents(daily)'!I10,'contents(daily)'!L10,'contents(daily)'!O10), NA())</f>
        <v>205</v>
      </c>
      <c r="F13" s="499">
        <f t="shared" si="2"/>
        <v>355</v>
      </c>
      <c r="G13" s="305">
        <f>'contents(daily)'!U10</f>
        <v>45544</v>
      </c>
      <c r="H13" s="306"/>
      <c r="AA13" s="297"/>
      <c r="AB13" s="497"/>
      <c r="AC13" s="493"/>
      <c r="AD13" s="79"/>
    </row>
    <row r="14" spans="1:30">
      <c r="A14" s="307" t="str">
        <f>IFERROR(IF(MOD(G14,7)&lt;&gt;2,"",(COUNTA($A$5:A13)-COUNTBLANK($A$5:A13)+1)&amp;"주차"), "")</f>
        <v/>
      </c>
      <c r="B14" s="308" t="str">
        <f t="shared" si="0"/>
        <v>10
화</v>
      </c>
      <c r="C14" s="309">
        <f>IF('contents(daily)'!B11 = "", NA(), 'contents(daily)'!B11)</f>
        <v>1253</v>
      </c>
      <c r="D14" s="500">
        <f t="shared" si="1"/>
        <v>1936.9666666666667</v>
      </c>
      <c r="E14" s="348">
        <f>IF(ISNUMBER(C14) = TRUE, SUM('contents(daily)'!F11,'contents(daily)'!I11,'contents(daily)'!L11,'contents(daily)'!O11), NA())</f>
        <v>209</v>
      </c>
      <c r="F14" s="499">
        <f t="shared" si="2"/>
        <v>355</v>
      </c>
      <c r="G14" s="305">
        <f>'contents(daily)'!U11</f>
        <v>45545</v>
      </c>
      <c r="H14" s="306"/>
      <c r="AA14" s="297"/>
      <c r="AB14" s="497"/>
      <c r="AC14" s="493"/>
      <c r="AD14" s="79"/>
    </row>
    <row r="15" spans="1:30">
      <c r="A15" s="307" t="str">
        <f>IFERROR(IF(MOD(G15,7)&lt;&gt;2,"",(COUNTA($A$5:A14)-COUNTBLANK($A$5:A14)+1)&amp;"주차"), "")</f>
        <v/>
      </c>
      <c r="B15" s="308" t="str">
        <f t="shared" si="0"/>
        <v>11
수</v>
      </c>
      <c r="C15" s="309">
        <f>IF('contents(daily)'!B12 = "", NA(), 'contents(daily)'!B12)</f>
        <v>1786</v>
      </c>
      <c r="D15" s="500">
        <f t="shared" si="1"/>
        <v>1936.9666666666667</v>
      </c>
      <c r="E15" s="348">
        <f>IF(ISNUMBER(C15) = TRUE, SUM('contents(daily)'!F12,'contents(daily)'!I12,'contents(daily)'!L12,'contents(daily)'!O12), NA())</f>
        <v>195</v>
      </c>
      <c r="F15" s="499">
        <f t="shared" si="2"/>
        <v>355</v>
      </c>
      <c r="G15" s="305">
        <f>'contents(daily)'!U12</f>
        <v>45546</v>
      </c>
      <c r="H15" s="306"/>
      <c r="AA15" s="297"/>
      <c r="AB15" s="497"/>
      <c r="AC15" s="493"/>
      <c r="AD15" s="79"/>
    </row>
    <row r="16" spans="1:30">
      <c r="A16" s="307" t="str">
        <f>IFERROR(IF(MOD(G16,7)&lt;&gt;2,"",(COUNTA($A$5:A15)-COUNTBLANK($A$5:A15)+1)&amp;"주차"), "")</f>
        <v/>
      </c>
      <c r="B16" s="308" t="str">
        <f t="shared" si="0"/>
        <v>12
목</v>
      </c>
      <c r="C16" s="309">
        <f>IF('contents(daily)'!B13 = "", NA(), 'contents(daily)'!B13)</f>
        <v>1017</v>
      </c>
      <c r="D16" s="500">
        <f t="shared" si="1"/>
        <v>1936.9666666666667</v>
      </c>
      <c r="E16" s="348">
        <f>IF(ISNUMBER(C16) = TRUE, SUM('contents(daily)'!F13,'contents(daily)'!I13,'contents(daily)'!L13,'contents(daily)'!O13), NA())</f>
        <v>160</v>
      </c>
      <c r="F16" s="499">
        <f t="shared" si="2"/>
        <v>355</v>
      </c>
      <c r="G16" s="305">
        <f>'contents(daily)'!U13</f>
        <v>45547</v>
      </c>
      <c r="H16" s="306"/>
      <c r="AA16" s="297"/>
      <c r="AB16" s="497"/>
      <c r="AC16" s="493"/>
      <c r="AD16" s="79"/>
    </row>
    <row r="17" spans="1:30">
      <c r="A17" s="307" t="str">
        <f>IFERROR(IF(MOD(G17,7)&lt;&gt;2,"",(COUNTA($A$5:A16)-COUNTBLANK($A$5:A16)+1)&amp;"주차"), "")</f>
        <v/>
      </c>
      <c r="B17" s="308" t="str">
        <f t="shared" si="0"/>
        <v>13
금</v>
      </c>
      <c r="C17" s="309">
        <f>IF('contents(daily)'!B14 = "", NA(), 'contents(daily)'!B14)</f>
        <v>2298</v>
      </c>
      <c r="D17" s="500">
        <f t="shared" si="1"/>
        <v>1936.9666666666667</v>
      </c>
      <c r="E17" s="348">
        <f>IF(ISNUMBER(C17) = TRUE, SUM('contents(daily)'!F14,'contents(daily)'!I14,'contents(daily)'!L14,'contents(daily)'!O14), NA())</f>
        <v>440</v>
      </c>
      <c r="F17" s="499">
        <f t="shared" si="2"/>
        <v>355</v>
      </c>
      <c r="G17" s="305">
        <f>'contents(daily)'!U14</f>
        <v>45548</v>
      </c>
      <c r="H17" s="306"/>
      <c r="AA17" s="297"/>
      <c r="AB17" s="497"/>
      <c r="AC17" s="493"/>
      <c r="AD17" s="79"/>
    </row>
    <row r="18" spans="1:30">
      <c r="A18" s="307" t="str">
        <f>IFERROR(IF(MOD(G18,7)&lt;&gt;2,"",(COUNTA($A$5:A17)-COUNTBLANK($A$5:A17)+1)&amp;"주차"), "")</f>
        <v/>
      </c>
      <c r="B18" s="308" t="str">
        <f t="shared" si="0"/>
        <v>14
토</v>
      </c>
      <c r="C18" s="309">
        <f>IF('contents(daily)'!B15 = "", NA(), 'contents(daily)'!B15)</f>
        <v>711</v>
      </c>
      <c r="D18" s="500">
        <f t="shared" si="1"/>
        <v>1936.9666666666667</v>
      </c>
      <c r="E18" s="348">
        <f>IF(ISNUMBER(C18) = TRUE, SUM('contents(daily)'!F15,'contents(daily)'!I15,'contents(daily)'!L15,'contents(daily)'!O15), NA())</f>
        <v>80</v>
      </c>
      <c r="F18" s="499">
        <f t="shared" si="2"/>
        <v>355</v>
      </c>
      <c r="G18" s="305">
        <f>'contents(daily)'!U15</f>
        <v>45549</v>
      </c>
      <c r="H18" s="306"/>
      <c r="AA18" s="297"/>
      <c r="AB18" s="497"/>
      <c r="AC18" s="493"/>
      <c r="AD18" s="79"/>
    </row>
    <row r="19" spans="1:30">
      <c r="A19" s="307" t="str">
        <f>IFERROR(IF(MOD(G19,7)&lt;&gt;2,"",(COUNTA($A$5:A18)-COUNTBLANK($A$5:A18)+1)&amp;"주차"), "")</f>
        <v/>
      </c>
      <c r="B19" s="308" t="str">
        <f t="shared" si="0"/>
        <v>15
일</v>
      </c>
      <c r="C19" s="309">
        <f>IF('contents(daily)'!B16 = "", NA(), 'contents(daily)'!B16)</f>
        <v>648</v>
      </c>
      <c r="D19" s="500">
        <f t="shared" si="1"/>
        <v>1936.9666666666667</v>
      </c>
      <c r="E19" s="348">
        <f>IF(ISNUMBER(C19) = TRUE, SUM('contents(daily)'!F16,'contents(daily)'!I16,'contents(daily)'!L16,'contents(daily)'!O16), NA())</f>
        <v>119</v>
      </c>
      <c r="F19" s="499">
        <f t="shared" si="2"/>
        <v>355</v>
      </c>
      <c r="G19" s="305">
        <f>'contents(daily)'!U16</f>
        <v>45550</v>
      </c>
      <c r="H19" s="306"/>
      <c r="AA19" s="297"/>
      <c r="AB19" s="497"/>
      <c r="AC19" s="493"/>
      <c r="AD19" s="79"/>
    </row>
    <row r="20" spans="1:30">
      <c r="A20" s="307" t="str">
        <f>IFERROR(IF(MOD(G20,7)&lt;&gt;2,"",(COUNTA($A$5:A19)-COUNTBLANK($A$5:A19)+1)&amp;"주차"), "")</f>
        <v>3주차</v>
      </c>
      <c r="B20" s="308" t="str">
        <f t="shared" si="0"/>
        <v>16
월</v>
      </c>
      <c r="C20" s="309">
        <f>IF('contents(daily)'!B17 = "", NA(), 'contents(daily)'!B17)</f>
        <v>1436</v>
      </c>
      <c r="D20" s="500">
        <f t="shared" si="1"/>
        <v>1936.9666666666667</v>
      </c>
      <c r="E20" s="348">
        <f>IF(ISNUMBER(C20) = TRUE, SUM('contents(daily)'!F17,'contents(daily)'!I17,'contents(daily)'!L17,'contents(daily)'!O17), NA())</f>
        <v>126</v>
      </c>
      <c r="F20" s="499">
        <f t="shared" si="2"/>
        <v>355</v>
      </c>
      <c r="G20" s="305">
        <f>'contents(daily)'!U17</f>
        <v>45551</v>
      </c>
      <c r="H20" s="306"/>
      <c r="AA20" s="297"/>
      <c r="AB20" s="497"/>
      <c r="AC20" s="493"/>
      <c r="AD20" s="79"/>
    </row>
    <row r="21" spans="1:30">
      <c r="A21" s="307" t="str">
        <f>IFERROR(IF(MOD(G21,7)&lt;&gt;2,"",(COUNTA($A$5:A20)-COUNTBLANK($A$5:A20)+1)&amp;"주차"), "")</f>
        <v/>
      </c>
      <c r="B21" s="308" t="str">
        <f t="shared" si="0"/>
        <v>17
화</v>
      </c>
      <c r="C21" s="309">
        <f>IF('contents(daily)'!B18 = "", NA(), 'contents(daily)'!B18)</f>
        <v>648</v>
      </c>
      <c r="D21" s="500">
        <f t="shared" si="1"/>
        <v>1936.9666666666667</v>
      </c>
      <c r="E21" s="348">
        <f>IF(ISNUMBER(C21) = TRUE, SUM('contents(daily)'!F18,'contents(daily)'!I18,'contents(daily)'!L18,'contents(daily)'!O18), NA())</f>
        <v>78</v>
      </c>
      <c r="F21" s="499">
        <f t="shared" si="2"/>
        <v>355</v>
      </c>
      <c r="G21" s="305">
        <f>'contents(daily)'!U18</f>
        <v>45552</v>
      </c>
      <c r="H21" s="306"/>
      <c r="AA21" s="297"/>
      <c r="AB21" s="497"/>
      <c r="AC21" s="493"/>
      <c r="AD21" s="79"/>
    </row>
    <row r="22" spans="1:30">
      <c r="A22" s="307" t="str">
        <f>IFERROR(IF(MOD(G22,7)&lt;&gt;2,"",(COUNTA($A$5:A21)-COUNTBLANK($A$5:A21)+1)&amp;"주차"), "")</f>
        <v/>
      </c>
      <c r="B22" s="308" t="str">
        <f t="shared" si="0"/>
        <v>18
수</v>
      </c>
      <c r="C22" s="309">
        <f>IF('contents(daily)'!B19 = "", NA(), 'contents(daily)'!B19)</f>
        <v>663</v>
      </c>
      <c r="D22" s="500">
        <f t="shared" si="1"/>
        <v>1936.9666666666667</v>
      </c>
      <c r="E22" s="348">
        <f>IF(ISNUMBER(C22) = TRUE, SUM('contents(daily)'!F19,'contents(daily)'!I19,'contents(daily)'!L19,'contents(daily)'!O19), NA())</f>
        <v>87</v>
      </c>
      <c r="F22" s="499">
        <f t="shared" si="2"/>
        <v>355</v>
      </c>
      <c r="G22" s="305">
        <f>'contents(daily)'!U19</f>
        <v>45553</v>
      </c>
      <c r="H22" s="306"/>
      <c r="AA22" s="297"/>
      <c r="AB22" s="497"/>
      <c r="AC22" s="493"/>
      <c r="AD22" s="79"/>
    </row>
    <row r="23" spans="1:30">
      <c r="A23" s="307" t="str">
        <f>IFERROR(IF(MOD(G23,7)&lt;&gt;2,"",(COUNTA($A$5:A22)-COUNTBLANK($A$5:A22)+1)&amp;"주차"), "")</f>
        <v/>
      </c>
      <c r="B23" s="308" t="str">
        <f t="shared" si="0"/>
        <v>19
목</v>
      </c>
      <c r="C23" s="309">
        <f>IF('contents(daily)'!B20 = "", NA(), 'contents(daily)'!B20)</f>
        <v>1261</v>
      </c>
      <c r="D23" s="500">
        <f t="shared" si="1"/>
        <v>1936.9666666666667</v>
      </c>
      <c r="E23" s="348">
        <f>IF(ISNUMBER(C23) = TRUE, SUM('contents(daily)'!F20,'contents(daily)'!I20,'contents(daily)'!L20,'contents(daily)'!O20), NA())</f>
        <v>215</v>
      </c>
      <c r="F23" s="499">
        <f t="shared" si="2"/>
        <v>355</v>
      </c>
      <c r="G23" s="305">
        <f>'contents(daily)'!U20</f>
        <v>45554</v>
      </c>
      <c r="H23" s="306"/>
      <c r="AA23" s="297"/>
      <c r="AB23" s="497"/>
      <c r="AC23" s="493"/>
      <c r="AD23" s="79"/>
    </row>
    <row r="24" spans="1:30">
      <c r="A24" s="307" t="str">
        <f>IFERROR(IF(MOD(G24,7)&lt;&gt;2,"",(COUNTA($A$5:A23)-COUNTBLANK($A$5:A23)+1)&amp;"주차"), "")</f>
        <v/>
      </c>
      <c r="B24" s="308" t="str">
        <f t="shared" si="0"/>
        <v>20
금</v>
      </c>
      <c r="C24" s="309">
        <f>IF('contents(daily)'!B21 = "", NA(), 'contents(daily)'!B21)</f>
        <v>2819</v>
      </c>
      <c r="D24" s="500">
        <f t="shared" si="1"/>
        <v>1936.9666666666667</v>
      </c>
      <c r="E24" s="348">
        <f>IF(ISNUMBER(C24) = TRUE, SUM('contents(daily)'!F21,'contents(daily)'!I21,'contents(daily)'!L21,'contents(daily)'!O21), NA())</f>
        <v>679</v>
      </c>
      <c r="F24" s="499">
        <f t="shared" si="2"/>
        <v>355</v>
      </c>
      <c r="G24" s="305">
        <f>'contents(daily)'!U21</f>
        <v>45555</v>
      </c>
      <c r="H24" s="306"/>
      <c r="AA24" s="297"/>
      <c r="AB24" s="497"/>
      <c r="AC24" s="493"/>
      <c r="AD24" s="79"/>
    </row>
    <row r="25" spans="1:30">
      <c r="A25" s="307" t="str">
        <f>IFERROR(IF(MOD(G25,7)&lt;&gt;2,"",(COUNTA($A$5:A24)-COUNTBLANK($A$5:A24)+1)&amp;"주차"), "")</f>
        <v/>
      </c>
      <c r="B25" s="308" t="str">
        <f t="shared" si="0"/>
        <v>21
토</v>
      </c>
      <c r="C25" s="309">
        <f>IF('contents(daily)'!B22 = "", NA(), 'contents(daily)'!B22)</f>
        <v>1513</v>
      </c>
      <c r="D25" s="500">
        <f t="shared" si="1"/>
        <v>1936.9666666666667</v>
      </c>
      <c r="E25" s="348">
        <f>IF(ISNUMBER(C25) = TRUE, SUM('contents(daily)'!F22,'contents(daily)'!I22,'contents(daily)'!L22,'contents(daily)'!O22), NA())</f>
        <v>572</v>
      </c>
      <c r="F25" s="499">
        <f t="shared" si="2"/>
        <v>355</v>
      </c>
      <c r="G25" s="305">
        <f>'contents(daily)'!U22</f>
        <v>45556</v>
      </c>
      <c r="H25" s="306"/>
      <c r="AA25" s="297"/>
      <c r="AB25" s="497"/>
      <c r="AC25" s="493"/>
      <c r="AD25" s="79"/>
    </row>
    <row r="26" spans="1:30">
      <c r="A26" s="307" t="str">
        <f>IFERROR(IF(MOD(G26,7)&lt;&gt;2,"",(COUNTA($A$5:A25)-COUNTBLANK($A$5:A25)+1)&amp;"주차"), "")</f>
        <v/>
      </c>
      <c r="B26" s="308" t="str">
        <f t="shared" si="0"/>
        <v>22
일</v>
      </c>
      <c r="C26" s="309">
        <f>IF('contents(daily)'!B23 = "", NA(), 'contents(daily)'!B23)</f>
        <v>1228</v>
      </c>
      <c r="D26" s="500">
        <f t="shared" si="1"/>
        <v>1936.9666666666667</v>
      </c>
      <c r="E26" s="348">
        <f>IF(ISNUMBER(C26) = TRUE, SUM('contents(daily)'!F23,'contents(daily)'!I23,'contents(daily)'!L23,'contents(daily)'!O23), NA())</f>
        <v>280</v>
      </c>
      <c r="F26" s="499">
        <f t="shared" si="2"/>
        <v>355</v>
      </c>
      <c r="G26" s="305">
        <f>'contents(daily)'!U23</f>
        <v>45557</v>
      </c>
      <c r="H26" s="306"/>
      <c r="I26" s="310" t="str">
        <f>"오가닉 Impression "&amp;
TEXT(C39,"#,###")&amp;"회 기록, "&amp;
IF(MONTH('일간 팔로워'!M1)=1,"작년",IF(MONTH('일간 팔로워'!M1)=2,"1월","1~"&amp;MONTH('일간 팔로워'!M1)-1&amp;"월"))&amp;
" 평균 대비 ("&amp;
TEXT(AVERAGE($J$43:$J$54),"#,###")&amp;
"회) 약 "&amp;
TEXT(ABS((AVERAGE($J$43:$J$54)-C39)/AVERAGE($J$43:$J$54)),"0.0%")&amp;
IF(AVERAGE($J$43:$J$54)&lt;=SUM('contents 계산시트'!AG:AG)," 감소"," 증가")</f>
        <v>오가닉 Impression 58,109회 기록, 1~8월 평균 대비 (53,380회) 약 8.9% 감소</v>
      </c>
      <c r="Q26" s="310" t="str">
        <f>"오가닉 Impression " &amp; TEXT(C39,"#,###") &amp; "회 기록,  전월 대비 (" &amp;
TEXT(J43,"#,###") &amp; "회) 약 " &amp; TEXT(ABS((C39-J43)/J43),"0.0%") &amp;
IF(C39 &gt; J43, " 증가", " 감소")</f>
        <v>오가닉 Impression 58,109회 기록,  전월 대비 (51,074회) 약 13.8% 증가</v>
      </c>
      <c r="W26" s="311"/>
      <c r="AA26" s="297"/>
      <c r="AB26" s="497"/>
      <c r="AC26" s="493"/>
      <c r="AD26" s="79"/>
    </row>
    <row r="27" spans="1:30">
      <c r="A27" s="307" t="str">
        <f>IFERROR(IF(MOD(G27,7)&lt;&gt;2,"",(COUNTA($A$5:A26)-COUNTBLANK($A$5:A26)+1)&amp;"주차"), "")</f>
        <v>4주차</v>
      </c>
      <c r="B27" s="308" t="str">
        <f t="shared" si="0"/>
        <v>23
월</v>
      </c>
      <c r="C27" s="309">
        <f>IF('contents(daily)'!B24 = "", NA(), 'contents(daily)'!B24)</f>
        <v>4554</v>
      </c>
      <c r="D27" s="500">
        <f t="shared" si="1"/>
        <v>1936.9666666666667</v>
      </c>
      <c r="E27" s="348">
        <f>IF(ISNUMBER(C27) = TRUE, SUM('contents(daily)'!F24,'contents(daily)'!I24,'contents(daily)'!L24,'contents(daily)'!O24), NA())</f>
        <v>999</v>
      </c>
      <c r="F27" s="499">
        <f t="shared" si="2"/>
        <v>355</v>
      </c>
      <c r="G27" s="305">
        <f>'contents(daily)'!U24</f>
        <v>45558</v>
      </c>
      <c r="H27" s="306"/>
      <c r="I27" s="310" t="str">
        <f>"         - 콘텐츠 한 개당 평균 impression "&amp;TEXT(C39/E39,"#,###")&amp;"회로 "&amp;IF(MONTH('일간 팔로워'!M1)=1,"작년",IF(MONTH('일간 팔로워'!M1)=2,"1월","1~"&amp;MONTH('일간 팔로워'!M1)-1&amp;"월"))&amp;" 대비 ("&amp;TEXT((SUM(J43:J54)/SUM(L43:L54)),"#,###")&amp;"회) 대비 "&amp;TEXT(ABS((SUM(J43:J54)/SUM(L43:L54)-C39/E39)/(SUM(J43:J54)/SUM(L43:L54))),"0.0%")&amp;IF(SUM(J43:J54)/SUM(L43:L54)&gt;C39/E39," 감소"," 증가")</f>
        <v xml:space="preserve">         - 콘텐츠 한 개당 평균 impression 5,283회로 1~8월 대비 (4,495회) 대비 17.5% 증가</v>
      </c>
      <c r="Q27" s="310" t="str">
        <f>"         - 콘텐츠 한 개당 평균 impression "&amp;TEXT(C39/E39,"#,###")&amp;"회로 전월 대비 (" &amp;
TEXT(J43/L43,"#,###") &amp; "회) 대비 " &amp;
TEXT(ABS((C39/E39 - J43/L43)/(J43/L43)),"0.0%") &amp;
IF(C39/E39 &gt; J43/L43, " 증가", " 감소")</f>
        <v xml:space="preserve">         - 콘텐츠 한 개당 평균 impression 5,283회로 전월 대비 (4,643회) 대비 13.8% 증가</v>
      </c>
      <c r="AA27" s="297"/>
      <c r="AB27" s="497"/>
      <c r="AC27" s="493"/>
      <c r="AD27" s="79"/>
    </row>
    <row r="28" spans="1:30">
      <c r="A28" s="307" t="str">
        <f>IFERROR(IF(MOD(G28,7)&lt;&gt;2,"",(COUNTA($A$5:A27)-COUNTBLANK($A$5:A27)+1)&amp;"주차"), "")</f>
        <v/>
      </c>
      <c r="B28" s="308" t="str">
        <f t="shared" si="0"/>
        <v>24
화</v>
      </c>
      <c r="C28" s="309">
        <f>IF('contents(daily)'!B25 = "", NA(), 'contents(daily)'!B25)</f>
        <v>2112</v>
      </c>
      <c r="D28" s="500">
        <f t="shared" si="1"/>
        <v>1936.9666666666667</v>
      </c>
      <c r="E28" s="348">
        <f>IF(ISNUMBER(C28) = TRUE, SUM('contents(daily)'!F25,'contents(daily)'!I25,'contents(daily)'!L25,'contents(daily)'!O25), NA())</f>
        <v>361</v>
      </c>
      <c r="F28" s="499">
        <f t="shared" si="2"/>
        <v>355</v>
      </c>
      <c r="G28" s="305">
        <f>'contents(daily)'!U25</f>
        <v>45559</v>
      </c>
      <c r="H28" s="306"/>
      <c r="I28" s="310" t="str">
        <f>"오가닉 Engagement "&amp;TEXT(D39,"#,###")&amp;"회로 "&amp;IF(MONTH('일간 팔로워'!M1)=1,"작년",IF(MONTH('일간 팔로워'!M1)=2,"1월","1~"&amp;MONTH('일간 팔로워'!M1)-1&amp;"월"))&amp;" 평균 대비 ("&amp;TEXT(AVERAGE(K43:K54),"#,###")&amp;"회) 약 "&amp;TEXT(ABS((AVERAGE(K43:K54)-D39)/AVERAGE(K43:K54)),"0.0%")&amp;IF(AVERAGE(K43:K54)&gt;D39," 감소"," 증가")</f>
        <v>오가닉 Engagement 10,650회로 1~8월 평균 대비 (7,596회) 약 40.2% 증가</v>
      </c>
      <c r="Q28" s="310" t="str">
        <f>"오가닉 Engagement "&amp;TEXT(D39,"#,###")&amp;"회로 " &amp; "전월 대비 (" &amp;
TEXT(K43,"#,###") &amp; "회) 약 " &amp;
TEXT(ABS((D39-K43)/K43),"0.0%") &amp;
IF(D39 &gt; K43, " 증가", "감소")</f>
        <v>오가닉 Engagement 10,650회로 전월 대비 (9,132회) 약 16.6% 증가</v>
      </c>
      <c r="AA28" s="297"/>
      <c r="AB28" s="497"/>
      <c r="AC28" s="493"/>
      <c r="AD28" s="79"/>
    </row>
    <row r="29" spans="1:30">
      <c r="A29" s="307" t="str">
        <f>IFERROR(IF(MOD(G29,7)&lt;&gt;2,"",(COUNTA($A$5:A28)-COUNTBLANK($A$5:A28)+1)&amp;"주차"), "")</f>
        <v/>
      </c>
      <c r="B29" s="308" t="str">
        <f t="shared" si="0"/>
        <v>25
수</v>
      </c>
      <c r="C29" s="309">
        <f>IF('contents(daily)'!B26 = "", NA(), 'contents(daily)'!B26)</f>
        <v>4710</v>
      </c>
      <c r="D29" s="500">
        <f t="shared" si="1"/>
        <v>1936.9666666666667</v>
      </c>
      <c r="E29" s="348">
        <f>IF(ISNUMBER(C29) = TRUE, SUM('contents(daily)'!F26,'contents(daily)'!I26,'contents(daily)'!L26,'contents(daily)'!O26), NA())</f>
        <v>812</v>
      </c>
      <c r="F29" s="499">
        <f t="shared" si="2"/>
        <v>355</v>
      </c>
      <c r="G29" s="305">
        <f>'contents(daily)'!U26</f>
        <v>45560</v>
      </c>
      <c r="H29" s="306"/>
      <c r="AA29" s="297"/>
      <c r="AB29" s="497"/>
      <c r="AC29" s="493"/>
      <c r="AD29" s="79"/>
    </row>
    <row r="30" spans="1:30">
      <c r="A30" s="307" t="str">
        <f>IFERROR(IF(MOD(G30,7)&lt;&gt;2,"",(COUNTA($A$5:A29)-COUNTBLANK($A$5:A29)+1)&amp;"주차"), "")</f>
        <v/>
      </c>
      <c r="B30" s="308" t="str">
        <f t="shared" si="0"/>
        <v>26
목</v>
      </c>
      <c r="C30" s="309">
        <f>IF('contents(daily)'!B27 = "", NA(), 'contents(daily)'!B27)</f>
        <v>1843</v>
      </c>
      <c r="D30" s="500">
        <f t="shared" si="1"/>
        <v>1936.9666666666667</v>
      </c>
      <c r="E30" s="348">
        <f>IF(ISNUMBER(C30) = TRUE, SUM('contents(daily)'!F27,'contents(daily)'!I27,'contents(daily)'!L27,'contents(daily)'!O27), NA())</f>
        <v>267</v>
      </c>
      <c r="F30" s="499">
        <f t="shared" si="2"/>
        <v>355</v>
      </c>
      <c r="G30" s="305">
        <f>'contents(daily)'!U27</f>
        <v>45561</v>
      </c>
      <c r="H30" s="306"/>
      <c r="AA30" s="297"/>
      <c r="AB30" s="497"/>
      <c r="AC30" s="493"/>
      <c r="AD30" s="79"/>
    </row>
    <row r="31" spans="1:30">
      <c r="A31" s="307" t="str">
        <f>IFERROR(IF(MOD(G31,7)&lt;&gt;2,"",(COUNTA($A$5:A30)-COUNTBLANK($A$5:A30)+1)&amp;"주차"), "")</f>
        <v/>
      </c>
      <c r="B31" s="308" t="str">
        <f t="shared" si="0"/>
        <v>27
금</v>
      </c>
      <c r="C31" s="309">
        <f>IF('contents(daily)'!B28 = "", NA(), 'contents(daily)'!B28)</f>
        <v>2343</v>
      </c>
      <c r="D31" s="500">
        <f t="shared" si="1"/>
        <v>1936.9666666666667</v>
      </c>
      <c r="E31" s="348">
        <f>IF(ISNUMBER(C31) = TRUE, SUM('contents(daily)'!F28,'contents(daily)'!I28,'contents(daily)'!L28,'contents(daily)'!O28), NA())</f>
        <v>387</v>
      </c>
      <c r="F31" s="499">
        <f t="shared" si="2"/>
        <v>355</v>
      </c>
      <c r="G31" s="305">
        <f>'contents(daily)'!U28</f>
        <v>45562</v>
      </c>
      <c r="H31" s="306"/>
      <c r="AA31" s="297"/>
      <c r="AB31" s="497"/>
      <c r="AC31" s="493"/>
      <c r="AD31" s="79"/>
    </row>
    <row r="32" spans="1:30">
      <c r="A32" s="307" t="str">
        <f>IFERROR(IF(MOD(G32,7)&lt;&gt;2,"",(COUNTA($A$5:A31)-COUNTBLANK($A$5:A31)+1)&amp;"주차"), "")</f>
        <v/>
      </c>
      <c r="B32" s="308" t="str">
        <f t="shared" si="0"/>
        <v>28
토</v>
      </c>
      <c r="C32" s="309">
        <f>IF('contents(daily)'!B29 = "", NA(), 'contents(daily)'!B29)</f>
        <v>731</v>
      </c>
      <c r="D32" s="500">
        <f t="shared" si="1"/>
        <v>1936.9666666666667</v>
      </c>
      <c r="E32" s="348">
        <f>IF(ISNUMBER(C32) = TRUE, SUM('contents(daily)'!F29,'contents(daily)'!I29,'contents(daily)'!L29,'contents(daily)'!O29), NA())</f>
        <v>87</v>
      </c>
      <c r="F32" s="499">
        <f t="shared" si="2"/>
        <v>355</v>
      </c>
      <c r="G32" s="305">
        <f>'contents(daily)'!U29</f>
        <v>45563</v>
      </c>
      <c r="H32" s="306"/>
      <c r="AA32" s="297"/>
      <c r="AB32" s="497"/>
      <c r="AC32" s="493"/>
      <c r="AD32" s="79"/>
    </row>
    <row r="33" spans="1:30">
      <c r="A33" s="307" t="str">
        <f>IFERROR(IF(MOD(G33,7)&lt;&gt;2,"",(COUNTA($A$5:A32)-COUNTBLANK($A$5:A32)+1)&amp;"주차"), "")</f>
        <v/>
      </c>
      <c r="B33" s="308" t="str">
        <f t="shared" si="0"/>
        <v>29
일</v>
      </c>
      <c r="C33" s="309">
        <f>IF('contents(daily)'!B30 = "", NA(), 'contents(daily)'!B30)</f>
        <v>589</v>
      </c>
      <c r="D33" s="500">
        <f t="shared" si="1"/>
        <v>1936.9666666666667</v>
      </c>
      <c r="E33" s="348">
        <f>IF(ISNUMBER(C33) = TRUE, SUM('contents(daily)'!F30,'contents(daily)'!I30,'contents(daily)'!L30,'contents(daily)'!O30), NA())</f>
        <v>75</v>
      </c>
      <c r="F33" s="499">
        <f t="shared" si="2"/>
        <v>355</v>
      </c>
      <c r="G33" s="305">
        <f>'contents(daily)'!U30</f>
        <v>45564</v>
      </c>
      <c r="H33" s="306"/>
      <c r="AA33" s="297"/>
      <c r="AB33" s="497"/>
      <c r="AC33" s="493"/>
      <c r="AD33" s="79"/>
    </row>
    <row r="34" spans="1:30">
      <c r="A34" s="307" t="str">
        <f>IFERROR(IF(MOD(G34,7)&lt;&gt;2,"",(COUNTA($A$5:A33)-COUNTBLANK($A$5:A33)+1)&amp;"주차"), "")</f>
        <v>5주차</v>
      </c>
      <c r="B34" s="308" t="str">
        <f t="shared" si="0"/>
        <v>30
월</v>
      </c>
      <c r="C34" s="309">
        <f>IF('contents(daily)'!B31 = "", NA(), 'contents(daily)'!B31)</f>
        <v>3081</v>
      </c>
      <c r="D34" s="500">
        <f t="shared" si="1"/>
        <v>1936.9666666666667</v>
      </c>
      <c r="E34" s="348">
        <f>IF(ISNUMBER(C34) = TRUE, SUM('contents(daily)'!F31,'contents(daily)'!I31,'contents(daily)'!L31,'contents(daily)'!O31), NA())</f>
        <v>525</v>
      </c>
      <c r="F34" s="499">
        <f t="shared" si="2"/>
        <v>355</v>
      </c>
      <c r="G34" s="305">
        <f>'contents(daily)'!U31</f>
        <v>45565</v>
      </c>
      <c r="H34" s="306"/>
      <c r="AA34" s="297"/>
      <c r="AB34" s="497"/>
      <c r="AC34" s="493"/>
      <c r="AD34" s="79"/>
    </row>
    <row r="35" spans="1:30" ht="17.25" thickBot="1">
      <c r="A35" s="312" t="str">
        <f>IFERROR(IF(MOD(G35,7)&lt;&gt;2,"",(COUNTA($A$5:A34)-COUNTBLANK($A$5:A34)+1)&amp;"주차"), "")</f>
        <v/>
      </c>
      <c r="B35" s="313" t="str">
        <f t="shared" si="0"/>
        <v xml:space="preserve">
</v>
      </c>
      <c r="C35" s="314" t="e">
        <f>IF('contents(daily)'!B32 = "", NA(), 'contents(daily)'!B32)</f>
        <v>#N/A</v>
      </c>
      <c r="D35" s="500">
        <f t="shared" si="1"/>
        <v>1936.9666666666667</v>
      </c>
      <c r="E35" s="349" t="e">
        <f>IF(ISNUMBER(C35) = TRUE, SUM('contents(daily)'!F32,'contents(daily)'!I32,'contents(daily)'!L32,'contents(daily)'!O32), NA())</f>
        <v>#N/A</v>
      </c>
      <c r="F35" s="499">
        <f t="shared" si="2"/>
        <v>355</v>
      </c>
      <c r="G35" s="305" t="str">
        <f>'contents(daily)'!U32</f>
        <v/>
      </c>
      <c r="H35" s="306"/>
      <c r="AA35" s="297"/>
      <c r="AB35" s="497"/>
      <c r="AC35" s="493"/>
      <c r="AD35" s="79"/>
    </row>
    <row r="36" spans="1:30">
      <c r="N36" s="306"/>
      <c r="AB36" s="497"/>
      <c r="AC36" s="493"/>
      <c r="AD36" s="79"/>
    </row>
    <row r="37" spans="1:30" ht="17.25" thickBot="1">
      <c r="AB37" s="497"/>
      <c r="AC37" s="493"/>
      <c r="AD37" s="79"/>
    </row>
    <row r="38" spans="1:30" ht="17.25" thickBot="1">
      <c r="B38" s="316"/>
      <c r="C38" s="317" t="s">
        <v>409</v>
      </c>
      <c r="D38" s="317" t="s">
        <v>408</v>
      </c>
      <c r="E38" s="318" t="s">
        <v>410</v>
      </c>
      <c r="F38" s="283"/>
      <c r="N38" s="306"/>
      <c r="P38" s="297" t="s">
        <v>939</v>
      </c>
      <c r="AB38" s="497"/>
      <c r="AC38" s="493"/>
      <c r="AD38" s="79"/>
    </row>
    <row r="39" spans="1:30" ht="17.25" thickBot="1">
      <c r="B39" s="319">
        <f>'일간 팔로워'!M1</f>
        <v>45536</v>
      </c>
      <c r="C39" s="320">
        <f>SUM('contents(daily)'!B:B)</f>
        <v>58109</v>
      </c>
      <c r="D39" s="320">
        <f>SUM('contents(daily)'!F:F)+SUM('contents(daily)'!I:I)+SUM('contents(daily)'!L:L)+SUM('contents(daily)'!O:O)</f>
        <v>10650</v>
      </c>
      <c r="E39" s="321">
        <f>MAX('contents 계산시트'!X:X)</f>
        <v>11</v>
      </c>
      <c r="F39" s="282"/>
      <c r="P39" s="297" t="s">
        <v>1000</v>
      </c>
      <c r="AB39" s="497"/>
      <c r="AC39" s="493"/>
      <c r="AD39" s="79"/>
    </row>
    <row r="40" spans="1:30">
      <c r="P40" s="297" t="s">
        <v>1001</v>
      </c>
      <c r="AB40" s="497"/>
      <c r="AC40" s="493"/>
      <c r="AD40" s="79"/>
    </row>
    <row r="41" spans="1:30" ht="17.25" thickBot="1">
      <c r="AB41" s="497"/>
      <c r="AC41" s="493"/>
      <c r="AD41" s="79"/>
    </row>
    <row r="42" spans="1:30" ht="17.25" thickBot="1">
      <c r="B42" s="316"/>
      <c r="C42" s="317" t="s">
        <v>409</v>
      </c>
      <c r="D42" s="317" t="s">
        <v>408</v>
      </c>
      <c r="E42" s="318" t="s">
        <v>410</v>
      </c>
      <c r="F42" s="283"/>
      <c r="I42" s="322"/>
      <c r="J42" s="323" t="s">
        <v>409</v>
      </c>
      <c r="K42" s="323" t="s">
        <v>408</v>
      </c>
      <c r="L42" s="324" t="s">
        <v>410</v>
      </c>
      <c r="AB42" s="497"/>
      <c r="AC42" s="493"/>
      <c r="AD42" s="79"/>
    </row>
    <row r="43" spans="1:30">
      <c r="B43" s="325">
        <v>45292</v>
      </c>
      <c r="C43" s="326">
        <v>33287</v>
      </c>
      <c r="D43" s="326">
        <v>3892</v>
      </c>
      <c r="E43" s="327">
        <v>9</v>
      </c>
      <c r="H43" s="297">
        <v>1</v>
      </c>
      <c r="I43" s="328" cm="1">
        <f t="array" ref="I43">INDEX($B$43:$B$83, COUNTA($B$43:$B$83) - $H43)</f>
        <v>45505</v>
      </c>
      <c r="J43" s="329">
        <f t="shared" ref="J43:J54" si="3">IF(I43="","",VLOOKUP($I43,$B$43:$E$77,2,FALSE))</f>
        <v>51074</v>
      </c>
      <c r="K43" s="329">
        <f t="shared" ref="K43:K54" si="4">IF(J43="","",VLOOKUP($I43,$B$43:$E$77,3,FALSE))</f>
        <v>9132</v>
      </c>
      <c r="L43" s="330">
        <f t="shared" ref="L43:L54" si="5">IF(K43="","",VLOOKUP($I43,$B$43:$E$77,4,FALSE))</f>
        <v>11</v>
      </c>
      <c r="AB43" s="497"/>
      <c r="AC43" s="493"/>
      <c r="AD43" s="79"/>
    </row>
    <row r="44" spans="1:30">
      <c r="B44" s="331">
        <v>45323</v>
      </c>
      <c r="C44" s="332">
        <v>45427</v>
      </c>
      <c r="D44" s="332">
        <v>6116</v>
      </c>
      <c r="E44" s="333">
        <v>8</v>
      </c>
      <c r="H44" s="297">
        <v>2</v>
      </c>
      <c r="I44" s="334" cm="1">
        <f t="array" ref="I44">IFERROR(IF(AND(H44 &gt; 0, YEAR(I43) = YEAR(INDEX($B$43:$B$83, COUNTA($B$43:$B$83) - $H44))), INDEX($B$43:$B$83, COUNTA($B$43:$B$83) - $H44), ""),"")</f>
        <v>45474</v>
      </c>
      <c r="J44" s="335">
        <f t="shared" si="3"/>
        <v>78150</v>
      </c>
      <c r="K44" s="335">
        <f t="shared" si="4"/>
        <v>12461</v>
      </c>
      <c r="L44" s="336">
        <f t="shared" si="5"/>
        <v>18</v>
      </c>
      <c r="AB44" s="497"/>
      <c r="AC44" s="493"/>
      <c r="AD44" s="79"/>
    </row>
    <row r="45" spans="1:30">
      <c r="B45" s="331">
        <v>45352</v>
      </c>
      <c r="C45" s="332">
        <v>61864</v>
      </c>
      <c r="D45" s="332">
        <v>8232</v>
      </c>
      <c r="E45" s="333">
        <v>14</v>
      </c>
      <c r="H45" s="297">
        <v>3</v>
      </c>
      <c r="I45" s="334" cm="1">
        <f t="array" ref="I45">IFERROR(IF(AND(H45 &gt; 0, YEAR(I44) = YEAR(INDEX($B$43:$B$83, COUNTA($B$43:$B$83) - $H45))), INDEX($B$43:$B$83, COUNTA($B$43:$B$83) - $H45), ""),"")</f>
        <v>45444</v>
      </c>
      <c r="J45" s="335">
        <f t="shared" si="3"/>
        <v>62792</v>
      </c>
      <c r="K45" s="335">
        <f t="shared" si="4"/>
        <v>9346</v>
      </c>
      <c r="L45" s="336">
        <f t="shared" si="5"/>
        <v>12</v>
      </c>
      <c r="AB45" s="497"/>
      <c r="AC45" s="493"/>
      <c r="AD45" s="79"/>
    </row>
    <row r="46" spans="1:30">
      <c r="B46" s="331">
        <v>45383</v>
      </c>
      <c r="C46" s="332">
        <v>48096</v>
      </c>
      <c r="D46" s="332">
        <v>6137</v>
      </c>
      <c r="E46" s="333">
        <v>10</v>
      </c>
      <c r="H46" s="297">
        <v>4</v>
      </c>
      <c r="I46" s="334" cm="1">
        <f t="array" ref="I46">IFERROR(IF(AND(H46 &gt; 0, YEAR(I45) = YEAR(INDEX($B$43:$B$83, COUNTA($B$43:$B$83) - $H46))), INDEX($B$43:$B$83, COUNTA($B$43:$B$83) - $H46), ""),"")</f>
        <v>45413</v>
      </c>
      <c r="J46" s="335">
        <f t="shared" si="3"/>
        <v>46348</v>
      </c>
      <c r="K46" s="335">
        <f t="shared" si="4"/>
        <v>5452</v>
      </c>
      <c r="L46" s="336">
        <f t="shared" si="5"/>
        <v>13</v>
      </c>
      <c r="AB46" s="497"/>
      <c r="AC46" s="493"/>
      <c r="AD46" s="79"/>
    </row>
    <row r="47" spans="1:30">
      <c r="B47" s="331">
        <v>45413</v>
      </c>
      <c r="C47" s="332">
        <v>46348</v>
      </c>
      <c r="D47" s="332">
        <v>5452</v>
      </c>
      <c r="E47" s="333">
        <v>13</v>
      </c>
      <c r="H47" s="297">
        <v>5</v>
      </c>
      <c r="I47" s="334" cm="1">
        <f t="array" ref="I47">IFERROR(IF(AND(H47 &gt; 0, YEAR(I46) = YEAR(INDEX($B$43:$B$83, COUNTA($B$43:$B$83) - $H47))), INDEX($B$43:$B$83, COUNTA($B$43:$B$83) - $H47), ""),"")</f>
        <v>45383</v>
      </c>
      <c r="J47" s="335">
        <f t="shared" si="3"/>
        <v>48096</v>
      </c>
      <c r="K47" s="335">
        <f t="shared" si="4"/>
        <v>6137</v>
      </c>
      <c r="L47" s="336">
        <f t="shared" si="5"/>
        <v>10</v>
      </c>
      <c r="AB47" s="497"/>
      <c r="AC47" s="493"/>
      <c r="AD47" s="79"/>
    </row>
    <row r="48" spans="1:30">
      <c r="B48" s="331">
        <v>45444</v>
      </c>
      <c r="C48" s="332">
        <v>62792</v>
      </c>
      <c r="D48" s="332">
        <v>9346</v>
      </c>
      <c r="E48" s="333">
        <v>12</v>
      </c>
      <c r="H48" s="297">
        <v>6</v>
      </c>
      <c r="I48" s="334" cm="1">
        <f t="array" ref="I48">IFERROR(IF(AND(H48 &gt; 0, YEAR(I47) = YEAR(INDEX($B$43:$B$83, COUNTA($B$43:$B$83) - $H48))), INDEX($B$43:$B$83, COUNTA($B$43:$B$83) - $H48), ""),"")</f>
        <v>45352</v>
      </c>
      <c r="J48" s="335">
        <f t="shared" si="3"/>
        <v>61864</v>
      </c>
      <c r="K48" s="335">
        <f t="shared" si="4"/>
        <v>8232</v>
      </c>
      <c r="L48" s="336">
        <f t="shared" si="5"/>
        <v>14</v>
      </c>
      <c r="AB48" s="497"/>
      <c r="AC48" s="493"/>
      <c r="AD48" s="79"/>
    </row>
    <row r="49" spans="2:30">
      <c r="B49" s="331">
        <v>45474</v>
      </c>
      <c r="C49" s="332">
        <v>78150</v>
      </c>
      <c r="D49" s="332">
        <v>12461</v>
      </c>
      <c r="E49" s="333">
        <v>18</v>
      </c>
      <c r="H49" s="297">
        <v>7</v>
      </c>
      <c r="I49" s="334" cm="1">
        <f t="array" ref="I49">IFERROR(IF(AND(H49 &gt; 0, YEAR(I48) = YEAR(INDEX($B$43:$B$83, COUNTA($B$43:$B$83) - $H49))), INDEX($B$43:$B$83, COUNTA($B$43:$B$83) - $H49), ""),"")</f>
        <v>45323</v>
      </c>
      <c r="J49" s="335">
        <f t="shared" si="3"/>
        <v>45427</v>
      </c>
      <c r="K49" s="335">
        <f t="shared" si="4"/>
        <v>6116</v>
      </c>
      <c r="L49" s="336">
        <f t="shared" si="5"/>
        <v>8</v>
      </c>
      <c r="AB49" s="497"/>
      <c r="AC49" s="493"/>
      <c r="AD49" s="79"/>
    </row>
    <row r="50" spans="2:30" ht="17.25" thickBot="1">
      <c r="B50" s="331">
        <v>45505</v>
      </c>
      <c r="C50" s="332">
        <v>51074</v>
      </c>
      <c r="D50" s="332">
        <v>9132</v>
      </c>
      <c r="E50" s="333">
        <v>11</v>
      </c>
      <c r="H50" s="297">
        <v>8</v>
      </c>
      <c r="I50" s="334" cm="1">
        <f t="array" ref="I50">IFERROR(IF(AND(H50 &gt; 0, YEAR(I49) = YEAR(INDEX($B$43:$B$83, COUNTA($B$43:$B$83) - $H50))), INDEX($B$43:$B$83, COUNTA($B$43:$B$83) - $H50), ""),"")</f>
        <v>45292</v>
      </c>
      <c r="J50" s="335">
        <f t="shared" si="3"/>
        <v>33287</v>
      </c>
      <c r="K50" s="335">
        <f t="shared" si="4"/>
        <v>3892</v>
      </c>
      <c r="L50" s="336">
        <f t="shared" si="5"/>
        <v>9</v>
      </c>
      <c r="AB50" s="62"/>
      <c r="AC50" s="63"/>
      <c r="AD50" s="65"/>
    </row>
    <row r="51" spans="2:30">
      <c r="B51" s="331">
        <v>45536</v>
      </c>
      <c r="C51" s="332">
        <v>58109</v>
      </c>
      <c r="D51" s="332">
        <v>10650</v>
      </c>
      <c r="E51" s="333">
        <v>11</v>
      </c>
      <c r="H51" s="297">
        <v>9</v>
      </c>
      <c r="I51" s="334" t="str" cm="1">
        <f t="array" ref="I51">IFERROR(IF(AND(H51 &gt; 0, YEAR(I50) = YEAR(INDEX($B$43:$B$83, COUNTA($B$43:$B$83) - $H51))), INDEX($B$43:$B$83, COUNTA($B$43:$B$83) - $H51), ""),"")</f>
        <v/>
      </c>
      <c r="J51" s="335" t="str">
        <f t="shared" si="3"/>
        <v/>
      </c>
      <c r="K51" s="335" t="str">
        <f t="shared" si="4"/>
        <v/>
      </c>
      <c r="L51" s="336" t="str">
        <f t="shared" si="5"/>
        <v/>
      </c>
    </row>
    <row r="52" spans="2:30">
      <c r="B52" s="331"/>
      <c r="C52" s="332"/>
      <c r="D52" s="332"/>
      <c r="E52" s="333"/>
      <c r="H52" s="297">
        <v>10</v>
      </c>
      <c r="I52" s="334" t="str" cm="1">
        <f t="array" ref="I52">IFERROR(IF(AND(H52 &gt; 0, YEAR(I51) = YEAR(INDEX($B$43:$B$83, COUNTA($B$43:$B$83) - $H52))), INDEX($B$43:$B$83, COUNTA($B$43:$B$83) - $H52), ""),"")</f>
        <v/>
      </c>
      <c r="J52" s="335" t="str">
        <f t="shared" si="3"/>
        <v/>
      </c>
      <c r="K52" s="335" t="str">
        <f t="shared" si="4"/>
        <v/>
      </c>
      <c r="L52" s="336" t="str">
        <f t="shared" si="5"/>
        <v/>
      </c>
    </row>
    <row r="53" spans="2:30">
      <c r="B53" s="331"/>
      <c r="C53" s="332"/>
      <c r="D53" s="332"/>
      <c r="E53" s="333"/>
      <c r="H53" s="297">
        <v>11</v>
      </c>
      <c r="I53" s="334" t="str" cm="1">
        <f t="array" ref="I53">IFERROR(IF(AND(H53 &gt; 0, YEAR(I52) = YEAR(INDEX($B$43:$B$83, COUNTA($B$43:$B$83) - $H53))), INDEX($B$43:$B$83, COUNTA($B$43:$B$83) - $H53), ""),"")</f>
        <v/>
      </c>
      <c r="J53" s="335" t="str">
        <f t="shared" si="3"/>
        <v/>
      </c>
      <c r="K53" s="335" t="str">
        <f t="shared" si="4"/>
        <v/>
      </c>
      <c r="L53" s="336" t="str">
        <f t="shared" si="5"/>
        <v/>
      </c>
    </row>
    <row r="54" spans="2:30" ht="17.25" thickBot="1">
      <c r="B54" s="331"/>
      <c r="C54" s="332"/>
      <c r="D54" s="332"/>
      <c r="E54" s="333"/>
      <c r="H54" s="297">
        <v>12</v>
      </c>
      <c r="I54" s="337" t="str" cm="1">
        <f t="array" ref="I54">IFERROR(IF(AND(H54 &gt; 0, YEAR(I53) = YEAR(INDEX($B$43:$B$83, COUNTA($B$43:$B$83) - $H54))), INDEX($B$43:$B$83, COUNTA($B$43:$B$83) - $H54), ""),"")</f>
        <v/>
      </c>
      <c r="J54" s="338" t="str">
        <f t="shared" si="3"/>
        <v/>
      </c>
      <c r="K54" s="338" t="str">
        <f t="shared" si="4"/>
        <v/>
      </c>
      <c r="L54" s="339" t="str">
        <f t="shared" si="5"/>
        <v/>
      </c>
    </row>
    <row r="55" spans="2:30">
      <c r="B55" s="331"/>
      <c r="C55" s="332"/>
      <c r="D55" s="332"/>
      <c r="E55" s="333"/>
    </row>
    <row r="56" spans="2:30">
      <c r="B56" s="331"/>
      <c r="C56" s="332"/>
      <c r="D56" s="332"/>
      <c r="E56" s="333"/>
    </row>
    <row r="57" spans="2:30">
      <c r="B57" s="331"/>
      <c r="C57" s="332"/>
      <c r="D57" s="332"/>
      <c r="E57" s="333"/>
    </row>
    <row r="58" spans="2:30">
      <c r="B58" s="331"/>
      <c r="C58" s="332"/>
      <c r="D58" s="332"/>
      <c r="E58" s="333"/>
    </row>
    <row r="59" spans="2:30">
      <c r="B59" s="331"/>
      <c r="C59" s="332"/>
      <c r="D59" s="332"/>
      <c r="E59" s="333"/>
    </row>
    <row r="60" spans="2:30">
      <c r="B60" s="331"/>
      <c r="C60" s="332"/>
      <c r="D60" s="332"/>
      <c r="E60" s="333"/>
    </row>
    <row r="61" spans="2:30">
      <c r="B61" s="331"/>
      <c r="C61" s="332"/>
      <c r="D61" s="332"/>
      <c r="E61" s="333"/>
    </row>
    <row r="62" spans="2:30">
      <c r="B62" s="331"/>
      <c r="C62" s="332"/>
      <c r="D62" s="332"/>
      <c r="E62" s="333"/>
    </row>
    <row r="63" spans="2:30">
      <c r="B63" s="331"/>
      <c r="C63" s="332"/>
      <c r="D63" s="332"/>
      <c r="E63" s="333"/>
    </row>
    <row r="64" spans="2:30">
      <c r="B64" s="331"/>
      <c r="C64" s="332"/>
      <c r="D64" s="332"/>
      <c r="E64" s="333"/>
    </row>
    <row r="65" spans="2:5">
      <c r="B65" s="331"/>
      <c r="C65" s="332"/>
      <c r="D65" s="332"/>
      <c r="E65" s="333"/>
    </row>
    <row r="66" spans="2:5">
      <c r="B66" s="331"/>
      <c r="C66" s="332"/>
      <c r="D66" s="332"/>
      <c r="E66" s="333"/>
    </row>
    <row r="67" spans="2:5">
      <c r="B67" s="331"/>
      <c r="C67" s="332"/>
      <c r="D67" s="332"/>
      <c r="E67" s="333"/>
    </row>
    <row r="68" spans="2:5">
      <c r="B68" s="331"/>
      <c r="C68" s="332"/>
      <c r="D68" s="332"/>
      <c r="E68" s="333"/>
    </row>
    <row r="69" spans="2:5">
      <c r="B69" s="331"/>
      <c r="C69" s="332"/>
      <c r="D69" s="332"/>
      <c r="E69" s="333"/>
    </row>
    <row r="70" spans="2:5">
      <c r="B70" s="331"/>
      <c r="C70" s="332"/>
      <c r="D70" s="332"/>
      <c r="E70" s="333"/>
    </row>
    <row r="71" spans="2:5">
      <c r="B71" s="331"/>
      <c r="C71" s="332"/>
      <c r="D71" s="332"/>
      <c r="E71" s="333"/>
    </row>
    <row r="72" spans="2:5">
      <c r="B72" s="331"/>
      <c r="C72" s="332"/>
      <c r="D72" s="332"/>
      <c r="E72" s="333"/>
    </row>
    <row r="73" spans="2:5">
      <c r="B73" s="331"/>
      <c r="C73" s="332"/>
      <c r="D73" s="332"/>
      <c r="E73" s="333"/>
    </row>
    <row r="74" spans="2:5">
      <c r="B74" s="331"/>
      <c r="C74" s="332"/>
      <c r="D74" s="332"/>
      <c r="E74" s="333"/>
    </row>
    <row r="75" spans="2:5">
      <c r="B75" s="331"/>
      <c r="C75" s="332"/>
      <c r="D75" s="332"/>
      <c r="E75" s="333"/>
    </row>
    <row r="76" spans="2:5">
      <c r="B76" s="331"/>
      <c r="C76" s="332"/>
      <c r="D76" s="332"/>
      <c r="E76" s="333"/>
    </row>
    <row r="77" spans="2:5">
      <c r="B77" s="331"/>
      <c r="C77" s="332"/>
      <c r="D77" s="332"/>
      <c r="E77" s="333"/>
    </row>
    <row r="78" spans="2:5">
      <c r="B78" s="331"/>
      <c r="C78" s="332"/>
      <c r="D78" s="332"/>
      <c r="E78" s="333"/>
    </row>
    <row r="79" spans="2:5">
      <c r="B79" s="331"/>
      <c r="C79" s="332"/>
      <c r="D79" s="332"/>
      <c r="E79" s="333"/>
    </row>
    <row r="80" spans="2:5">
      <c r="B80" s="331"/>
      <c r="C80" s="332"/>
      <c r="D80" s="332"/>
      <c r="E80" s="333"/>
    </row>
    <row r="81" spans="2:5">
      <c r="B81" s="331"/>
      <c r="C81" s="332"/>
      <c r="D81" s="332"/>
      <c r="E81" s="333"/>
    </row>
    <row r="82" spans="2:5">
      <c r="B82" s="331"/>
      <c r="C82" s="332"/>
      <c r="D82" s="332"/>
      <c r="E82" s="333"/>
    </row>
    <row r="83" spans="2:5" ht="17.25" thickBot="1">
      <c r="B83" s="331"/>
      <c r="C83" s="340"/>
      <c r="D83" s="340"/>
      <c r="E83" s="341"/>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workbookViewId="0">
      <selection activeCell="L4" sqref="L4:N15"/>
    </sheetView>
  </sheetViews>
  <sheetFormatPr defaultRowHeight="16.5"/>
  <cols>
    <col min="1" max="1" width="23.375" style="21" customWidth="1"/>
    <col min="2" max="2" width="9.875" style="102" customWidth="1"/>
    <col min="3" max="3" width="30.75" customWidth="1"/>
    <col min="4" max="4" width="13.75" bestFit="1" customWidth="1"/>
    <col min="5" max="5" width="6" customWidth="1"/>
    <col min="6" max="6" width="21.125" style="21" customWidth="1"/>
    <col min="7" max="7" width="16.125" style="102" bestFit="1" customWidth="1"/>
    <col min="8" max="8" width="22.875" customWidth="1"/>
    <col min="9" max="9" width="13.75" bestFit="1" customWidth="1"/>
    <col min="12" max="12" width="9" style="282"/>
    <col min="13" max="13" width="17.125" style="282" customWidth="1"/>
    <col min="14" max="14" width="20.125" style="282" customWidth="1"/>
    <col min="17" max="17" width="20.125" customWidth="1"/>
    <col min="19" max="19" width="33.625" bestFit="1" customWidth="1"/>
  </cols>
  <sheetData>
    <row r="1" spans="1:23" s="57" customFormat="1">
      <c r="A1" s="98" t="s">
        <v>101</v>
      </c>
      <c r="B1" s="98" t="s">
        <v>102</v>
      </c>
      <c r="C1" s="99" t="s">
        <v>103</v>
      </c>
      <c r="F1" s="98" t="s">
        <v>104</v>
      </c>
      <c r="G1" s="98" t="s">
        <v>105</v>
      </c>
      <c r="H1" s="99" t="s">
        <v>103</v>
      </c>
      <c r="L1" s="282"/>
      <c r="M1" s="282"/>
      <c r="N1" s="282"/>
      <c r="Q1" s="100" t="s">
        <v>106</v>
      </c>
      <c r="S1" s="101" t="s">
        <v>107</v>
      </c>
      <c r="T1" s="101" t="s">
        <v>108</v>
      </c>
      <c r="U1" s="101" t="s">
        <v>109</v>
      </c>
      <c r="V1" s="101" t="s">
        <v>110</v>
      </c>
      <c r="W1" s="101" t="s">
        <v>111</v>
      </c>
    </row>
    <row r="2" spans="1:23" ht="17.25" thickBot="1">
      <c r="A2" s="21" t="s">
        <v>764</v>
      </c>
      <c r="B2" s="102">
        <v>8</v>
      </c>
      <c r="C2" s="192" t="str">
        <f t="array" ref="C2">IFERROR(IF(A2="","",IF(ISNUMBER(MATCH(TRUE,ISNUMBER(SEARCH($Q$2:$Q$51, $A2)),0))=TRUE,"United States of America",INDEX($S$2:$S$199,MATCH(TRUE,ISNUMBER(SEARCH($S$2:$S$199, $A2)),0)))),"United States of America")</f>
        <v>India</v>
      </c>
      <c r="D2" s="192" t="str">
        <f t="array" ref="D2">IF(A2="","",IF(ISNUMBER(MATCH(TRUE,ISNUMBER(SEARCH($Q$2:$Q$51, $A2)),0))=TRUE,"",IF(ISNUMBER(MATCH(TRUE,ISNUMBER(SEARCH($S$2:$S$199, $A2)),0))=TRUE,"","미국 확인 필요")))</f>
        <v/>
      </c>
      <c r="F2" s="21" t="s">
        <v>623</v>
      </c>
      <c r="G2" s="102">
        <v>5140</v>
      </c>
      <c r="H2" s="192" t="str">
        <f t="array" ref="H2">IFERROR(IF(F2="","",IF(ISNUMBER(MATCH(TRUE,ISNUMBER(SEARCH($Q$2:$Q$51, $F2)),0))=TRUE,"United States of America",INDEX($S$2:$S$199,MATCH(TRUE,ISNUMBER(SEARCH($S$2:$S$199, $F2)),0)))),"United States of America")</f>
        <v>Korea</v>
      </c>
      <c r="I2" s="192" t="str">
        <f t="array" ref="I2">IF(F2="","",IF(ISNUMBER(MATCH(TRUE,ISNUMBER(SEARCH($Q$2:$Q$51, $F2)),0))=TRUE,"",IF(ISNUMBER(MATCH(TRUE,ISNUMBER(SEARCH($S$2:$S$199, $F2)),0))=TRUE,"","미국 확인 필요")))</f>
        <v/>
      </c>
      <c r="L2" s="283"/>
      <c r="Q2" s="103" t="s">
        <v>112</v>
      </c>
      <c r="S2" s="2" t="s">
        <v>113</v>
      </c>
      <c r="T2" s="246">
        <f t="shared" ref="T2:T65" si="0">SUMIF(C:C,S2,B:B)</f>
        <v>0</v>
      </c>
      <c r="U2" s="246" t="str">
        <f>IF(T2=0,"",RANK(T2,T:T,0)+COUNTIF(T$1:T1,T2))</f>
        <v/>
      </c>
      <c r="V2" s="246">
        <f t="shared" ref="V2:V65" si="1">SUMIF(H:H,S2,G:G)</f>
        <v>0</v>
      </c>
      <c r="W2" s="246" t="str">
        <f>IF(V2=0,"",RANK(V2,V:V,0)+COUNTIF(V$1:V1,V2))</f>
        <v/>
      </c>
    </row>
    <row r="3" spans="1:23" ht="17.25" thickBot="1">
      <c r="A3" s="21" t="s">
        <v>895</v>
      </c>
      <c r="B3" s="102">
        <v>5</v>
      </c>
      <c r="C3" s="192" t="str">
        <f t="array" ref="C3">IFERROR(IF(A3="","",IF(ISNUMBER(MATCH(TRUE,ISNUMBER(SEARCH($Q$2:$Q$51, $A3)),0))=TRUE,"United States of America",INDEX($S$2:$S$199,MATCH(TRUE,ISNUMBER(SEARCH($S$2:$S$199, $A3)),0)))),"United States of America")</f>
        <v>Germany</v>
      </c>
      <c r="D3" s="192" t="str">
        <f t="array" ref="D3">IF(A3="","",IF(ISNUMBER(MATCH(TRUE,ISNUMBER(SEARCH($Q$2:$Q$51, $A3)),0))=TRUE,"",IF(ISNUMBER(MATCH(TRUE,ISNUMBER(SEARCH($S$2:$S$199, $A3)),0))=TRUE,"","미국 확인 필요")))</f>
        <v/>
      </c>
      <c r="F3" s="21" t="s">
        <v>583</v>
      </c>
      <c r="G3" s="102">
        <v>912</v>
      </c>
      <c r="H3" s="192" t="str">
        <f t="array" ref="H3">IFERROR(IF(F3="","",IF(ISNUMBER(MATCH(TRUE,ISNUMBER(SEARCH($Q$2:$Q$51, $F3)),0))=TRUE,"United States of America",INDEX($S$2:$S$199,MATCH(TRUE,ISNUMBER(SEARCH($S$2:$S$199, $F3)),0)))),"United States of America")</f>
        <v>India</v>
      </c>
      <c r="I3" s="192" t="str">
        <f t="array" ref="I3">IF(F3="","",IF(ISNUMBER(MATCH(TRUE,ISNUMBER(SEARCH($Q$2:$Q$51, $F3)),0))=TRUE,"",IF(ISNUMBER(MATCH(TRUE,ISNUMBER(SEARCH($S$2:$S$199, $F3)),0))=TRUE,"","미국 확인 필요")))</f>
        <v/>
      </c>
      <c r="L3" s="465" t="s">
        <v>114</v>
      </c>
      <c r="M3" s="466"/>
      <c r="N3" s="467"/>
      <c r="Q3" s="103" t="s">
        <v>115</v>
      </c>
      <c r="S3" s="2" t="s">
        <v>116</v>
      </c>
      <c r="T3" s="246">
        <f t="shared" si="0"/>
        <v>0</v>
      </c>
      <c r="U3" s="246" t="str">
        <f>IF(T3=0,"",RANK(T3,T:T,0)+COUNTIF(T$1:T2,T3))</f>
        <v/>
      </c>
      <c r="V3" s="246">
        <f t="shared" si="1"/>
        <v>0</v>
      </c>
      <c r="W3" s="246" t="str">
        <f>IF(V3=0,"",RANK(V3,V:V,0)+COUNTIF(V$1:V2,V3))</f>
        <v/>
      </c>
    </row>
    <row r="4" spans="1:23">
      <c r="A4" s="21" t="s">
        <v>748</v>
      </c>
      <c r="B4" s="102">
        <v>6</v>
      </c>
      <c r="C4" s="192" t="str">
        <f t="array" ref="C4">IFERROR(IF(A4="","",IF(ISNUMBER(MATCH(TRUE,ISNUMBER(SEARCH($Q$2:$Q$51, $A4)),0))=TRUE,"United States of America",INDEX($S$2:$S$199,MATCH(TRUE,ISNUMBER(SEARCH($S$2:$S$199, $A4)),0)))),"United States of America")</f>
        <v>India</v>
      </c>
      <c r="D4" s="192" t="str">
        <f t="array" ref="D4">IF(A4="","",IF(ISNUMBER(MATCH(TRUE,ISNUMBER(SEARCH($Q$2:$Q$51, $A4)),0))=TRUE,"",IF(ISNUMBER(MATCH(TRUE,ISNUMBER(SEARCH($S$2:$S$199, $A4)),0))=TRUE,"","미국 확인 필요")))</f>
        <v/>
      </c>
      <c r="F4" s="21" t="s">
        <v>631</v>
      </c>
      <c r="G4" s="102">
        <v>733</v>
      </c>
      <c r="H4" s="192" t="str">
        <f t="array" ref="H4">IFERROR(IF(F4="","",IF(ISNUMBER(MATCH(TRUE,ISNUMBER(SEARCH($Q$2:$Q$51, $F4)),0))=TRUE,"United States of America",INDEX($S$2:$S$199,MATCH(TRUE,ISNUMBER(SEARCH($S$2:$S$199, $F4)),0)))),"United States of America")</f>
        <v>India</v>
      </c>
      <c r="I4" s="192" t="str">
        <f t="array" ref="I4">IF(F4="","",IF(ISNUMBER(MATCH(TRUE,ISNUMBER(SEARCH($Q$2:$Q$51, $F4)),0))=TRUE,"",IF(ISNUMBER(MATCH(TRUE,ISNUMBER(SEARCH($S$2:$S$199, $F4)),0))=TRUE,"","미국 확인 필요")))</f>
        <v/>
      </c>
      <c r="L4" s="284" t="s">
        <v>117</v>
      </c>
      <c r="M4" s="285" t="s">
        <v>118</v>
      </c>
      <c r="N4" s="286">
        <f>'일간 팔로워'!M1</f>
        <v>45536</v>
      </c>
      <c r="Q4" s="103" t="s">
        <v>119</v>
      </c>
      <c r="S4" s="2" t="s">
        <v>120</v>
      </c>
      <c r="T4" s="246">
        <f t="shared" si="0"/>
        <v>0</v>
      </c>
      <c r="U4" s="246" t="str">
        <f>IF(T4=0,"",RANK(T4,T:T,0)+COUNTIF(T$1:T3,T4))</f>
        <v/>
      </c>
      <c r="V4" s="246">
        <f t="shared" si="1"/>
        <v>0</v>
      </c>
      <c r="W4" s="246" t="str">
        <f>IF(V4=0,"",RANK(V4,V:V,0)+COUNTIF(V$1:V3,V4))</f>
        <v/>
      </c>
    </row>
    <row r="5" spans="1:23">
      <c r="A5" s="21" t="s">
        <v>896</v>
      </c>
      <c r="B5" s="102">
        <v>9</v>
      </c>
      <c r="C5" s="192" t="str">
        <f t="array" ref="C5">IFERROR(IF(A5="","",IF(ISNUMBER(MATCH(TRUE,ISNUMBER(SEARCH($Q$2:$Q$51, $A5)),0))=TRUE,"United States of America",INDEX($S$2:$S$199,MATCH(TRUE,ISNUMBER(SEARCH($S$2:$S$199, $A5)),0)))),"United States of America")</f>
        <v>Philippines</v>
      </c>
      <c r="D5" s="192" t="str">
        <f t="array" ref="D5">IF(A5="","",IF(ISNUMBER(MATCH(TRUE,ISNUMBER(SEARCH($Q$2:$Q$51, $A5)),0))=TRUE,"",IF(ISNUMBER(MATCH(TRUE,ISNUMBER(SEARCH($S$2:$S$199, $A5)),0))=TRUE,"","미국 확인 필요")))</f>
        <v/>
      </c>
      <c r="F5" s="21" t="s">
        <v>614</v>
      </c>
      <c r="G5" s="102">
        <v>590</v>
      </c>
      <c r="H5" s="192" t="str">
        <f t="array" ref="H5">IFERROR(IF(F5="","",IF(ISNUMBER(MATCH(TRUE,ISNUMBER(SEARCH($Q$2:$Q$51, $F5)),0))=TRUE,"United States of America",INDEX($S$2:$S$199,MATCH(TRUE,ISNUMBER(SEARCH($S$2:$S$199, $F5)),0)))),"United States of America")</f>
        <v>India</v>
      </c>
      <c r="I5" s="192" t="str">
        <f t="array" ref="I5">IF(F5="","",IF(ISNUMBER(MATCH(TRUE,ISNUMBER(SEARCH($Q$2:$Q$51, $F5)),0))=TRUE,"",IF(ISNUMBER(MATCH(TRUE,ISNUMBER(SEARCH($S$2:$S$199, $F5)),0))=TRUE,"","미국 확인 필요")))</f>
        <v/>
      </c>
      <c r="L5" s="106">
        <v>1</v>
      </c>
      <c r="M5" s="107" t="str">
        <f t="shared" ref="M5:M14" si="2">INDEX(S:S,MATCH(L5,U:U,0))</f>
        <v>India</v>
      </c>
      <c r="N5" s="287">
        <f t="shared" ref="N5:N14" si="3">INDEX(T:T,MATCH(L5,U:U,0))</f>
        <v>808</v>
      </c>
      <c r="Q5" s="103" t="s">
        <v>121</v>
      </c>
      <c r="S5" s="2" t="s">
        <v>122</v>
      </c>
      <c r="T5" s="246">
        <f t="shared" si="0"/>
        <v>0</v>
      </c>
      <c r="U5" s="246" t="str">
        <f>IF(T5=0,"",RANK(T5,T:T,0)+COUNTIF(T$1:T4,T5))</f>
        <v/>
      </c>
      <c r="V5" s="246">
        <f t="shared" si="1"/>
        <v>0</v>
      </c>
      <c r="W5" s="246" t="str">
        <f>IF(V5=0,"",RANK(V5,V:V,0)+COUNTIF(V$1:V4,V5))</f>
        <v/>
      </c>
    </row>
    <row r="6" spans="1:23">
      <c r="A6" s="21" t="s">
        <v>580</v>
      </c>
      <c r="B6" s="102">
        <v>50</v>
      </c>
      <c r="C6" s="192" t="str">
        <f t="array" ref="C6">IFERROR(IF(A6="","",IF(ISNUMBER(MATCH(TRUE,ISNUMBER(SEARCH($Q$2:$Q$51, $A6)),0))=TRUE,"United States of America",INDEX($S$2:$S$199,MATCH(TRUE,ISNUMBER(SEARCH($S$2:$S$199, $A6)),0)))),"United States of America")</f>
        <v>United States of America</v>
      </c>
      <c r="D6" s="192" t="str">
        <f t="array" ref="D6">IF(A6="","",IF(ISNUMBER(MATCH(TRUE,ISNUMBER(SEARCH($Q$2:$Q$51, $A6)),0))=TRUE,"",IF(ISNUMBER(MATCH(TRUE,ISNUMBER(SEARCH($S$2:$S$199, $A6)),0))=TRUE,"","미국 확인 필요")))</f>
        <v/>
      </c>
      <c r="F6" s="21" t="s">
        <v>733</v>
      </c>
      <c r="G6" s="102">
        <v>521</v>
      </c>
      <c r="H6" s="192" t="str">
        <f t="array" ref="H6">IFERROR(IF(F6="","",IF(ISNUMBER(MATCH(TRUE,ISNUMBER(SEARCH($Q$2:$Q$51, $F6)),0))=TRUE,"United States of America",INDEX($S$2:$S$199,MATCH(TRUE,ISNUMBER(SEARCH($S$2:$S$199, $F6)),0)))),"United States of America")</f>
        <v>Pakistan</v>
      </c>
      <c r="I6" s="192" t="str">
        <f t="array" ref="I6">IF(F6="","",IF(ISNUMBER(MATCH(TRUE,ISNUMBER(SEARCH($Q$2:$Q$51, $F6)),0))=TRUE,"",IF(ISNUMBER(MATCH(TRUE,ISNUMBER(SEARCH($S$2:$S$199, $F6)),0))=TRUE,"","미국 확인 필요")))</f>
        <v/>
      </c>
      <c r="L6" s="106">
        <v>2</v>
      </c>
      <c r="M6" s="107" t="str">
        <f t="shared" si="2"/>
        <v>Korea</v>
      </c>
      <c r="N6" s="287">
        <f t="shared" si="3"/>
        <v>803</v>
      </c>
      <c r="Q6" s="103" t="s">
        <v>123</v>
      </c>
      <c r="S6" s="2" t="s">
        <v>124</v>
      </c>
      <c r="T6" s="246">
        <f t="shared" si="0"/>
        <v>14</v>
      </c>
      <c r="U6" s="246">
        <f>IF(T6=0,"",RANK(T6,T:T,0)+COUNTIF(T$1:T5,T6))</f>
        <v>12</v>
      </c>
      <c r="V6" s="246">
        <f t="shared" si="1"/>
        <v>82</v>
      </c>
      <c r="W6" s="246">
        <f>IF(V6=0,"",RANK(V6,V:V,0)+COUNTIF(V$1:V5,V6))</f>
        <v>13</v>
      </c>
    </row>
    <row r="7" spans="1:23" ht="25.5">
      <c r="A7" s="21" t="s">
        <v>897</v>
      </c>
      <c r="B7" s="102">
        <v>7</v>
      </c>
      <c r="C7" s="192" t="str">
        <f t="array" ref="C7">IFERROR(IF(A7="","",IF(ISNUMBER(MATCH(TRUE,ISNUMBER(SEARCH($Q$2:$Q$51, $A7)),0))=TRUE,"United States of America",INDEX($S$2:$S$199,MATCH(TRUE,ISNUMBER(SEARCH($S$2:$S$199, $A7)),0)))),"United States of America")</f>
        <v>United States of America</v>
      </c>
      <c r="D7" s="192" t="str">
        <f t="array" ref="D7">IF(A7="","",IF(ISNUMBER(MATCH(TRUE,ISNUMBER(SEARCH($Q$2:$Q$51, $A7)),0))=TRUE,"",IF(ISNUMBER(MATCH(TRUE,ISNUMBER(SEARCH($S$2:$S$199, $A7)),0))=TRUE,"","미국 확인 필요")))</f>
        <v>미국 확인 필요</v>
      </c>
      <c r="F7" s="21" t="s">
        <v>636</v>
      </c>
      <c r="G7" s="102">
        <v>508</v>
      </c>
      <c r="H7" s="192" t="str">
        <f t="array" ref="H7">IFERROR(IF(F7="","",IF(ISNUMBER(MATCH(TRUE,ISNUMBER(SEARCH($Q$2:$Q$51, $F7)),0))=TRUE,"United States of America",INDEX($S$2:$S$199,MATCH(TRUE,ISNUMBER(SEARCH($S$2:$S$199, $F7)),0)))),"United States of America")</f>
        <v>India</v>
      </c>
      <c r="I7" s="192" t="str">
        <f t="array" ref="I7">IF(F7="","",IF(ISNUMBER(MATCH(TRUE,ISNUMBER(SEARCH($Q$2:$Q$51, $F7)),0))=TRUE,"",IF(ISNUMBER(MATCH(TRUE,ISNUMBER(SEARCH($S$2:$S$199, $F7)),0))=TRUE,"","미국 확인 필요")))</f>
        <v/>
      </c>
      <c r="L7" s="106">
        <v>3</v>
      </c>
      <c r="M7" s="107" t="str">
        <f t="shared" si="2"/>
        <v>United States of America</v>
      </c>
      <c r="N7" s="287">
        <f t="shared" si="3"/>
        <v>277</v>
      </c>
      <c r="Q7" s="103" t="s">
        <v>125</v>
      </c>
      <c r="S7" s="2" t="s">
        <v>126</v>
      </c>
      <c r="T7" s="246">
        <f t="shared" si="0"/>
        <v>16</v>
      </c>
      <c r="U7" s="246">
        <f>IF(T7=0,"",RANK(T7,T:T,0)+COUNTIF(T$1:T6,T7))</f>
        <v>10</v>
      </c>
      <c r="V7" s="246">
        <f t="shared" si="1"/>
        <v>189</v>
      </c>
      <c r="W7" s="246">
        <f>IF(V7=0,"",RANK(V7,V:V,0)+COUNTIF(V$1:V6,V7))</f>
        <v>5</v>
      </c>
    </row>
    <row r="8" spans="1:23">
      <c r="A8" s="21" t="s">
        <v>738</v>
      </c>
      <c r="B8" s="102">
        <v>29</v>
      </c>
      <c r="C8" s="192" t="str">
        <f t="array" ref="C8">IFERROR(IF(A8="","",IF(ISNUMBER(MATCH(TRUE,ISNUMBER(SEARCH($Q$2:$Q$51, $A8)),0))=TRUE,"United States of America",INDEX($S$2:$S$199,MATCH(TRUE,ISNUMBER(SEARCH($S$2:$S$199, $A8)),0)))),"United States of America")</f>
        <v>Pakistan</v>
      </c>
      <c r="D8" s="192" t="str">
        <f t="array" ref="D8">IF(A8="","",IF(ISNUMBER(MATCH(TRUE,ISNUMBER(SEARCH($Q$2:$Q$51, $A8)),0))=TRUE,"",IF(ISNUMBER(MATCH(TRUE,ISNUMBER(SEARCH($S$2:$S$199, $A8)),0))=TRUE,"","미국 확인 필요")))</f>
        <v/>
      </c>
      <c r="F8" s="21" t="s">
        <v>734</v>
      </c>
      <c r="G8" s="102">
        <v>494</v>
      </c>
      <c r="H8" s="192" t="str">
        <f t="array" ref="H8">IFERROR(IF(F8="","",IF(ISNUMBER(MATCH(TRUE,ISNUMBER(SEARCH($Q$2:$Q$51, $F8)),0))=TRUE,"United States of America",INDEX($S$2:$S$199,MATCH(TRUE,ISNUMBER(SEARCH($S$2:$S$199, $F8)),0)))),"United States of America")</f>
        <v>Pakistan</v>
      </c>
      <c r="I8" s="192" t="str">
        <f t="array" ref="I8">IF(F8="","",IF(ISNUMBER(MATCH(TRUE,ISNUMBER(SEARCH($Q$2:$Q$51, $F8)),0))=TRUE,"",IF(ISNUMBER(MATCH(TRUE,ISNUMBER(SEARCH($S$2:$S$199, $F8)),0))=TRUE,"","미국 확인 필요")))</f>
        <v/>
      </c>
      <c r="L8" s="106">
        <v>4</v>
      </c>
      <c r="M8" s="107" t="str">
        <f t="shared" si="2"/>
        <v>Pakistan</v>
      </c>
      <c r="N8" s="287">
        <f t="shared" si="3"/>
        <v>166</v>
      </c>
      <c r="Q8" s="103" t="s">
        <v>127</v>
      </c>
      <c r="S8" s="2" t="s">
        <v>128</v>
      </c>
      <c r="T8" s="246">
        <f t="shared" si="0"/>
        <v>27</v>
      </c>
      <c r="U8" s="246">
        <f>IF(T8=0,"",RANK(T8,T:T,0)+COUNTIF(T$1:T7,T8))</f>
        <v>8</v>
      </c>
      <c r="V8" s="246">
        <f t="shared" si="1"/>
        <v>137</v>
      </c>
      <c r="W8" s="246">
        <f>IF(V8=0,"",RANK(V8,V:V,0)+COUNTIF(V$1:V7,V8))</f>
        <v>7</v>
      </c>
    </row>
    <row r="9" spans="1:23">
      <c r="A9" s="21" t="s">
        <v>581</v>
      </c>
      <c r="B9" s="102">
        <v>9</v>
      </c>
      <c r="C9" s="192" t="str">
        <f t="array" ref="C9">IFERROR(IF(A9="","",IF(ISNUMBER(MATCH(TRUE,ISNUMBER(SEARCH($Q$2:$Q$51, $A9)),0))=TRUE,"United States of America",INDEX($S$2:$S$199,MATCH(TRUE,ISNUMBER(SEARCH($S$2:$S$199, $A9)),0)))),"United States of America")</f>
        <v>United States of America</v>
      </c>
      <c r="D9" s="192" t="str">
        <f t="array" ref="D9">IF(A9="","",IF(ISNUMBER(MATCH(TRUE,ISNUMBER(SEARCH($Q$2:$Q$51, $A9)),0))=TRUE,"",IF(ISNUMBER(MATCH(TRUE,ISNUMBER(SEARCH($S$2:$S$199, $A9)),0))=TRUE,"","미국 확인 필요")))</f>
        <v>미국 확인 필요</v>
      </c>
      <c r="F9" s="21" t="s">
        <v>626</v>
      </c>
      <c r="G9" s="102">
        <v>322</v>
      </c>
      <c r="H9" s="192" t="str">
        <f t="array" ref="H9">IFERROR(IF(F9="","",IF(ISNUMBER(MATCH(TRUE,ISNUMBER(SEARCH($Q$2:$Q$51, $F9)),0))=TRUE,"United States of America",INDEX($S$2:$S$199,MATCH(TRUE,ISNUMBER(SEARCH($S$2:$S$199, $F9)),0)))),"United States of America")</f>
        <v>India</v>
      </c>
      <c r="I9" s="192" t="str">
        <f t="array" ref="I9">IF(F9="","",IF(ISNUMBER(MATCH(TRUE,ISNUMBER(SEARCH($Q$2:$Q$51, $F9)),0))=TRUE,"",IF(ISNUMBER(MATCH(TRUE,ISNUMBER(SEARCH($S$2:$S$199, $F9)),0))=TRUE,"","미국 확인 필요")))</f>
        <v/>
      </c>
      <c r="L9" s="106">
        <v>5</v>
      </c>
      <c r="M9" s="107" t="str">
        <f t="shared" si="2"/>
        <v>Germany</v>
      </c>
      <c r="N9" s="287">
        <f t="shared" si="3"/>
        <v>92</v>
      </c>
      <c r="Q9" s="103" t="s">
        <v>129</v>
      </c>
      <c r="S9" s="2" t="s">
        <v>130</v>
      </c>
      <c r="T9" s="246">
        <f t="shared" si="0"/>
        <v>0</v>
      </c>
      <c r="U9" s="246" t="str">
        <f>IF(T9=0,"",RANK(T9,T:T,0)+COUNTIF(T$1:T8,T9))</f>
        <v/>
      </c>
      <c r="V9" s="246">
        <f t="shared" si="1"/>
        <v>129</v>
      </c>
      <c r="W9" s="246">
        <f>IF(V9=0,"",RANK(V9,V:V,0)+COUNTIF(V$1:V8,V9))</f>
        <v>8</v>
      </c>
    </row>
    <row r="10" spans="1:23">
      <c r="A10" s="21" t="s">
        <v>582</v>
      </c>
      <c r="B10" s="102">
        <v>36</v>
      </c>
      <c r="C10" s="192" t="str">
        <f t="array" ref="C10">IFERROR(IF(A10="","",IF(ISNUMBER(MATCH(TRUE,ISNUMBER(SEARCH($Q$2:$Q$51, $A10)),0))=TRUE,"United States of America",INDEX($S$2:$S$199,MATCH(TRUE,ISNUMBER(SEARCH($S$2:$S$199, $A10)),0)))),"United States of America")</f>
        <v>India</v>
      </c>
      <c r="D10" s="192" t="str">
        <f t="array" ref="D10">IF(A10="","",IF(ISNUMBER(MATCH(TRUE,ISNUMBER(SEARCH($Q$2:$Q$51, $A10)),0))=TRUE,"",IF(ISNUMBER(MATCH(TRUE,ISNUMBER(SEARCH($S$2:$S$199, $A10)),0))=TRUE,"","미국 확인 필요")))</f>
        <v/>
      </c>
      <c r="F10" s="21" t="s">
        <v>622</v>
      </c>
      <c r="G10" s="102">
        <v>319</v>
      </c>
      <c r="H10" s="192" t="str">
        <f t="array" ref="H10">IFERROR(IF(F10="","",IF(ISNUMBER(MATCH(TRUE,ISNUMBER(SEARCH($Q$2:$Q$51, $F10)),0))=TRUE,"United States of America",INDEX($S$2:$S$199,MATCH(TRUE,ISNUMBER(SEARCH($S$2:$S$199, $F10)),0)))),"United States of America")</f>
        <v>India</v>
      </c>
      <c r="I10" s="192" t="str">
        <f t="array" ref="I10">IF(F10="","",IF(ISNUMBER(MATCH(TRUE,ISNUMBER(SEARCH($Q$2:$Q$51, $F10)),0))=TRUE,"",IF(ISNUMBER(MATCH(TRUE,ISNUMBER(SEARCH($S$2:$S$199, $F10)),0))=TRUE,"","미국 확인 필요")))</f>
        <v/>
      </c>
      <c r="L10" s="106">
        <v>6</v>
      </c>
      <c r="M10" s="107" t="str">
        <f t="shared" si="2"/>
        <v>Colombia</v>
      </c>
      <c r="N10" s="287">
        <f t="shared" si="3"/>
        <v>61</v>
      </c>
      <c r="Q10" s="103" t="s">
        <v>131</v>
      </c>
      <c r="S10" s="2" t="s">
        <v>132</v>
      </c>
      <c r="T10" s="246">
        <f t="shared" si="0"/>
        <v>5</v>
      </c>
      <c r="U10" s="246">
        <f>IF(T10=0,"",RANK(T10,T:T,0)+COUNTIF(T$1:T9,T10))</f>
        <v>17</v>
      </c>
      <c r="V10" s="246">
        <f t="shared" si="1"/>
        <v>0</v>
      </c>
      <c r="W10" s="246" t="str">
        <f>IF(V10=0,"",RANK(V10,V:V,0)+COUNTIF(V$1:V9,V10))</f>
        <v/>
      </c>
    </row>
    <row r="11" spans="1:23">
      <c r="A11" s="21" t="s">
        <v>583</v>
      </c>
      <c r="B11" s="102">
        <v>94</v>
      </c>
      <c r="C11" s="192" t="str">
        <f t="array" ref="C11">IFERROR(IF(A11="","",IF(ISNUMBER(MATCH(TRUE,ISNUMBER(SEARCH($Q$2:$Q$51, $A11)),0))=TRUE,"United States of America",INDEX($S$2:$S$199,MATCH(TRUE,ISNUMBER(SEARCH($S$2:$S$199, $A11)),0)))),"United States of America")</f>
        <v>India</v>
      </c>
      <c r="D11" s="192" t="str">
        <f t="array" ref="D11">IF(A11="","",IF(ISNUMBER(MATCH(TRUE,ISNUMBER(SEARCH($Q$2:$Q$51, $A11)),0))=TRUE,"",IF(ISNUMBER(MATCH(TRUE,ISNUMBER(SEARCH($S$2:$S$199, $A11)),0))=TRUE,"","미국 확인 필요")))</f>
        <v/>
      </c>
      <c r="F11" s="21" t="s">
        <v>582</v>
      </c>
      <c r="G11" s="102">
        <v>316</v>
      </c>
      <c r="H11" s="192" t="str">
        <f t="array" ref="H11">IFERROR(IF(F11="","",IF(ISNUMBER(MATCH(TRUE,ISNUMBER(SEARCH($Q$2:$Q$51, $F11)),0))=TRUE,"United States of America",INDEX($S$2:$S$199,MATCH(TRUE,ISNUMBER(SEARCH($S$2:$S$199, $F11)),0)))),"United States of America")</f>
        <v>India</v>
      </c>
      <c r="I11" s="192" t="str">
        <f t="array" ref="I11">IF(F11="","",IF(ISNUMBER(MATCH(TRUE,ISNUMBER(SEARCH($Q$2:$Q$51, $F11)),0))=TRUE,"",IF(ISNUMBER(MATCH(TRUE,ISNUMBER(SEARCH($S$2:$S$199, $F11)),0))=TRUE,"","미국 확인 필요")))</f>
        <v/>
      </c>
      <c r="L11" s="106">
        <v>7</v>
      </c>
      <c r="M11" s="107" t="str">
        <f t="shared" si="2"/>
        <v>Philippines</v>
      </c>
      <c r="N11" s="287">
        <f t="shared" si="3"/>
        <v>28</v>
      </c>
      <c r="Q11" s="103" t="s">
        <v>133</v>
      </c>
      <c r="S11" s="2" t="s">
        <v>134</v>
      </c>
      <c r="T11" s="246">
        <f t="shared" si="0"/>
        <v>5</v>
      </c>
      <c r="U11" s="246">
        <f>IF(T11=0,"",RANK(T11,T:T,0)+COUNTIF(T$1:T10,T11))</f>
        <v>18</v>
      </c>
      <c r="V11" s="246">
        <f t="shared" si="1"/>
        <v>0</v>
      </c>
      <c r="W11" s="246" t="str">
        <f>IF(V11=0,"",RANK(V11,V:V,0)+COUNTIF(V$1:V10,V11))</f>
        <v/>
      </c>
    </row>
    <row r="12" spans="1:23">
      <c r="A12" s="21" t="s">
        <v>584</v>
      </c>
      <c r="B12" s="102">
        <v>9</v>
      </c>
      <c r="C12" s="192" t="str">
        <f t="array" ref="C12">IFERROR(IF(A12="","",IF(ISNUMBER(MATCH(TRUE,ISNUMBER(SEARCH($Q$2:$Q$51, $A12)),0))=TRUE,"United States of America",INDEX($S$2:$S$199,MATCH(TRUE,ISNUMBER(SEARCH($S$2:$S$199, $A12)),0)))),"United States of America")</f>
        <v>India</v>
      </c>
      <c r="D12" s="192" t="str">
        <f t="array" ref="D12">IF(A12="","",IF(ISNUMBER(MATCH(TRUE,ISNUMBER(SEARCH($Q$2:$Q$51, $A12)),0))=TRUE,"",IF(ISNUMBER(MATCH(TRUE,ISNUMBER(SEARCH($S$2:$S$199, $A12)),0))=TRUE,"","미국 확인 필요")))</f>
        <v/>
      </c>
      <c r="F12" s="21" t="s">
        <v>737</v>
      </c>
      <c r="G12" s="102">
        <v>231</v>
      </c>
      <c r="H12" s="192" t="str">
        <f t="array" ref="H12">IFERROR(IF(F12="","",IF(ISNUMBER(MATCH(TRUE,ISNUMBER(SEARCH($Q$2:$Q$51, $F12)),0))=TRUE,"United States of America",INDEX($S$2:$S$199,MATCH(TRUE,ISNUMBER(SEARCH($S$2:$S$199, $F12)),0)))),"United States of America")</f>
        <v>Pakistan</v>
      </c>
      <c r="I12" s="192" t="str">
        <f t="array" ref="I12">IF(F12="","",IF(ISNUMBER(MATCH(TRUE,ISNUMBER(SEARCH($Q$2:$Q$51, $F12)),0))=TRUE,"",IF(ISNUMBER(MATCH(TRUE,ISNUMBER(SEARCH($S$2:$S$199, $F12)),0))=TRUE,"","미국 확인 필요")))</f>
        <v/>
      </c>
      <c r="L12" s="106">
        <v>8</v>
      </c>
      <c r="M12" s="107" t="str">
        <f t="shared" si="2"/>
        <v>United Kingdom</v>
      </c>
      <c r="N12" s="287">
        <f t="shared" si="3"/>
        <v>27</v>
      </c>
      <c r="Q12" s="103" t="s">
        <v>135</v>
      </c>
      <c r="S12" s="2" t="s">
        <v>136</v>
      </c>
      <c r="T12" s="246">
        <f t="shared" si="0"/>
        <v>92</v>
      </c>
      <c r="U12" s="246">
        <f>IF(T12=0,"",RANK(T12,T:T,0)+COUNTIF(T$1:T11,T12))</f>
        <v>5</v>
      </c>
      <c r="V12" s="246">
        <f t="shared" si="1"/>
        <v>60</v>
      </c>
      <c r="W12" s="246">
        <f>IF(V12=0,"",RANK(V12,V:V,0)+COUNTIF(V$1:V11,V12))</f>
        <v>20</v>
      </c>
    </row>
    <row r="13" spans="1:23">
      <c r="A13" s="21" t="s">
        <v>898</v>
      </c>
      <c r="B13" s="102">
        <v>11</v>
      </c>
      <c r="C13" s="192" t="str">
        <f t="array" ref="C13">IFERROR(IF(A13="","",IF(ISNUMBER(MATCH(TRUE,ISNUMBER(SEARCH($Q$2:$Q$51, $A13)),0))=TRUE,"United States of America",INDEX($S$2:$S$199,MATCH(TRUE,ISNUMBER(SEARCH($S$2:$S$199, $A13)),0)))),"United States of America")</f>
        <v>United Kingdom</v>
      </c>
      <c r="D13" s="192" t="str">
        <f t="array" ref="D13">IF(A13="","",IF(ISNUMBER(MATCH(TRUE,ISNUMBER(SEARCH($Q$2:$Q$51, $A13)),0))=TRUE,"",IF(ISNUMBER(MATCH(TRUE,ISNUMBER(SEARCH($S$2:$S$199, $A13)),0))=TRUE,"","미국 확인 필요")))</f>
        <v/>
      </c>
      <c r="F13" s="21" t="s">
        <v>606</v>
      </c>
      <c r="G13" s="102">
        <v>219</v>
      </c>
      <c r="H13" s="192" t="str">
        <f t="array" ref="H13">IFERROR(IF(F13="","",IF(ISNUMBER(MATCH(TRUE,ISNUMBER(SEARCH($Q$2:$Q$51, $F13)),0))=TRUE,"United States of America",INDEX($S$2:$S$199,MATCH(TRUE,ISNUMBER(SEARCH($S$2:$S$199, $F13)),0)))),"United States of America")</f>
        <v>India</v>
      </c>
      <c r="I13" s="192" t="str">
        <f t="array" ref="I13">IF(F13="","",IF(ISNUMBER(MATCH(TRUE,ISNUMBER(SEARCH($Q$2:$Q$51, $F13)),0))=TRUE,"",IF(ISNUMBER(MATCH(TRUE,ISNUMBER(SEARCH($S$2:$S$199, $F13)),0))=TRUE,"","미국 확인 필요")))</f>
        <v/>
      </c>
      <c r="L13" s="106">
        <v>9</v>
      </c>
      <c r="M13" s="107" t="str">
        <f t="shared" si="2"/>
        <v>Indonesia</v>
      </c>
      <c r="N13" s="287">
        <f t="shared" si="3"/>
        <v>23</v>
      </c>
      <c r="Q13" s="103" t="s">
        <v>137</v>
      </c>
      <c r="S13" s="2" t="s">
        <v>138</v>
      </c>
      <c r="T13" s="246">
        <f t="shared" si="0"/>
        <v>5</v>
      </c>
      <c r="U13" s="246">
        <f>IF(T13=0,"",RANK(T13,T:T,0)+COUNTIF(T$1:T12,T13))</f>
        <v>19</v>
      </c>
      <c r="V13" s="246">
        <f t="shared" si="1"/>
        <v>27</v>
      </c>
      <c r="W13" s="246">
        <f>IF(V13=0,"",RANK(V13,V:V,0)+COUNTIF(V$1:V12,V13))</f>
        <v>34</v>
      </c>
    </row>
    <row r="14" spans="1:23">
      <c r="A14" s="21" t="s">
        <v>778</v>
      </c>
      <c r="B14" s="102">
        <v>8</v>
      </c>
      <c r="C14" s="192" t="str">
        <f t="array" ref="C14">IFERROR(IF(A14="","",IF(ISNUMBER(MATCH(TRUE,ISNUMBER(SEARCH($Q$2:$Q$51, $A14)),0))=TRUE,"United States of America",INDEX($S$2:$S$199,MATCH(TRUE,ISNUMBER(SEARCH($S$2:$S$199, $A14)),0)))),"United States of America")</f>
        <v>India</v>
      </c>
      <c r="D14" s="192" t="str">
        <f t="array" ref="D14">IF(A14="","",IF(ISNUMBER(MATCH(TRUE,ISNUMBER(SEARCH($Q$2:$Q$51, $A14)),0))=TRUE,"",IF(ISNUMBER(MATCH(TRUE,ISNUMBER(SEARCH($S$2:$S$199, $A14)),0))=TRUE,"","미국 확인 필요")))</f>
        <v/>
      </c>
      <c r="F14" s="21" t="s">
        <v>594</v>
      </c>
      <c r="G14" s="102">
        <v>209</v>
      </c>
      <c r="H14" s="192" t="str">
        <f t="array" ref="H14">IFERROR(IF(F14="","",IF(ISNUMBER(MATCH(TRUE,ISNUMBER(SEARCH($Q$2:$Q$51, $F14)),0))=TRUE,"United States of America",INDEX($S$2:$S$199,MATCH(TRUE,ISNUMBER(SEARCH($S$2:$S$199, $F14)),0)))),"United States of America")</f>
        <v>United States of America</v>
      </c>
      <c r="I14" s="192" t="str">
        <f t="array" ref="I14">IF(F14="","",IF(ISNUMBER(MATCH(TRUE,ISNUMBER(SEARCH($Q$2:$Q$51, $F14)),0))=TRUE,"",IF(ISNUMBER(MATCH(TRUE,ISNUMBER(SEARCH($S$2:$S$199, $F14)),0))=TRUE,"","미국 확인 필요")))</f>
        <v/>
      </c>
      <c r="L14" s="288">
        <v>10</v>
      </c>
      <c r="M14" s="107" t="str">
        <f t="shared" si="2"/>
        <v>Singapore</v>
      </c>
      <c r="N14" s="287">
        <f t="shared" si="3"/>
        <v>16</v>
      </c>
      <c r="Q14" s="103" t="s">
        <v>139</v>
      </c>
      <c r="S14" s="2" t="s">
        <v>140</v>
      </c>
      <c r="T14" s="246">
        <f t="shared" si="0"/>
        <v>16</v>
      </c>
      <c r="U14" s="246">
        <f>IF(T14=0,"",RANK(T14,T:T,0)+COUNTIF(T$1:T13,T14))</f>
        <v>11</v>
      </c>
      <c r="V14" s="246">
        <f t="shared" si="1"/>
        <v>105</v>
      </c>
      <c r="W14" s="246">
        <f>IF(V14=0,"",RANK(V14,V:V,0)+COUNTIF(V$1:V13,V14))</f>
        <v>9</v>
      </c>
    </row>
    <row r="15" spans="1:23" ht="17.25" thickBot="1">
      <c r="A15" s="21" t="s">
        <v>899</v>
      </c>
      <c r="B15" s="102">
        <v>10</v>
      </c>
      <c r="C15" s="192" t="str">
        <f t="array" ref="C15">IFERROR(IF(A15="","",IF(ISNUMBER(MATCH(TRUE,ISNUMBER(SEARCH($Q$2:$Q$51, $A15)),0))=TRUE,"United States of America",INDEX($S$2:$S$199,MATCH(TRUE,ISNUMBER(SEARCH($S$2:$S$199, $A15)),0)))),"United States of America")</f>
        <v>Germany</v>
      </c>
      <c r="D15" s="192" t="str">
        <f t="array" ref="D15">IF(A15="","",IF(ISNUMBER(MATCH(TRUE,ISNUMBER(SEARCH($Q$2:$Q$51, $A15)),0))=TRUE,"",IF(ISNUMBER(MATCH(TRUE,ISNUMBER(SEARCH($S$2:$S$199, $A15)),0))=TRUE,"","미국 확인 필요")))</f>
        <v/>
      </c>
      <c r="F15" s="21" t="s">
        <v>612</v>
      </c>
      <c r="G15" s="102">
        <v>206</v>
      </c>
      <c r="H15" s="192" t="str">
        <f t="array" ref="H15">IFERROR(IF(F15="","",IF(ISNUMBER(MATCH(TRUE,ISNUMBER(SEARCH($Q$2:$Q$51, $F15)),0))=TRUE,"United States of America",INDEX($S$2:$S$199,MATCH(TRUE,ISNUMBER(SEARCH($S$2:$S$199, $F15)),0)))),"United States of America")</f>
        <v>India</v>
      </c>
      <c r="I15" s="192" t="str">
        <f t="array" ref="I15">IF(F15="","",IF(ISNUMBER(MATCH(TRUE,ISNUMBER(SEARCH($Q$2:$Q$51, $F15)),0))=TRUE,"",IF(ISNUMBER(MATCH(TRUE,ISNUMBER(SEARCH($S$2:$S$199, $F15)),0))=TRUE,"","미국 확인 필요")))</f>
        <v/>
      </c>
      <c r="L15" s="468" t="s">
        <v>69</v>
      </c>
      <c r="M15" s="469"/>
      <c r="N15" s="289" t="str">
        <f>TEXT(SUM(T:T),"#,###")&amp;" (전체 "&amp;TEXT(SUM(T:T)/SUM(visitors!V:V),"#.0%")&amp;")"</f>
        <v>2,394 (전체 86.1%)</v>
      </c>
      <c r="Q15" s="103" t="s">
        <v>141</v>
      </c>
      <c r="S15" s="2" t="s">
        <v>142</v>
      </c>
      <c r="T15" s="246">
        <f t="shared" si="0"/>
        <v>0</v>
      </c>
      <c r="U15" s="246" t="str">
        <f>IF(T15=0,"",RANK(T15,T:T,0)+COUNTIF(T$1:T14,T15))</f>
        <v/>
      </c>
      <c r="V15" s="246">
        <f t="shared" si="1"/>
        <v>27</v>
      </c>
      <c r="W15" s="246">
        <f>IF(V15=0,"",RANK(V15,V:V,0)+COUNTIF(V$1:V14,V15))</f>
        <v>35</v>
      </c>
    </row>
    <row r="16" spans="1:23">
      <c r="A16" s="21" t="s">
        <v>900</v>
      </c>
      <c r="B16" s="102">
        <v>7</v>
      </c>
      <c r="C16" s="192" t="str">
        <f t="array" ref="C16">IFERROR(IF(A16="","",IF(ISNUMBER(MATCH(TRUE,ISNUMBER(SEARCH($Q$2:$Q$51, $A16)),0))=TRUE,"United States of America",INDEX($S$2:$S$199,MATCH(TRUE,ISNUMBER(SEARCH($S$2:$S$199, $A16)),0)))),"United States of America")</f>
        <v>India</v>
      </c>
      <c r="D16" s="192" t="str">
        <f t="array" ref="D16">IF(A16="","",IF(ISNUMBER(MATCH(TRUE,ISNUMBER(SEARCH($Q$2:$Q$51, $A16)),0))=TRUE,"",IF(ISNUMBER(MATCH(TRUE,ISNUMBER(SEARCH($S$2:$S$199, $A16)),0))=TRUE,"","미국 확인 필요")))</f>
        <v/>
      </c>
      <c r="F16" s="21" t="s">
        <v>738</v>
      </c>
      <c r="G16" s="102">
        <v>200</v>
      </c>
      <c r="H16" s="192" t="str">
        <f t="array" ref="H16">IFERROR(IF(F16="","",IF(ISNUMBER(MATCH(TRUE,ISNUMBER(SEARCH($Q$2:$Q$51, $F16)),0))=TRUE,"United States of America",INDEX($S$2:$S$199,MATCH(TRUE,ISNUMBER(SEARCH($S$2:$S$199, $F16)),0)))),"United States of America")</f>
        <v>Pakistan</v>
      </c>
      <c r="I16" s="192" t="str">
        <f t="array" ref="I16">IF(F16="","",IF(ISNUMBER(MATCH(TRUE,ISNUMBER(SEARCH($Q$2:$Q$51, $F16)),0))=TRUE,"",IF(ISNUMBER(MATCH(TRUE,ISNUMBER(SEARCH($S$2:$S$199, $F16)),0))=TRUE,"","미국 확인 필요")))</f>
        <v/>
      </c>
      <c r="Q16" s="103" t="s">
        <v>143</v>
      </c>
      <c r="S16" s="2" t="s">
        <v>144</v>
      </c>
      <c r="T16" s="246">
        <f t="shared" si="0"/>
        <v>0</v>
      </c>
      <c r="U16" s="246" t="str">
        <f>IF(T16=0,"",RANK(T16,T:T,0)+COUNTIF(T$1:T15,T16))</f>
        <v/>
      </c>
      <c r="V16" s="246">
        <f t="shared" si="1"/>
        <v>31</v>
      </c>
      <c r="W16" s="246">
        <f>IF(V16=0,"",RANK(V16,V:V,0)+COUNTIF(V$1:V15,V16))</f>
        <v>28</v>
      </c>
    </row>
    <row r="17" spans="1:23">
      <c r="A17" s="21" t="s">
        <v>901</v>
      </c>
      <c r="B17" s="102">
        <v>16</v>
      </c>
      <c r="C17" s="192" t="str">
        <f t="array" ref="C17">IFERROR(IF(A17="","",IF(ISNUMBER(MATCH(TRUE,ISNUMBER(SEARCH($Q$2:$Q$51, $A17)),0))=TRUE,"United States of America",INDEX($S$2:$S$199,MATCH(TRUE,ISNUMBER(SEARCH($S$2:$S$199, $A17)),0)))),"United States of America")</f>
        <v>India</v>
      </c>
      <c r="D17" s="192" t="str">
        <f t="array" ref="D17">IF(A17="","",IF(ISNUMBER(MATCH(TRUE,ISNUMBER(SEARCH($Q$2:$Q$51, $A17)),0))=TRUE,"",IF(ISNUMBER(MATCH(TRUE,ISNUMBER(SEARCH($S$2:$S$199, $A17)),0))=TRUE,"","미국 확인 필요")))</f>
        <v/>
      </c>
      <c r="F17" s="21" t="s">
        <v>735</v>
      </c>
      <c r="G17" s="102">
        <v>189</v>
      </c>
      <c r="H17" s="192" t="str">
        <f t="array" ref="H17">IFERROR(IF(F17="","",IF(ISNUMBER(MATCH(TRUE,ISNUMBER(SEARCH($Q$2:$Q$51, $F17)),0))=TRUE,"United States of America",INDEX($S$2:$S$199,MATCH(TRUE,ISNUMBER(SEARCH($S$2:$S$199, $F17)),0)))),"United States of America")</f>
        <v>Singapore</v>
      </c>
      <c r="I17" s="192" t="str">
        <f t="array" ref="I17">IF(F17="","",IF(ISNUMBER(MATCH(TRUE,ISNUMBER(SEARCH($Q$2:$Q$51, $F17)),0))=TRUE,"",IF(ISNUMBER(MATCH(TRUE,ISNUMBER(SEARCH($S$2:$S$199, $F17)),0))=TRUE,"","미국 확인 필요")))</f>
        <v/>
      </c>
      <c r="Q17" s="103" t="s">
        <v>145</v>
      </c>
      <c r="S17" s="2" t="s">
        <v>146</v>
      </c>
      <c r="T17" s="246">
        <f t="shared" si="0"/>
        <v>0</v>
      </c>
      <c r="U17" s="246" t="str">
        <f>IF(T17=0,"",RANK(T17,T:T,0)+COUNTIF(T$1:T16,T17))</f>
        <v/>
      </c>
      <c r="V17" s="246">
        <f t="shared" si="1"/>
        <v>0</v>
      </c>
      <c r="W17" s="246" t="str">
        <f>IF(V17=0,"",RANK(V17,V:V,0)+COUNTIF(V$1:V16,V17))</f>
        <v/>
      </c>
    </row>
    <row r="18" spans="1:23">
      <c r="A18" s="21" t="s">
        <v>771</v>
      </c>
      <c r="B18" s="102">
        <v>4</v>
      </c>
      <c r="C18" s="192" t="str">
        <f t="array" ref="C18">IFERROR(IF(A18="","",IF(ISNUMBER(MATCH(TRUE,ISNUMBER(SEARCH($Q$2:$Q$51, $A18)),0))=TRUE,"United States of America",INDEX($S$2:$S$199,MATCH(TRUE,ISNUMBER(SEARCH($S$2:$S$199, $A18)),0)))),"United States of America")</f>
        <v>Peru</v>
      </c>
      <c r="D18" s="192" t="str">
        <f t="array" ref="D18">IF(A18="","",IF(ISNUMBER(MATCH(TRUE,ISNUMBER(SEARCH($Q$2:$Q$51, $A18)),0))=TRUE,"",IF(ISNUMBER(MATCH(TRUE,ISNUMBER(SEARCH($S$2:$S$199, $A18)),0))=TRUE,"","미국 확인 필요")))</f>
        <v/>
      </c>
      <c r="F18" s="21" t="s">
        <v>593</v>
      </c>
      <c r="G18" s="102">
        <v>183</v>
      </c>
      <c r="H18" s="192" t="str">
        <f t="array" ref="H18">IFERROR(IF(F18="","",IF(ISNUMBER(MATCH(TRUE,ISNUMBER(SEARCH($Q$2:$Q$51, $F18)),0))=TRUE,"United States of America",INDEX($S$2:$S$199,MATCH(TRUE,ISNUMBER(SEARCH($S$2:$S$199, $F18)),0)))),"United States of America")</f>
        <v>United States of America</v>
      </c>
      <c r="I18" s="192" t="str">
        <f t="array" ref="I18">IF(F18="","",IF(ISNUMBER(MATCH(TRUE,ISNUMBER(SEARCH($Q$2:$Q$51, $F18)),0))=TRUE,"",IF(ISNUMBER(MATCH(TRUE,ISNUMBER(SEARCH($S$2:$S$199, $F18)),0))=TRUE,"","미국 확인 필요")))</f>
        <v>미국 확인 필요</v>
      </c>
      <c r="Q18" s="103" t="s">
        <v>147</v>
      </c>
      <c r="S18" s="2" t="s">
        <v>148</v>
      </c>
      <c r="T18" s="246">
        <f t="shared" si="0"/>
        <v>0</v>
      </c>
      <c r="U18" s="246" t="str">
        <f>IF(T18=0,"",RANK(T18,T:T,0)+COUNTIF(T$1:T17,T18))</f>
        <v/>
      </c>
      <c r="V18" s="246">
        <f t="shared" si="1"/>
        <v>0</v>
      </c>
      <c r="W18" s="246" t="str">
        <f>IF(V18=0,"",RANK(V18,V:V,0)+COUNTIF(V$1:V17,V18))</f>
        <v/>
      </c>
    </row>
    <row r="19" spans="1:23">
      <c r="A19" s="21" t="s">
        <v>586</v>
      </c>
      <c r="B19" s="102">
        <v>11</v>
      </c>
      <c r="C19" s="192" t="str">
        <f t="array" ref="C19">IFERROR(IF(A19="","",IF(ISNUMBER(MATCH(TRUE,ISNUMBER(SEARCH($Q$2:$Q$51, $A19)),0))=TRUE,"United States of America",INDEX($S$2:$S$199,MATCH(TRUE,ISNUMBER(SEARCH($S$2:$S$199, $A19)),0)))),"United States of America")</f>
        <v>Germany</v>
      </c>
      <c r="D19" s="192" t="str">
        <f t="array" ref="D19">IF(A19="","",IF(ISNUMBER(MATCH(TRUE,ISNUMBER(SEARCH($Q$2:$Q$51, $A19)),0))=TRUE,"",IF(ISNUMBER(MATCH(TRUE,ISNUMBER(SEARCH($S$2:$S$199, $A19)),0))=TRUE,"","미국 확인 필요")))</f>
        <v/>
      </c>
      <c r="F19" s="21" t="s">
        <v>736</v>
      </c>
      <c r="G19" s="102">
        <v>174</v>
      </c>
      <c r="H19" s="192" t="str">
        <f t="array" ref="H19">IFERROR(IF(F19="","",IF(ISNUMBER(MATCH(TRUE,ISNUMBER(SEARCH($Q$2:$Q$51, $F19)),0))=TRUE,"United States of America",INDEX($S$2:$S$199,MATCH(TRUE,ISNUMBER(SEARCH($S$2:$S$199, $F19)),0)))),"United States of America")</f>
        <v>Egypt</v>
      </c>
      <c r="I19" s="192" t="str">
        <f t="array" ref="I19">IF(F19="","",IF(ISNUMBER(MATCH(TRUE,ISNUMBER(SEARCH($Q$2:$Q$51, $F19)),0))=TRUE,"",IF(ISNUMBER(MATCH(TRUE,ISNUMBER(SEARCH($S$2:$S$199, $F19)),0))=TRUE,"","미국 확인 필요")))</f>
        <v/>
      </c>
      <c r="Q19" s="103" t="s">
        <v>149</v>
      </c>
      <c r="S19" s="2" t="s">
        <v>150</v>
      </c>
      <c r="T19" s="246">
        <f t="shared" si="0"/>
        <v>10</v>
      </c>
      <c r="U19" s="246">
        <f>IF(T19=0,"",RANK(T19,T:T,0)+COUNTIF(T$1:T18,T19))</f>
        <v>14</v>
      </c>
      <c r="V19" s="246">
        <f t="shared" si="1"/>
        <v>78</v>
      </c>
      <c r="W19" s="246">
        <f>IF(V19=0,"",RANK(V19,V:V,0)+COUNTIF(V$1:V18,V19))</f>
        <v>17</v>
      </c>
    </row>
    <row r="20" spans="1:23" ht="17.25" thickBot="1">
      <c r="A20" s="21" t="s">
        <v>588</v>
      </c>
      <c r="B20" s="102">
        <v>8</v>
      </c>
      <c r="C20" s="192" t="str">
        <f t="array" ref="C20">IFERROR(IF(A20="","",IF(ISNUMBER(MATCH(TRUE,ISNUMBER(SEARCH($Q$2:$Q$51, $A20)),0))=TRUE,"United States of America",INDEX($S$2:$S$199,MATCH(TRUE,ISNUMBER(SEARCH($S$2:$S$199, $A20)),0)))),"United States of America")</f>
        <v>United States of America</v>
      </c>
      <c r="D20" s="192" t="str">
        <f t="array" ref="D20">IF(A20="","",IF(ISNUMBER(MATCH(TRUE,ISNUMBER(SEARCH($Q$2:$Q$51, $A20)),0))=TRUE,"",IF(ISNUMBER(MATCH(TRUE,ISNUMBER(SEARCH($S$2:$S$199, $A20)),0))=TRUE,"","미국 확인 필요")))</f>
        <v>미국 확인 필요</v>
      </c>
      <c r="F20" s="21" t="s">
        <v>580</v>
      </c>
      <c r="G20" s="102">
        <v>146</v>
      </c>
      <c r="H20" s="192" t="str">
        <f t="array" ref="H20">IFERROR(IF(F20="","",IF(ISNUMBER(MATCH(TRUE,ISNUMBER(SEARCH($Q$2:$Q$51, $F20)),0))=TRUE,"United States of America",INDEX($S$2:$S$199,MATCH(TRUE,ISNUMBER(SEARCH($S$2:$S$199, $F20)),0)))),"United States of America")</f>
        <v>United States of America</v>
      </c>
      <c r="I20" s="192" t="str">
        <f t="array" ref="I20">IF(F20="","",IF(ISNUMBER(MATCH(TRUE,ISNUMBER(SEARCH($Q$2:$Q$51, $F20)),0))=TRUE,"",IF(ISNUMBER(MATCH(TRUE,ISNUMBER(SEARCH($S$2:$S$199, $F20)),0))=TRUE,"","미국 확인 필요")))</f>
        <v/>
      </c>
      <c r="L20" s="283"/>
      <c r="Q20" s="103" t="s">
        <v>151</v>
      </c>
      <c r="S20" s="2" t="s">
        <v>152</v>
      </c>
      <c r="T20" s="246">
        <f t="shared" si="0"/>
        <v>808</v>
      </c>
      <c r="U20" s="246">
        <f>IF(T20=0,"",RANK(T20,T:T,0)+COUNTIF(T$1:T19,T20))</f>
        <v>1</v>
      </c>
      <c r="V20" s="246">
        <f t="shared" si="1"/>
        <v>5373</v>
      </c>
      <c r="W20" s="246">
        <f>IF(V20=0,"",RANK(V20,V:V,0)+COUNTIF(V$1:V19,V20))</f>
        <v>2</v>
      </c>
    </row>
    <row r="21" spans="1:23" ht="17.25" thickBot="1">
      <c r="A21" s="21" t="s">
        <v>587</v>
      </c>
      <c r="B21" s="102">
        <v>12</v>
      </c>
      <c r="C21" s="192" t="str">
        <f t="array" ref="C21">IFERROR(IF(A21="","",IF(ISNUMBER(MATCH(TRUE,ISNUMBER(SEARCH($Q$2:$Q$51, $A21)),0))=TRUE,"United States of America",INDEX($S$2:$S$199,MATCH(TRUE,ISNUMBER(SEARCH($S$2:$S$199, $A21)),0)))),"United States of America")</f>
        <v>Germany</v>
      </c>
      <c r="D21" s="192" t="str">
        <f t="array" ref="D21">IF(A21="","",IF(ISNUMBER(MATCH(TRUE,ISNUMBER(SEARCH($Q$2:$Q$51, $A21)),0))=TRUE,"",IF(ISNUMBER(MATCH(TRUE,ISNUMBER(SEARCH($S$2:$S$199, $A21)),0))=TRUE,"","미국 확인 필요")))</f>
        <v/>
      </c>
      <c r="F21" s="21" t="s">
        <v>618</v>
      </c>
      <c r="G21" s="102">
        <v>144</v>
      </c>
      <c r="H21" s="192" t="str">
        <f t="array" ref="H21">IFERROR(IF(F21="","",IF(ISNUMBER(MATCH(TRUE,ISNUMBER(SEARCH($Q$2:$Q$51, $F21)),0))=TRUE,"United States of America",INDEX($S$2:$S$199,MATCH(TRUE,ISNUMBER(SEARCH($S$2:$S$199, $F21)),0)))),"United States of America")</f>
        <v>Korea</v>
      </c>
      <c r="I21" s="192" t="str">
        <f t="array" ref="I21">IF(F21="","",IF(ISNUMBER(MATCH(TRUE,ISNUMBER(SEARCH($Q$2:$Q$51, $F21)),0))=TRUE,"",IF(ISNUMBER(MATCH(TRUE,ISNUMBER(SEARCH($S$2:$S$199, $F21)),0))=TRUE,"","미국 확인 필요")))</f>
        <v/>
      </c>
      <c r="L21" s="465" t="s">
        <v>153</v>
      </c>
      <c r="M21" s="466"/>
      <c r="N21" s="467"/>
      <c r="Q21" s="103" t="s">
        <v>154</v>
      </c>
      <c r="S21" s="2" t="s">
        <v>155</v>
      </c>
      <c r="T21" s="246">
        <f t="shared" si="0"/>
        <v>0</v>
      </c>
      <c r="U21" s="246" t="str">
        <f>IF(T21=0,"",RANK(T21,T:T,0)+COUNTIF(T$1:T20,T21))</f>
        <v/>
      </c>
      <c r="V21" s="246">
        <f t="shared" si="1"/>
        <v>28</v>
      </c>
      <c r="W21" s="246">
        <f>IF(V21=0,"",RANK(V21,V:V,0)+COUNTIF(V$1:V20,V21))</f>
        <v>30</v>
      </c>
    </row>
    <row r="22" spans="1:23">
      <c r="A22" s="21" t="s">
        <v>589</v>
      </c>
      <c r="B22" s="102">
        <v>6</v>
      </c>
      <c r="C22" s="192" t="str">
        <f t="array" ref="C22">IFERROR(IF(A22="","",IF(ISNUMBER(MATCH(TRUE,ISNUMBER(SEARCH($Q$2:$Q$51, $A22)),0))=TRUE,"United States of America",INDEX($S$2:$S$199,MATCH(TRUE,ISNUMBER(SEARCH($S$2:$S$199, $A22)),0)))),"United States of America")</f>
        <v>Germany</v>
      </c>
      <c r="D22" s="192" t="str">
        <f t="array" ref="D22">IF(A22="","",IF(ISNUMBER(MATCH(TRUE,ISNUMBER(SEARCH($Q$2:$Q$51, $A22)),0))=TRUE,"",IF(ISNUMBER(MATCH(TRUE,ISNUMBER(SEARCH($S$2:$S$199, $A22)),0))=TRUE,"","미국 확인 필요")))</f>
        <v/>
      </c>
      <c r="F22" s="21" t="s">
        <v>613</v>
      </c>
      <c r="G22" s="102">
        <v>137</v>
      </c>
      <c r="H22" s="192" t="str">
        <f t="array" ref="H22">IFERROR(IF(F22="","",IF(ISNUMBER(MATCH(TRUE,ISNUMBER(SEARCH($Q$2:$Q$51, $F22)),0))=TRUE,"United States of America",INDEX($S$2:$S$199,MATCH(TRUE,ISNUMBER(SEARCH($S$2:$S$199, $F22)),0)))),"United States of America")</f>
        <v>United Kingdom</v>
      </c>
      <c r="I22" s="192" t="str">
        <f t="array" ref="I22">IF(F22="","",IF(ISNUMBER(MATCH(TRUE,ISNUMBER(SEARCH($Q$2:$Q$51, $F22)),0))=TRUE,"",IF(ISNUMBER(MATCH(TRUE,ISNUMBER(SEARCH($S$2:$S$199, $F22)),0))=TRUE,"","미국 확인 필요")))</f>
        <v/>
      </c>
      <c r="L22" s="284" t="s">
        <v>117</v>
      </c>
      <c r="M22" s="285" t="s">
        <v>156</v>
      </c>
      <c r="N22" s="286">
        <f>'일간 팔로워'!M1</f>
        <v>45536</v>
      </c>
      <c r="Q22" s="103" t="s">
        <v>157</v>
      </c>
      <c r="S22" s="2" t="s">
        <v>158</v>
      </c>
      <c r="T22" s="246">
        <f t="shared" si="0"/>
        <v>0</v>
      </c>
      <c r="U22" s="246" t="str">
        <f>IF(T22=0,"",RANK(T22,T:T,0)+COUNTIF(T$1:T21,T22))</f>
        <v/>
      </c>
      <c r="V22" s="246">
        <f t="shared" si="1"/>
        <v>0</v>
      </c>
      <c r="W22" s="246" t="str">
        <f>IF(V22=0,"",RANK(V22,V:V,0)+COUNTIF(V$1:V21,V22))</f>
        <v/>
      </c>
    </row>
    <row r="23" spans="1:23">
      <c r="A23" s="21" t="s">
        <v>590</v>
      </c>
      <c r="B23" s="102">
        <v>5</v>
      </c>
      <c r="C23" s="192" t="str">
        <f t="array" ref="C23">IFERROR(IF(A23="","",IF(ISNUMBER(MATCH(TRUE,ISNUMBER(SEARCH($Q$2:$Q$51, $A23)),0))=TRUE,"United States of America",INDEX($S$2:$S$199,MATCH(TRUE,ISNUMBER(SEARCH($S$2:$S$199, $A23)),0)))),"United States of America")</f>
        <v>Brazil</v>
      </c>
      <c r="D23" s="192" t="str">
        <f t="array" ref="D23">IF(A23="","",IF(ISNUMBER(MATCH(TRUE,ISNUMBER(SEARCH($Q$2:$Q$51, $A23)),0))=TRUE,"",IF(ISNUMBER(MATCH(TRUE,ISNUMBER(SEARCH($S$2:$S$199, $A23)),0))=TRUE,"","미국 확인 필요")))</f>
        <v/>
      </c>
      <c r="F23" s="21" t="s">
        <v>743</v>
      </c>
      <c r="G23" s="102">
        <v>126</v>
      </c>
      <c r="H23" s="192" t="str">
        <f t="array" ref="H23">IFERROR(IF(F23="","",IF(ISNUMBER(MATCH(TRUE,ISNUMBER(SEARCH($Q$2:$Q$51, $F23)),0))=TRUE,"United States of America",INDEX($S$2:$S$199,MATCH(TRUE,ISNUMBER(SEARCH($S$2:$S$199, $F23)),0)))),"United States of America")</f>
        <v>Pakistan</v>
      </c>
      <c r="I23" s="192" t="str">
        <f t="array" ref="I23">IF(F23="","",IF(ISNUMBER(MATCH(TRUE,ISNUMBER(SEARCH($Q$2:$Q$51, $F23)),0))=TRUE,"",IF(ISNUMBER(MATCH(TRUE,ISNUMBER(SEARCH($S$2:$S$199, $F23)),0))=TRUE,"","미국 확인 필요")))</f>
        <v/>
      </c>
      <c r="L23" s="106">
        <v>1</v>
      </c>
      <c r="M23" s="107" t="str">
        <f t="shared" ref="M23:M32" si="4">INDEX(S:S,MATCH(L5,W:W,0))</f>
        <v>Korea</v>
      </c>
      <c r="N23" s="290">
        <f t="shared" ref="N23:N32" si="5">INDEX(V:V,MATCH(L5,W:W,0))</f>
        <v>5660</v>
      </c>
      <c r="Q23" s="103" t="s">
        <v>159</v>
      </c>
      <c r="S23" s="2" t="s">
        <v>160</v>
      </c>
      <c r="T23" s="246">
        <f t="shared" si="0"/>
        <v>0</v>
      </c>
      <c r="U23" s="246" t="str">
        <f>IF(T23=0,"",RANK(T23,T:T,0)+COUNTIF(T$1:T22,T23))</f>
        <v/>
      </c>
      <c r="V23" s="246">
        <f t="shared" si="1"/>
        <v>0</v>
      </c>
      <c r="W23" s="246" t="str">
        <f>IF(V23=0,"",RANK(V23,V:V,0)+COUNTIF(V$1:V22,V23))</f>
        <v/>
      </c>
    </row>
    <row r="24" spans="1:23">
      <c r="A24" s="21" t="s">
        <v>591</v>
      </c>
      <c r="B24" s="102">
        <v>8</v>
      </c>
      <c r="C24" s="192" t="str">
        <f t="array" ref="C24">IFERROR(IF(A24="","",IF(ISNUMBER(MATCH(TRUE,ISNUMBER(SEARCH($Q$2:$Q$51, $A24)),0))=TRUE,"United States of America",INDEX($S$2:$S$199,MATCH(TRUE,ISNUMBER(SEARCH($S$2:$S$199, $A24)),0)))),"United States of America")</f>
        <v>India</v>
      </c>
      <c r="D24" s="192" t="str">
        <f t="array" ref="D24">IF(A24="","",IF(ISNUMBER(MATCH(TRUE,ISNUMBER(SEARCH($Q$2:$Q$51, $A24)),0))=TRUE,"",IF(ISNUMBER(MATCH(TRUE,ISNUMBER(SEARCH($S$2:$S$199, $A24)),0))=TRUE,"","미국 확인 필요")))</f>
        <v/>
      </c>
      <c r="F24" s="21" t="s">
        <v>632</v>
      </c>
      <c r="G24" s="102">
        <v>118</v>
      </c>
      <c r="H24" s="192" t="str">
        <f t="array" ref="H24">IFERROR(IF(F24="","",IF(ISNUMBER(MATCH(TRUE,ISNUMBER(SEARCH($Q$2:$Q$51, $F24)),0))=TRUE,"United States of America",INDEX($S$2:$S$199,MATCH(TRUE,ISNUMBER(SEARCH($S$2:$S$199, $F24)),0)))),"United States of America")</f>
        <v>India</v>
      </c>
      <c r="I24" s="192" t="str">
        <f t="array" ref="I24">IF(F24="","",IF(ISNUMBER(MATCH(TRUE,ISNUMBER(SEARCH($Q$2:$Q$51, $F24)),0))=TRUE,"",IF(ISNUMBER(MATCH(TRUE,ISNUMBER(SEARCH($S$2:$S$199, $F24)),0))=TRUE,"","미국 확인 필요")))</f>
        <v/>
      </c>
      <c r="L24" s="106">
        <v>2</v>
      </c>
      <c r="M24" s="107" t="str">
        <f t="shared" si="4"/>
        <v>India</v>
      </c>
      <c r="N24" s="290">
        <f t="shared" si="5"/>
        <v>5373</v>
      </c>
      <c r="Q24" s="103" t="s">
        <v>161</v>
      </c>
      <c r="S24" s="2" t="s">
        <v>162</v>
      </c>
      <c r="T24" s="246">
        <f t="shared" si="0"/>
        <v>0</v>
      </c>
      <c r="U24" s="246" t="str">
        <f>IF(T24=0,"",RANK(T24,T:T,0)+COUNTIF(T$1:T23,T24))</f>
        <v/>
      </c>
      <c r="V24" s="246">
        <f t="shared" si="1"/>
        <v>0</v>
      </c>
      <c r="W24" s="246" t="str">
        <f>IF(V24=0,"",RANK(V24,V:V,0)+COUNTIF(V$1:V23,V24))</f>
        <v/>
      </c>
    </row>
    <row r="25" spans="1:23">
      <c r="A25" s="21" t="s">
        <v>902</v>
      </c>
      <c r="B25" s="102">
        <v>12</v>
      </c>
      <c r="C25" s="192" t="str">
        <f t="array" ref="C25">IFERROR(IF(A25="","",IF(ISNUMBER(MATCH(TRUE,ISNUMBER(SEARCH($Q$2:$Q$51, $A25)),0))=TRUE,"United States of America",INDEX($S$2:$S$199,MATCH(TRUE,ISNUMBER(SEARCH($S$2:$S$199, $A25)),0)))),"United States of America")</f>
        <v>United States of America</v>
      </c>
      <c r="D25" s="192" t="str">
        <f t="array" ref="D25">IF(A25="","",IF(ISNUMBER(MATCH(TRUE,ISNUMBER(SEARCH($Q$2:$Q$51, $A25)),0))=TRUE,"",IF(ISNUMBER(MATCH(TRUE,ISNUMBER(SEARCH($S$2:$S$199, $A25)),0))=TRUE,"","미국 확인 필요")))</f>
        <v>미국 확인 필요</v>
      </c>
      <c r="F25" s="21" t="s">
        <v>619</v>
      </c>
      <c r="G25" s="102">
        <v>104</v>
      </c>
      <c r="H25" s="192" t="str">
        <f t="array" ref="H25">IFERROR(IF(F25="","",IF(ISNUMBER(MATCH(TRUE,ISNUMBER(SEARCH($Q$2:$Q$51, $F25)),0))=TRUE,"United States of America",INDEX($S$2:$S$199,MATCH(TRUE,ISNUMBER(SEARCH($S$2:$S$199, $F25)),0)))),"United States of America")</f>
        <v>Korea</v>
      </c>
      <c r="I25" s="192" t="str">
        <f t="array" ref="I25">IF(F25="","",IF(ISNUMBER(MATCH(TRUE,ISNUMBER(SEARCH($Q$2:$Q$51, $F25)),0))=TRUE,"",IF(ISNUMBER(MATCH(TRUE,ISNUMBER(SEARCH($S$2:$S$199, $F25)),0))=TRUE,"","미국 확인 필요")))</f>
        <v/>
      </c>
      <c r="L25" s="106">
        <v>3</v>
      </c>
      <c r="M25" s="107" t="str">
        <f t="shared" si="4"/>
        <v>Pakistan</v>
      </c>
      <c r="N25" s="290">
        <f t="shared" si="5"/>
        <v>1818</v>
      </c>
      <c r="Q25" s="103" t="s">
        <v>163</v>
      </c>
      <c r="S25" s="2" t="s">
        <v>164</v>
      </c>
      <c r="T25" s="246">
        <f t="shared" si="0"/>
        <v>803</v>
      </c>
      <c r="U25" s="246">
        <f>IF(T25=0,"",RANK(T25,T:T,0)+COUNTIF(T$1:T24,T25))</f>
        <v>2</v>
      </c>
      <c r="V25" s="246">
        <f t="shared" si="1"/>
        <v>5660</v>
      </c>
      <c r="W25" s="246">
        <f>IF(V25=0,"",RANK(V25,V:V,0)+COUNTIF(V$1:V24,V25))</f>
        <v>1</v>
      </c>
    </row>
    <row r="26" spans="1:23" ht="25.5">
      <c r="A26" s="21" t="s">
        <v>903</v>
      </c>
      <c r="B26" s="102">
        <v>6</v>
      </c>
      <c r="C26" s="192" t="str">
        <f t="array" ref="C26">IFERROR(IF(A26="","",IF(ISNUMBER(MATCH(TRUE,ISNUMBER(SEARCH($Q$2:$Q$51, $A26)),0))=TRUE,"United States of America",INDEX($S$2:$S$199,MATCH(TRUE,ISNUMBER(SEARCH($S$2:$S$199, $A26)),0)))),"United States of America")</f>
        <v>Philippines</v>
      </c>
      <c r="D26" s="192" t="str">
        <f t="array" ref="D26">IF(A26="","",IF(ISNUMBER(MATCH(TRUE,ISNUMBER(SEARCH($Q$2:$Q$51, $A26)),0))=TRUE,"",IF(ISNUMBER(MATCH(TRUE,ISNUMBER(SEARCH($S$2:$S$199, $A26)),0))=TRUE,"","미국 확인 필요")))</f>
        <v/>
      </c>
      <c r="F26" s="21" t="s">
        <v>607</v>
      </c>
      <c r="G26" s="102">
        <v>103</v>
      </c>
      <c r="H26" s="192" t="str">
        <f t="array" ref="H26">IFERROR(IF(F26="","",IF(ISNUMBER(MATCH(TRUE,ISNUMBER(SEARCH($Q$2:$Q$51, $F26)),0))=TRUE,"United States of America",INDEX($S$2:$S$199,MATCH(TRUE,ISNUMBER(SEARCH($S$2:$S$199, $F26)),0)))),"United States of America")</f>
        <v>India</v>
      </c>
      <c r="I26" s="192" t="str">
        <f t="array" ref="I26">IF(F26="","",IF(ISNUMBER(MATCH(TRUE,ISNUMBER(SEARCH($Q$2:$Q$51, $F26)),0))=TRUE,"",IF(ISNUMBER(MATCH(TRUE,ISNUMBER(SEARCH($S$2:$S$199, $F26)),0))=TRUE,"","미국 확인 필요")))</f>
        <v/>
      </c>
      <c r="L26" s="106">
        <v>4</v>
      </c>
      <c r="M26" s="107" t="str">
        <f t="shared" si="4"/>
        <v>United States of America</v>
      </c>
      <c r="N26" s="290">
        <f t="shared" si="5"/>
        <v>1002</v>
      </c>
      <c r="Q26" s="103" t="s">
        <v>165</v>
      </c>
      <c r="S26" s="2" t="s">
        <v>166</v>
      </c>
      <c r="T26" s="246">
        <f t="shared" si="0"/>
        <v>9</v>
      </c>
      <c r="U26" s="246">
        <f>IF(T26=0,"",RANK(T26,T:T,0)+COUNTIF(T$1:T25,T26))</f>
        <v>15</v>
      </c>
      <c r="V26" s="246">
        <f t="shared" si="1"/>
        <v>63</v>
      </c>
      <c r="W26" s="246">
        <f>IF(V26=0,"",RANK(V26,V:V,0)+COUNTIF(V$1:V25,V26))</f>
        <v>19</v>
      </c>
    </row>
    <row r="27" spans="1:23">
      <c r="A27" s="21" t="s">
        <v>592</v>
      </c>
      <c r="B27" s="102">
        <v>8</v>
      </c>
      <c r="C27" s="192" t="str">
        <f t="array" ref="C27">IFERROR(IF(A27="","",IF(ISNUMBER(MATCH(TRUE,ISNUMBER(SEARCH($Q$2:$Q$51, $A27)),0))=TRUE,"United States of America",INDEX($S$2:$S$199,MATCH(TRUE,ISNUMBER(SEARCH($S$2:$S$199, $A27)),0)))),"United States of America")</f>
        <v>Denmark</v>
      </c>
      <c r="D27" s="192" t="str">
        <f t="array" ref="D27">IF(A27="","",IF(ISNUMBER(MATCH(TRUE,ISNUMBER(SEARCH($Q$2:$Q$51, $A27)),0))=TRUE,"",IF(ISNUMBER(MATCH(TRUE,ISNUMBER(SEARCH($S$2:$S$199, $A27)),0))=TRUE,"","미국 확인 필요")))</f>
        <v/>
      </c>
      <c r="F27" s="21" t="s">
        <v>620</v>
      </c>
      <c r="G27" s="102">
        <v>99</v>
      </c>
      <c r="H27" s="192" t="str">
        <f t="array" ref="H27">IFERROR(IF(F27="","",IF(ISNUMBER(MATCH(TRUE,ISNUMBER(SEARCH($Q$2:$Q$51, $F27)),0))=TRUE,"United States of America",INDEX($S$2:$S$199,MATCH(TRUE,ISNUMBER(SEARCH($S$2:$S$199, $F27)),0)))),"United States of America")</f>
        <v>India</v>
      </c>
      <c r="I27" s="192" t="str">
        <f t="array" ref="I27">IF(F27="","",IF(ISNUMBER(MATCH(TRUE,ISNUMBER(SEARCH($Q$2:$Q$51, $F27)),0))=TRUE,"",IF(ISNUMBER(MATCH(TRUE,ISNUMBER(SEARCH($S$2:$S$199, $F27)),0))=TRUE,"","미국 확인 필요")))</f>
        <v/>
      </c>
      <c r="L27" s="106">
        <v>5</v>
      </c>
      <c r="M27" s="107" t="str">
        <f t="shared" si="4"/>
        <v>Singapore</v>
      </c>
      <c r="N27" s="290">
        <f t="shared" si="5"/>
        <v>189</v>
      </c>
      <c r="Q27" s="103" t="s">
        <v>167</v>
      </c>
      <c r="S27" s="2" t="s">
        <v>168</v>
      </c>
      <c r="T27" s="246">
        <f t="shared" si="0"/>
        <v>0</v>
      </c>
      <c r="U27" s="246" t="str">
        <f>IF(T27=0,"",RANK(T27,T:T,0)+COUNTIF(T$1:T26,T27))</f>
        <v/>
      </c>
      <c r="V27" s="246">
        <f t="shared" si="1"/>
        <v>0</v>
      </c>
      <c r="W27" s="246" t="str">
        <f>IF(V27=0,"",RANK(V27,V:V,0)+COUNTIF(V$1:V26,V27))</f>
        <v/>
      </c>
    </row>
    <row r="28" spans="1:23">
      <c r="A28" s="21" t="s">
        <v>593</v>
      </c>
      <c r="B28" s="102">
        <v>58</v>
      </c>
      <c r="C28" s="192" t="str">
        <f t="array" ref="C28">IFERROR(IF(A28="","",IF(ISNUMBER(MATCH(TRUE,ISNUMBER(SEARCH($Q$2:$Q$51, $A28)),0))=TRUE,"United States of America",INDEX($S$2:$S$199,MATCH(TRUE,ISNUMBER(SEARCH($S$2:$S$199, $A28)),0)))),"United States of America")</f>
        <v>United States of America</v>
      </c>
      <c r="D28" s="192" t="str">
        <f t="array" ref="D28">IF(A28="","",IF(ISNUMBER(MATCH(TRUE,ISNUMBER(SEARCH($Q$2:$Q$51, $A28)),0))=TRUE,"",IF(ISNUMBER(MATCH(TRUE,ISNUMBER(SEARCH($S$2:$S$199, $A28)),0))=TRUE,"","미국 확인 필요")))</f>
        <v>미국 확인 필요</v>
      </c>
      <c r="F28" s="21" t="s">
        <v>741</v>
      </c>
      <c r="G28" s="102">
        <v>95</v>
      </c>
      <c r="H28" s="192" t="str">
        <f t="array" ref="H28">IFERROR(IF(F28="","",IF(ISNUMBER(MATCH(TRUE,ISNUMBER(SEARCH($Q$2:$Q$51, $F28)),0))=TRUE,"United States of America",INDEX($S$2:$S$199,MATCH(TRUE,ISNUMBER(SEARCH($S$2:$S$199, $F28)),0)))),"United States of America")</f>
        <v>India</v>
      </c>
      <c r="I28" s="192" t="str">
        <f t="array" ref="I28">IF(F28="","",IF(ISNUMBER(MATCH(TRUE,ISNUMBER(SEARCH($Q$2:$Q$51, $F28)),0))=TRUE,"",IF(ISNUMBER(MATCH(TRUE,ISNUMBER(SEARCH($S$2:$S$199, $F28)),0))=TRUE,"","미국 확인 필요")))</f>
        <v/>
      </c>
      <c r="L28" s="106">
        <v>6</v>
      </c>
      <c r="M28" s="107" t="str">
        <f t="shared" si="4"/>
        <v>Egypt</v>
      </c>
      <c r="N28" s="290">
        <f t="shared" si="5"/>
        <v>174</v>
      </c>
      <c r="Q28" s="103" t="s">
        <v>169</v>
      </c>
      <c r="S28" s="2" t="s">
        <v>170</v>
      </c>
      <c r="T28" s="246">
        <f t="shared" si="0"/>
        <v>0</v>
      </c>
      <c r="U28" s="246" t="str">
        <f>IF(T28=0,"",RANK(T28,T:T,0)+COUNTIF(T$1:T27,T28))</f>
        <v/>
      </c>
      <c r="V28" s="246">
        <f t="shared" si="1"/>
        <v>0</v>
      </c>
      <c r="W28" s="246" t="str">
        <f>IF(V28=0,"",RANK(V28,V:V,0)+COUNTIF(V$1:V27,V28))</f>
        <v/>
      </c>
    </row>
    <row r="29" spans="1:23">
      <c r="A29" s="21" t="s">
        <v>904</v>
      </c>
      <c r="B29" s="102">
        <v>5</v>
      </c>
      <c r="C29" s="192" t="str">
        <f t="array" ref="C29">IFERROR(IF(A29="","",IF(ISNUMBER(MATCH(TRUE,ISNUMBER(SEARCH($Q$2:$Q$51, $A29)),0))=TRUE,"United States of America",INDEX($S$2:$S$199,MATCH(TRUE,ISNUMBER(SEARCH($S$2:$S$199, $A29)),0)))),"United States of America")</f>
        <v>Philippines</v>
      </c>
      <c r="D29" s="192" t="str">
        <f t="array" ref="D29">IF(A29="","",IF(ISNUMBER(MATCH(TRUE,ISNUMBER(SEARCH($Q$2:$Q$51, $A29)),0))=TRUE,"",IF(ISNUMBER(MATCH(TRUE,ISNUMBER(SEARCH($S$2:$S$199, $A29)),0))=TRUE,"","미국 확인 필요")))</f>
        <v/>
      </c>
      <c r="F29" s="21" t="s">
        <v>739</v>
      </c>
      <c r="G29" s="102">
        <v>94</v>
      </c>
      <c r="H29" s="192" t="str">
        <f t="array" ref="H29">IFERROR(IF(F29="","",IF(ISNUMBER(MATCH(TRUE,ISNUMBER(SEARCH($Q$2:$Q$51, $F29)),0))=TRUE,"United States of America",INDEX($S$2:$S$199,MATCH(TRUE,ISNUMBER(SEARCH($S$2:$S$199, $F29)),0)))),"United States of America")</f>
        <v>Ethiopia</v>
      </c>
      <c r="I29" s="192" t="str">
        <f t="array" ref="I29">IF(F29="","",IF(ISNUMBER(MATCH(TRUE,ISNUMBER(SEARCH($Q$2:$Q$51, $F29)),0))=TRUE,"",IF(ISNUMBER(MATCH(TRUE,ISNUMBER(SEARCH($S$2:$S$199, $F29)),0))=TRUE,"","미국 확인 필요")))</f>
        <v/>
      </c>
      <c r="L29" s="106">
        <v>7</v>
      </c>
      <c r="M29" s="107" t="str">
        <f t="shared" si="4"/>
        <v>United Kingdom</v>
      </c>
      <c r="N29" s="290">
        <f t="shared" si="5"/>
        <v>137</v>
      </c>
      <c r="Q29" s="103" t="s">
        <v>171</v>
      </c>
      <c r="S29" s="2" t="s">
        <v>172</v>
      </c>
      <c r="T29" s="246">
        <f t="shared" si="0"/>
        <v>0</v>
      </c>
      <c r="U29" s="246" t="str">
        <f>IF(T29=0,"",RANK(T29,T:T,0)+COUNTIF(T$1:T28,T29))</f>
        <v/>
      </c>
      <c r="V29" s="246">
        <f t="shared" si="1"/>
        <v>0</v>
      </c>
      <c r="W29" s="246" t="str">
        <f>IF(V29=0,"",RANK(V29,V:V,0)+COUNTIF(V$1:V28,V29))</f>
        <v/>
      </c>
    </row>
    <row r="30" spans="1:23">
      <c r="A30" s="21" t="s">
        <v>905</v>
      </c>
      <c r="B30" s="102">
        <v>5</v>
      </c>
      <c r="C30" s="192" t="str">
        <f t="array" ref="C30">IFERROR(IF(A30="","",IF(ISNUMBER(MATCH(TRUE,ISNUMBER(SEARCH($Q$2:$Q$51, $A30)),0))=TRUE,"United States of America",INDEX($S$2:$S$199,MATCH(TRUE,ISNUMBER(SEARCH($S$2:$S$199, $A30)),0)))),"United States of America")</f>
        <v>Korea</v>
      </c>
      <c r="D30" s="192" t="str">
        <f t="array" ref="D30">IF(A30="","",IF(ISNUMBER(MATCH(TRUE,ISNUMBER(SEARCH($Q$2:$Q$51, $A30)),0))=TRUE,"",IF(ISNUMBER(MATCH(TRUE,ISNUMBER(SEARCH($S$2:$S$199, $A30)),0))=TRUE,"","미국 확인 필요")))</f>
        <v/>
      </c>
      <c r="F30" s="21" t="s">
        <v>595</v>
      </c>
      <c r="G30" s="102">
        <v>93</v>
      </c>
      <c r="H30" s="192" t="str">
        <f t="array" ref="H30">IFERROR(IF(F30="","",IF(ISNUMBER(MATCH(TRUE,ISNUMBER(SEARCH($Q$2:$Q$51, $F30)),0))=TRUE,"United States of America",INDEX($S$2:$S$199,MATCH(TRUE,ISNUMBER(SEARCH($S$2:$S$199, $F30)),0)))),"United States of America")</f>
        <v>United States of America</v>
      </c>
      <c r="I30" s="192" t="str">
        <f t="array" ref="I30">IF(F30="","",IF(ISNUMBER(MATCH(TRUE,ISNUMBER(SEARCH($Q$2:$Q$51, $F30)),0))=TRUE,"",IF(ISNUMBER(MATCH(TRUE,ISNUMBER(SEARCH($S$2:$S$199, $F30)),0))=TRUE,"","미국 확인 필요")))</f>
        <v>미국 확인 필요</v>
      </c>
      <c r="L30" s="106">
        <v>8</v>
      </c>
      <c r="M30" s="107" t="str">
        <f t="shared" si="4"/>
        <v>Australia</v>
      </c>
      <c r="N30" s="290">
        <f t="shared" si="5"/>
        <v>129</v>
      </c>
      <c r="Q30" s="103" t="s">
        <v>173</v>
      </c>
      <c r="S30" s="2" t="s">
        <v>174</v>
      </c>
      <c r="T30" s="246">
        <f t="shared" si="0"/>
        <v>23</v>
      </c>
      <c r="U30" s="246">
        <f>IF(T30=0,"",RANK(T30,T:T,0)+COUNTIF(T$1:T29,T30))</f>
        <v>9</v>
      </c>
      <c r="V30" s="246">
        <f t="shared" si="1"/>
        <v>81</v>
      </c>
      <c r="W30" s="246">
        <f>IF(V30=0,"",RANK(V30,V:V,0)+COUNTIF(V$1:V29,V30))</f>
        <v>14</v>
      </c>
    </row>
    <row r="31" spans="1:23">
      <c r="A31" s="21" t="s">
        <v>906</v>
      </c>
      <c r="B31" s="102">
        <v>10</v>
      </c>
      <c r="C31" s="192" t="str">
        <f t="array" ref="C31">IFERROR(IF(A31="","",IF(ISNUMBER(MATCH(TRUE,ISNUMBER(SEARCH($Q$2:$Q$51, $A31)),0))=TRUE,"United States of America",INDEX($S$2:$S$199,MATCH(TRUE,ISNUMBER(SEARCH($S$2:$S$199, $A31)),0)))),"United States of America")</f>
        <v>France</v>
      </c>
      <c r="D31" s="192" t="str">
        <f t="array" ref="D31">IF(A31="","",IF(ISNUMBER(MATCH(TRUE,ISNUMBER(SEARCH($Q$2:$Q$51, $A31)),0))=TRUE,"",IF(ISNUMBER(MATCH(TRUE,ISNUMBER(SEARCH($S$2:$S$199, $A31)),0))=TRUE,"","미국 확인 필요")))</f>
        <v/>
      </c>
      <c r="F31" s="21" t="s">
        <v>740</v>
      </c>
      <c r="G31" s="102">
        <v>91</v>
      </c>
      <c r="H31" s="192" t="str">
        <f t="array" ref="H31">IFERROR(IF(F31="","",IF(ISNUMBER(MATCH(TRUE,ISNUMBER(SEARCH($Q$2:$Q$51, $F31)),0))=TRUE,"United States of America",INDEX($S$2:$S$199,MATCH(TRUE,ISNUMBER(SEARCH($S$2:$S$199, $F31)),0)))),"United States of America")</f>
        <v>Tunisia</v>
      </c>
      <c r="I31" s="192" t="str">
        <f t="array" ref="I31">IF(F31="","",IF(ISNUMBER(MATCH(TRUE,ISNUMBER(SEARCH($Q$2:$Q$51, $F31)),0))=TRUE,"",IF(ISNUMBER(MATCH(TRUE,ISNUMBER(SEARCH($S$2:$S$199, $F31)),0))=TRUE,"","미국 확인 필요")))</f>
        <v/>
      </c>
      <c r="L31" s="106">
        <v>9</v>
      </c>
      <c r="M31" s="107" t="str">
        <f t="shared" si="4"/>
        <v>France</v>
      </c>
      <c r="N31" s="290">
        <f t="shared" si="5"/>
        <v>105</v>
      </c>
      <c r="Q31" s="103" t="s">
        <v>175</v>
      </c>
      <c r="S31" s="2" t="s">
        <v>176</v>
      </c>
      <c r="T31" s="246">
        <f t="shared" si="0"/>
        <v>0</v>
      </c>
      <c r="U31" s="246" t="str">
        <f>IF(T31=0,"",RANK(T31,T:T,0)+COUNTIF(T$1:T30,T31))</f>
        <v/>
      </c>
      <c r="V31" s="246">
        <f t="shared" si="1"/>
        <v>0</v>
      </c>
      <c r="W31" s="246" t="str">
        <f>IF(V31=0,"",RANK(V31,V:V,0)+COUNTIF(V$1:V30,V31))</f>
        <v/>
      </c>
    </row>
    <row r="32" spans="1:23">
      <c r="A32" s="21" t="s">
        <v>907</v>
      </c>
      <c r="B32" s="102">
        <v>5</v>
      </c>
      <c r="C32" s="192" t="str">
        <f t="array" ref="C32">IFERROR(IF(A32="","",IF(ISNUMBER(MATCH(TRUE,ISNUMBER(SEARCH($Q$2:$Q$51, $A32)),0))=TRUE,"United States of America",INDEX($S$2:$S$199,MATCH(TRUE,ISNUMBER(SEARCH($S$2:$S$199, $A32)),0)))),"United States of America")</f>
        <v>India</v>
      </c>
      <c r="D32" s="192" t="str">
        <f t="array" ref="D32">IF(A32="","",IF(ISNUMBER(MATCH(TRUE,ISNUMBER(SEARCH($Q$2:$Q$51, $A32)),0))=TRUE,"",IF(ISNUMBER(MATCH(TRUE,ISNUMBER(SEARCH($S$2:$S$199, $A32)),0))=TRUE,"","미국 확인 필요")))</f>
        <v/>
      </c>
      <c r="F32" s="21" t="s">
        <v>745</v>
      </c>
      <c r="G32" s="102">
        <v>88</v>
      </c>
      <c r="H32" s="192" t="str">
        <f t="array" ref="H32">IFERROR(IF(F32="","",IF(ISNUMBER(MATCH(TRUE,ISNUMBER(SEARCH($Q$2:$Q$51, $F32)),0))=TRUE,"United States of America",INDEX($S$2:$S$199,MATCH(TRUE,ISNUMBER(SEARCH($S$2:$S$199, $F32)),0)))),"United States of America")</f>
        <v>Bangladesh</v>
      </c>
      <c r="I32" s="192" t="str">
        <f t="array" ref="I32">IF(F32="","",IF(ISNUMBER(MATCH(TRUE,ISNUMBER(SEARCH($Q$2:$Q$51, $F32)),0))=TRUE,"",IF(ISNUMBER(MATCH(TRUE,ISNUMBER(SEARCH($S$2:$S$199, $F32)),0))=TRUE,"","미국 확인 필요")))</f>
        <v/>
      </c>
      <c r="L32" s="288">
        <v>10</v>
      </c>
      <c r="M32" s="107" t="str">
        <f t="shared" si="4"/>
        <v>Ethiopia</v>
      </c>
      <c r="N32" s="290">
        <f t="shared" si="5"/>
        <v>94</v>
      </c>
      <c r="Q32" s="103" t="s">
        <v>177</v>
      </c>
      <c r="S32" s="2" t="s">
        <v>178</v>
      </c>
      <c r="T32" s="246">
        <f t="shared" si="0"/>
        <v>0</v>
      </c>
      <c r="U32" s="246" t="str">
        <f>IF(T32=0,"",RANK(T32,T:T,0)+COUNTIF(T$1:T31,T32))</f>
        <v/>
      </c>
      <c r="V32" s="246">
        <f t="shared" si="1"/>
        <v>79</v>
      </c>
      <c r="W32" s="246">
        <f>IF(V32=0,"",RANK(V32,V:V,0)+COUNTIF(V$1:V31,V32))</f>
        <v>16</v>
      </c>
    </row>
    <row r="33" spans="1:23" ht="17.25" thickBot="1">
      <c r="A33" s="21" t="s">
        <v>743</v>
      </c>
      <c r="B33" s="102">
        <v>12</v>
      </c>
      <c r="C33" s="192" t="str">
        <f t="array" ref="C33">IFERROR(IF(A33="","",IF(ISNUMBER(MATCH(TRUE,ISNUMBER(SEARCH($Q$2:$Q$51, $A33)),0))=TRUE,"United States of America",INDEX($S$2:$S$199,MATCH(TRUE,ISNUMBER(SEARCH($S$2:$S$199, $A33)),0)))),"United States of America")</f>
        <v>Pakistan</v>
      </c>
      <c r="D33" s="192" t="str">
        <f t="array" ref="D33">IF(A33="","",IF(ISNUMBER(MATCH(TRUE,ISNUMBER(SEARCH($Q$2:$Q$51, $A33)),0))=TRUE,"",IF(ISNUMBER(MATCH(TRUE,ISNUMBER(SEARCH($S$2:$S$199, $A33)),0))=TRUE,"","미국 확인 필요")))</f>
        <v/>
      </c>
      <c r="F33" s="21" t="s">
        <v>744</v>
      </c>
      <c r="G33" s="102">
        <v>81</v>
      </c>
      <c r="H33" s="192" t="str">
        <f t="array" ref="H33">IFERROR(IF(F33="","",IF(ISNUMBER(MATCH(TRUE,ISNUMBER(SEARCH($Q$2:$Q$51, $F33)),0))=TRUE,"United States of America",INDEX($S$2:$S$199,MATCH(TRUE,ISNUMBER(SEARCH($S$2:$S$199, $F33)),0)))),"United States of America")</f>
        <v>Indonesia</v>
      </c>
      <c r="I33" s="192" t="str">
        <f t="array" ref="I33">IF(F33="","",IF(ISNUMBER(MATCH(TRUE,ISNUMBER(SEARCH($Q$2:$Q$51, $F33)),0))=TRUE,"",IF(ISNUMBER(MATCH(TRUE,ISNUMBER(SEARCH($S$2:$S$199, $F33)),0))=TRUE,"","미국 확인 필요")))</f>
        <v/>
      </c>
      <c r="L33" s="468" t="s">
        <v>69</v>
      </c>
      <c r="M33" s="469"/>
      <c r="N33" s="289" t="str">
        <f>TEXT(SUM(V:V),"#,###")&amp;" (전체 "&amp;TEXT(SUM(V:V)/'월간 HL'!W32,"#.0%")&amp;")"</f>
        <v>16,005 (전체 62.6%)</v>
      </c>
      <c r="Q33" s="103" t="s">
        <v>179</v>
      </c>
      <c r="S33" s="2" t="s">
        <v>180</v>
      </c>
      <c r="T33" s="246">
        <f t="shared" si="0"/>
        <v>0</v>
      </c>
      <c r="U33" s="246" t="str">
        <f>IF(T33=0,"",RANK(T33,T:T,0)+COUNTIF(T$1:T32,T33))</f>
        <v/>
      </c>
      <c r="V33" s="246">
        <f t="shared" si="1"/>
        <v>26</v>
      </c>
      <c r="W33" s="246">
        <f>IF(V33=0,"",RANK(V33,V:V,0)+COUNTIF(V$1:V32,V33))</f>
        <v>36</v>
      </c>
    </row>
    <row r="34" spans="1:23">
      <c r="A34" s="21" t="s">
        <v>594</v>
      </c>
      <c r="B34" s="102">
        <v>45</v>
      </c>
      <c r="C34" s="192" t="str">
        <f t="array" ref="C34">IFERROR(IF(A34="","",IF(ISNUMBER(MATCH(TRUE,ISNUMBER(SEARCH($Q$2:$Q$51, $A34)),0))=TRUE,"United States of America",INDEX($S$2:$S$199,MATCH(TRUE,ISNUMBER(SEARCH($S$2:$S$199, $A34)),0)))),"United States of America")</f>
        <v>United States of America</v>
      </c>
      <c r="D34" s="192" t="str">
        <f t="array" ref="D34">IF(A34="","",IF(ISNUMBER(MATCH(TRUE,ISNUMBER(SEARCH($Q$2:$Q$51, $A34)),0))=TRUE,"",IF(ISNUMBER(MATCH(TRUE,ISNUMBER(SEARCH($S$2:$S$199, $A34)),0))=TRUE,"","미국 확인 필요")))</f>
        <v/>
      </c>
      <c r="F34" s="21" t="s">
        <v>634</v>
      </c>
      <c r="G34" s="102">
        <v>80</v>
      </c>
      <c r="H34" s="192" t="str">
        <f t="array" ref="H34">IFERROR(IF(F34="","",IF(ISNUMBER(MATCH(TRUE,ISNUMBER(SEARCH($Q$2:$Q$51, $F34)),0))=TRUE,"United States of America",INDEX($S$2:$S$199,MATCH(TRUE,ISNUMBER(SEARCH($S$2:$S$199, $F34)),0)))),"United States of America")</f>
        <v>India</v>
      </c>
      <c r="I34" s="192" t="str">
        <f t="array" ref="I34">IF(F34="","",IF(ISNUMBER(MATCH(TRUE,ISNUMBER(SEARCH($Q$2:$Q$51, $F34)),0))=TRUE,"",IF(ISNUMBER(MATCH(TRUE,ISNUMBER(SEARCH($S$2:$S$199, $F34)),0))=TRUE,"","미국 확인 필요")))</f>
        <v/>
      </c>
      <c r="Q34" s="103" t="s">
        <v>181</v>
      </c>
      <c r="S34" s="2" t="s">
        <v>182</v>
      </c>
      <c r="T34" s="246">
        <f t="shared" si="0"/>
        <v>28</v>
      </c>
      <c r="U34" s="246">
        <f>IF(T34=0,"",RANK(T34,T:T,0)+COUNTIF(T$1:T33,T34))</f>
        <v>7</v>
      </c>
      <c r="V34" s="246">
        <f t="shared" si="1"/>
        <v>28</v>
      </c>
      <c r="W34" s="246">
        <f>IF(V34=0,"",RANK(V34,V:V,0)+COUNTIF(V$1:V33,V34))</f>
        <v>31</v>
      </c>
    </row>
    <row r="35" spans="1:23">
      <c r="A35" s="21" t="s">
        <v>595</v>
      </c>
      <c r="B35" s="102">
        <v>23</v>
      </c>
      <c r="C35" s="192" t="str">
        <f t="array" ref="C35">IFERROR(IF(A35="","",IF(ISNUMBER(MATCH(TRUE,ISNUMBER(SEARCH($Q$2:$Q$51, $A35)),0))=TRUE,"United States of America",INDEX($S$2:$S$199,MATCH(TRUE,ISNUMBER(SEARCH($S$2:$S$199, $A35)),0)))),"United States of America")</f>
        <v>United States of America</v>
      </c>
      <c r="D35" s="192" t="str">
        <f t="array" ref="D35">IF(A35="","",IF(ISNUMBER(MATCH(TRUE,ISNUMBER(SEARCH($Q$2:$Q$51, $A35)),0))=TRUE,"",IF(ISNUMBER(MATCH(TRUE,ISNUMBER(SEARCH($S$2:$S$199, $A35)),0))=TRUE,"","미국 확인 필요")))</f>
        <v>미국 확인 필요</v>
      </c>
      <c r="F35" s="21" t="s">
        <v>742</v>
      </c>
      <c r="G35" s="102">
        <v>80</v>
      </c>
      <c r="H35" s="192" t="str">
        <f t="array" ref="H35">IFERROR(IF(F35="","",IF(ISNUMBER(MATCH(TRUE,ISNUMBER(SEARCH($Q$2:$Q$51, $F35)),0))=TRUE,"United States of America",INDEX($S$2:$S$199,MATCH(TRUE,ISNUMBER(SEARCH($S$2:$S$199, $F35)),0)))),"United States of America")</f>
        <v>Kenya</v>
      </c>
      <c r="I35" s="192" t="str">
        <f t="array" ref="I35">IF(F35="","",IF(ISNUMBER(MATCH(TRUE,ISNUMBER(SEARCH($Q$2:$Q$51, $F35)),0))=TRUE,"",IF(ISNUMBER(MATCH(TRUE,ISNUMBER(SEARCH($S$2:$S$199, $F35)),0))=TRUE,"","미국 확인 필요")))</f>
        <v/>
      </c>
      <c r="Q35" s="103" t="s">
        <v>183</v>
      </c>
      <c r="S35" s="2" t="s">
        <v>184</v>
      </c>
      <c r="T35" s="246">
        <f t="shared" si="0"/>
        <v>0</v>
      </c>
      <c r="U35" s="246" t="str">
        <f>IF(T35=0,"",RANK(T35,T:T,0)+COUNTIF(T$1:T34,T35))</f>
        <v/>
      </c>
      <c r="V35" s="246">
        <f t="shared" si="1"/>
        <v>42</v>
      </c>
      <c r="W35" s="246">
        <f>IF(V35=0,"",RANK(V35,V:V,0)+COUNTIF(V$1:V34,V35))</f>
        <v>22</v>
      </c>
    </row>
    <row r="36" spans="1:23">
      <c r="A36" s="21" t="s">
        <v>908</v>
      </c>
      <c r="B36" s="102">
        <v>5</v>
      </c>
      <c r="C36" s="192" t="str">
        <f t="array" ref="C36">IFERROR(IF(A36="","",IF(ISNUMBER(MATCH(TRUE,ISNUMBER(SEARCH($Q$2:$Q$51, $A36)),0))=TRUE,"United States of America",INDEX($S$2:$S$199,MATCH(TRUE,ISNUMBER(SEARCH($S$2:$S$199, $A36)),0)))),"United States of America")</f>
        <v>Belgium</v>
      </c>
      <c r="D36" s="192" t="str">
        <f t="array" ref="D36">IF(A36="","",IF(ISNUMBER(MATCH(TRUE,ISNUMBER(SEARCH($Q$2:$Q$51, $A36)),0))=TRUE,"",IF(ISNUMBER(MATCH(TRUE,ISNUMBER(SEARCH($S$2:$S$199, $A36)),0))=TRUE,"","미국 확인 필요")))</f>
        <v/>
      </c>
      <c r="F36" s="21" t="s">
        <v>616</v>
      </c>
      <c r="G36" s="102">
        <v>79</v>
      </c>
      <c r="H36" s="192" t="str">
        <f t="array" ref="H36">IFERROR(IF(F36="","",IF(ISNUMBER(MATCH(TRUE,ISNUMBER(SEARCH($Q$2:$Q$51, $F36)),0))=TRUE,"United States of America",INDEX($S$2:$S$199,MATCH(TRUE,ISNUMBER(SEARCH($S$2:$S$199, $F36)),0)))),"United States of America")</f>
        <v>Korea</v>
      </c>
      <c r="I36" s="192" t="str">
        <f t="array" ref="I36">IF(F36="","",IF(ISNUMBER(MATCH(TRUE,ISNUMBER(SEARCH($Q$2:$Q$51, $F36)),0))=TRUE,"",IF(ISNUMBER(MATCH(TRUE,ISNUMBER(SEARCH($S$2:$S$199, $F36)),0))=TRUE,"","미국 확인 필요")))</f>
        <v/>
      </c>
      <c r="Q36" s="103" t="s">
        <v>185</v>
      </c>
      <c r="S36" s="2" t="s">
        <v>186</v>
      </c>
      <c r="T36" s="246">
        <f t="shared" si="0"/>
        <v>8</v>
      </c>
      <c r="U36" s="246">
        <f>IF(T36=0,"",RANK(T36,T:T,0)+COUNTIF(T$1:T35,T36))</f>
        <v>16</v>
      </c>
      <c r="V36" s="246">
        <f t="shared" si="1"/>
        <v>0</v>
      </c>
      <c r="W36" s="246" t="str">
        <f>IF(V36=0,"",RANK(V36,V:V,0)+COUNTIF(V$1:V35,V36))</f>
        <v/>
      </c>
    </row>
    <row r="37" spans="1:23">
      <c r="A37" s="21" t="s">
        <v>909</v>
      </c>
      <c r="B37" s="102">
        <v>5</v>
      </c>
      <c r="C37" s="192" t="str">
        <f t="array" ref="C37">IFERROR(IF(A37="","",IF(ISNUMBER(MATCH(TRUE,ISNUMBER(SEARCH($Q$2:$Q$51, $A37)),0))=TRUE,"United States of America",INDEX($S$2:$S$199,MATCH(TRUE,ISNUMBER(SEARCH($S$2:$S$199, $A37)),0)))),"United States of America")</f>
        <v>Indonesia</v>
      </c>
      <c r="D37" s="192" t="str">
        <f t="array" ref="D37">IF(A37="","",IF(ISNUMBER(MATCH(TRUE,ISNUMBER(SEARCH($Q$2:$Q$51, $A37)),0))=TRUE,"",IF(ISNUMBER(MATCH(TRUE,ISNUMBER(SEARCH($S$2:$S$199, $A37)),0))=TRUE,"","미국 확인 필요")))</f>
        <v/>
      </c>
      <c r="F37" s="21" t="s">
        <v>590</v>
      </c>
      <c r="G37" s="102">
        <v>78</v>
      </c>
      <c r="H37" s="192" t="str">
        <f t="array" ref="H37">IFERROR(IF(F37="","",IF(ISNUMBER(MATCH(TRUE,ISNUMBER(SEARCH($Q$2:$Q$51, $F37)),0))=TRUE,"United States of America",INDEX($S$2:$S$199,MATCH(TRUE,ISNUMBER(SEARCH($S$2:$S$199, $F37)),0)))),"United States of America")</f>
        <v>Brazil</v>
      </c>
      <c r="I37" s="192" t="str">
        <f t="array" ref="I37">IF(F37="","",IF(ISNUMBER(MATCH(TRUE,ISNUMBER(SEARCH($Q$2:$Q$51, $F37)),0))=TRUE,"",IF(ISNUMBER(MATCH(TRUE,ISNUMBER(SEARCH($S$2:$S$199, $F37)),0))=TRUE,"","미국 확인 필요")))</f>
        <v/>
      </c>
      <c r="Q37" s="103" t="s">
        <v>187</v>
      </c>
      <c r="S37" s="2" t="s">
        <v>188</v>
      </c>
      <c r="T37" s="246">
        <f t="shared" si="0"/>
        <v>0</v>
      </c>
      <c r="U37" s="246" t="str">
        <f>IF(T37=0,"",RANK(T37,T:T,0)+COUNTIF(T$1:T36,T37))</f>
        <v/>
      </c>
      <c r="V37" s="246">
        <f t="shared" si="1"/>
        <v>0</v>
      </c>
      <c r="W37" s="246" t="str">
        <f>IF(V37=0,"",RANK(V37,V:V,0)+COUNTIF(V$1:V36,V37))</f>
        <v/>
      </c>
    </row>
    <row r="38" spans="1:23">
      <c r="A38" s="21" t="s">
        <v>734</v>
      </c>
      <c r="B38" s="102">
        <v>68</v>
      </c>
      <c r="C38" s="192" t="str">
        <f t="array" ref="C38">IFERROR(IF(A38="","",IF(ISNUMBER(MATCH(TRUE,ISNUMBER(SEARCH($Q$2:$Q$51, $A38)),0))=TRUE,"United States of America",INDEX($S$2:$S$199,MATCH(TRUE,ISNUMBER(SEARCH($S$2:$S$199, $A38)),0)))),"United States of America")</f>
        <v>Pakistan</v>
      </c>
      <c r="D38" s="192" t="str">
        <f t="array" ref="D38">IF(A38="","",IF(ISNUMBER(MATCH(TRUE,ISNUMBER(SEARCH($Q$2:$Q$51, $A38)),0))=TRUE,"",IF(ISNUMBER(MATCH(TRUE,ISNUMBER(SEARCH($S$2:$S$199, $A38)),0))=TRUE,"","미국 확인 필요")))</f>
        <v/>
      </c>
      <c r="F38" s="21" t="s">
        <v>588</v>
      </c>
      <c r="G38" s="102">
        <v>76</v>
      </c>
      <c r="H38" s="192" t="str">
        <f t="array" ref="H38">IFERROR(IF(F38="","",IF(ISNUMBER(MATCH(TRUE,ISNUMBER(SEARCH($Q$2:$Q$51, $F38)),0))=TRUE,"United States of America",INDEX($S$2:$S$199,MATCH(TRUE,ISNUMBER(SEARCH($S$2:$S$199, $F38)),0)))),"United States of America")</f>
        <v>United States of America</v>
      </c>
      <c r="I38" s="192" t="str">
        <f t="array" ref="I38">IF(F38="","",IF(ISNUMBER(MATCH(TRUE,ISNUMBER(SEARCH($Q$2:$Q$51, $F38)),0))=TRUE,"",IF(ISNUMBER(MATCH(TRUE,ISNUMBER(SEARCH($S$2:$S$199, $F38)),0))=TRUE,"","미국 확인 필요")))</f>
        <v>미국 확인 필요</v>
      </c>
      <c r="Q38" s="103" t="s">
        <v>189</v>
      </c>
      <c r="S38" s="2" t="s">
        <v>190</v>
      </c>
      <c r="T38" s="246">
        <f t="shared" si="0"/>
        <v>61</v>
      </c>
      <c r="U38" s="246">
        <f>IF(T38=0,"",RANK(T38,T:T,0)+COUNTIF(T$1:T37,T38))</f>
        <v>6</v>
      </c>
      <c r="V38" s="246">
        <f t="shared" si="1"/>
        <v>39</v>
      </c>
      <c r="W38" s="246">
        <f>IF(V38=0,"",RANK(V38,V:V,0)+COUNTIF(V$1:V37,V38))</f>
        <v>24</v>
      </c>
    </row>
    <row r="39" spans="1:23">
      <c r="A39" s="21" t="s">
        <v>598</v>
      </c>
      <c r="B39" s="102">
        <v>18</v>
      </c>
      <c r="C39" s="192" t="str">
        <f t="array" ref="C39">IFERROR(IF(A39="","",IF(ISNUMBER(MATCH(TRUE,ISNUMBER(SEARCH($Q$2:$Q$51, $A39)),0))=TRUE,"United States of America",INDEX($S$2:$S$199,MATCH(TRUE,ISNUMBER(SEARCH($S$2:$S$199, $A39)),0)))),"United States of America")</f>
        <v>Germany</v>
      </c>
      <c r="D39" s="192" t="str">
        <f t="array" ref="D39">IF(A39="","",IF(ISNUMBER(MATCH(TRUE,ISNUMBER(SEARCH($Q$2:$Q$51, $A39)),0))=TRUE,"",IF(ISNUMBER(MATCH(TRUE,ISNUMBER(SEARCH($S$2:$S$199, $A39)),0))=TRUE,"","미국 확인 필요")))</f>
        <v/>
      </c>
      <c r="F39" s="21" t="s">
        <v>752</v>
      </c>
      <c r="G39" s="102">
        <v>72</v>
      </c>
      <c r="H39" s="192" t="str">
        <f t="array" ref="H39">IFERROR(IF(F39="","",IF(ISNUMBER(MATCH(TRUE,ISNUMBER(SEARCH($Q$2:$Q$51, $F39)),0))=TRUE,"United States of America",INDEX($S$2:$S$199,MATCH(TRUE,ISNUMBER(SEARCH($S$2:$S$199, $F39)),0)))),"United States of America")</f>
        <v>Pakistan</v>
      </c>
      <c r="I39" s="192" t="str">
        <f t="array" ref="I39">IF(F39="","",IF(ISNUMBER(MATCH(TRUE,ISNUMBER(SEARCH($Q$2:$Q$51, $F39)),0))=TRUE,"",IF(ISNUMBER(MATCH(TRUE,ISNUMBER(SEARCH($S$2:$S$199, $F39)),0))=TRUE,"","미국 확인 필요")))</f>
        <v/>
      </c>
      <c r="Q39" s="103" t="s">
        <v>191</v>
      </c>
      <c r="S39" s="2" t="s">
        <v>192</v>
      </c>
      <c r="T39" s="246">
        <f t="shared" si="0"/>
        <v>0</v>
      </c>
      <c r="U39" s="246" t="str">
        <f>IF(T39=0,"",RANK(T39,T:T,0)+COUNTIF(T$1:T38,T39))</f>
        <v/>
      </c>
      <c r="V39" s="246">
        <f t="shared" si="1"/>
        <v>64</v>
      </c>
      <c r="W39" s="246">
        <f>IF(V39=0,"",RANK(V39,V:V,0)+COUNTIF(V$1:V38,V39))</f>
        <v>18</v>
      </c>
    </row>
    <row r="40" spans="1:23">
      <c r="A40" s="21" t="s">
        <v>910</v>
      </c>
      <c r="B40" s="102">
        <v>6</v>
      </c>
      <c r="C40" s="192" t="str">
        <f t="array" ref="C40">IFERROR(IF(A40="","",IF(ISNUMBER(MATCH(TRUE,ISNUMBER(SEARCH($Q$2:$Q$51, $A40)),0))=TRUE,"United States of America",INDEX($S$2:$S$199,MATCH(TRUE,ISNUMBER(SEARCH($S$2:$S$199, $A40)),0)))),"United States of America")</f>
        <v>Canada</v>
      </c>
      <c r="D40" s="192" t="str">
        <f t="array" ref="D40">IF(A40="","",IF(ISNUMBER(MATCH(TRUE,ISNUMBER(SEARCH($Q$2:$Q$51, $A40)),0))=TRUE,"",IF(ISNUMBER(MATCH(TRUE,ISNUMBER(SEARCH($S$2:$S$199, $A40)),0))=TRUE,"","미국 확인 필요")))</f>
        <v/>
      </c>
      <c r="F40" s="21" t="s">
        <v>609</v>
      </c>
      <c r="G40" s="102">
        <v>72</v>
      </c>
      <c r="H40" s="192" t="str">
        <f t="array" ref="H40">IFERROR(IF(F40="","",IF(ISNUMBER(MATCH(TRUE,ISNUMBER(SEARCH($Q$2:$Q$51, $F40)),0))=TRUE,"United States of America",INDEX($S$2:$S$199,MATCH(TRUE,ISNUMBER(SEARCH($S$2:$S$199, $F40)),0)))),"United States of America")</f>
        <v>United States of America</v>
      </c>
      <c r="I40" s="192" t="str">
        <f t="array" ref="I40">IF(F40="","",IF(ISNUMBER(MATCH(TRUE,ISNUMBER(SEARCH($Q$2:$Q$51, $F40)),0))=TRUE,"",IF(ISNUMBER(MATCH(TRUE,ISNUMBER(SEARCH($S$2:$S$199, $F40)),0))=TRUE,"","미국 확인 필요")))</f>
        <v>미국 확인 필요</v>
      </c>
      <c r="Q40" s="103" t="s">
        <v>193</v>
      </c>
      <c r="S40" s="2" t="s">
        <v>194</v>
      </c>
      <c r="T40" s="246">
        <f t="shared" si="0"/>
        <v>12</v>
      </c>
      <c r="U40" s="246">
        <f>IF(T40=0,"",RANK(T40,T:T,0)+COUNTIF(T$1:T39,T40))</f>
        <v>13</v>
      </c>
      <c r="V40" s="246">
        <f t="shared" si="1"/>
        <v>37</v>
      </c>
      <c r="W40" s="246">
        <f>IF(V40=0,"",RANK(V40,V:V,0)+COUNTIF(V$1:V39,V40))</f>
        <v>26</v>
      </c>
    </row>
    <row r="41" spans="1:23">
      <c r="A41" s="21" t="s">
        <v>733</v>
      </c>
      <c r="B41" s="102">
        <v>48</v>
      </c>
      <c r="C41" s="192" t="str">
        <f t="array" ref="C41">IFERROR(IF(A41="","",IF(ISNUMBER(MATCH(TRUE,ISNUMBER(SEARCH($Q$2:$Q$51, $A41)),0))=TRUE,"United States of America",INDEX($S$2:$S$199,MATCH(TRUE,ISNUMBER(SEARCH($S$2:$S$199, $A41)),0)))),"United States of America")</f>
        <v>Pakistan</v>
      </c>
      <c r="D41" s="192" t="str">
        <f t="array" ref="D41">IF(A41="","",IF(ISNUMBER(MATCH(TRUE,ISNUMBER(SEARCH($Q$2:$Q$51, $A41)),0))=TRUE,"",IF(ISNUMBER(MATCH(TRUE,ISNUMBER(SEARCH($S$2:$S$199, $A41)),0))=TRUE,"","미국 확인 필요")))</f>
        <v/>
      </c>
      <c r="F41" s="21" t="s">
        <v>624</v>
      </c>
      <c r="G41" s="102">
        <v>72</v>
      </c>
      <c r="H41" s="192" t="str">
        <f t="array" ref="H41">IFERROR(IF(F41="","",IF(ISNUMBER(MATCH(TRUE,ISNUMBER(SEARCH($Q$2:$Q$51, $F41)),0))=TRUE,"United States of America",INDEX($S$2:$S$199,MATCH(TRUE,ISNUMBER(SEARCH($S$2:$S$199, $F41)),0)))),"United States of America")</f>
        <v>India</v>
      </c>
      <c r="I41" s="192" t="str">
        <f t="array" ref="I41">IF(F41="","",IF(ISNUMBER(MATCH(TRUE,ISNUMBER(SEARCH($Q$2:$Q$51, $F41)),0))=TRUE,"",IF(ISNUMBER(MATCH(TRUE,ISNUMBER(SEARCH($S$2:$S$199, $F41)),0))=TRUE,"","미국 확인 필요")))</f>
        <v/>
      </c>
      <c r="Q41" s="103" t="s">
        <v>195</v>
      </c>
      <c r="S41" s="2" t="s">
        <v>196</v>
      </c>
      <c r="T41" s="246">
        <f t="shared" si="0"/>
        <v>166</v>
      </c>
      <c r="U41" s="246">
        <f>IF(T41=0,"",RANK(T41,T:T,0)+COUNTIF(T$1:T40,T41))</f>
        <v>4</v>
      </c>
      <c r="V41" s="246">
        <f t="shared" si="1"/>
        <v>1818</v>
      </c>
      <c r="W41" s="246">
        <f>IF(V41=0,"",RANK(V41,V:V,0)+COUNTIF(V$1:V40,V41))</f>
        <v>3</v>
      </c>
    </row>
    <row r="42" spans="1:23">
      <c r="A42" s="21" t="s">
        <v>600</v>
      </c>
      <c r="B42" s="102">
        <v>15</v>
      </c>
      <c r="C42" s="192" t="str">
        <f t="array" ref="C42">IFERROR(IF(A42="","",IF(ISNUMBER(MATCH(TRUE,ISNUMBER(SEARCH($Q$2:$Q$51, $A42)),0))=TRUE,"United States of America",INDEX($S$2:$S$199,MATCH(TRUE,ISNUMBER(SEARCH($S$2:$S$199, $A42)),0)))),"United States of America")</f>
        <v>Germany</v>
      </c>
      <c r="D42" s="192" t="str">
        <f t="array" ref="D42">IF(A42="","",IF(ISNUMBER(MATCH(TRUE,ISNUMBER(SEARCH($Q$2:$Q$51, $A42)),0))=TRUE,"",IF(ISNUMBER(MATCH(TRUE,ISNUMBER(SEARCH($S$2:$S$199, $A42)),0))=TRUE,"","미국 확인 필요")))</f>
        <v/>
      </c>
      <c r="F42" s="21" t="s">
        <v>608</v>
      </c>
      <c r="G42" s="102">
        <v>69</v>
      </c>
      <c r="H42" s="192" t="str">
        <f t="array" ref="H42">IFERROR(IF(F42="","",IF(ISNUMBER(MATCH(TRUE,ISNUMBER(SEARCH($Q$2:$Q$51, $F42)),0))=TRUE,"United States of America",INDEX($S$2:$S$199,MATCH(TRUE,ISNUMBER(SEARCH($S$2:$S$199, $F42)),0)))),"United States of America")</f>
        <v>France</v>
      </c>
      <c r="I42" s="192" t="str">
        <f t="array" ref="I42">IF(F42="","",IF(ISNUMBER(MATCH(TRUE,ISNUMBER(SEARCH($Q$2:$Q$51, $F42)),0))=TRUE,"",IF(ISNUMBER(MATCH(TRUE,ISNUMBER(SEARCH($S$2:$S$199, $F42)),0))=TRUE,"","미국 확인 필요")))</f>
        <v/>
      </c>
      <c r="Q42" s="103" t="s">
        <v>197</v>
      </c>
      <c r="S42" s="2" t="s">
        <v>198</v>
      </c>
      <c r="T42" s="246">
        <f t="shared" si="0"/>
        <v>0</v>
      </c>
      <c r="U42" s="246" t="str">
        <f>IF(T42=0,"",RANK(T42,T:T,0)+COUNTIF(T$1:T41,T42))</f>
        <v/>
      </c>
      <c r="V42" s="246">
        <f t="shared" si="1"/>
        <v>0</v>
      </c>
      <c r="W42" s="246" t="str">
        <f>IF(V42=0,"",RANK(V42,V:V,0)+COUNTIF(V$1:V41,V42))</f>
        <v/>
      </c>
    </row>
    <row r="43" spans="1:23">
      <c r="A43" s="21" t="s">
        <v>911</v>
      </c>
      <c r="B43" s="102">
        <v>5</v>
      </c>
      <c r="C43" s="192" t="str">
        <f t="array" ref="C43">IFERROR(IF(A43="","",IF(ISNUMBER(MATCH(TRUE,ISNUMBER(SEARCH($Q$2:$Q$51, $A43)),0))=TRUE,"United States of America",INDEX($S$2:$S$199,MATCH(TRUE,ISNUMBER(SEARCH($S$2:$S$199, $A43)),0)))),"United States of America")</f>
        <v>India</v>
      </c>
      <c r="D43" s="192" t="str">
        <f t="array" ref="D43">IF(A43="","",IF(ISNUMBER(MATCH(TRUE,ISNUMBER(SEARCH($Q$2:$Q$51, $A43)),0))=TRUE,"",IF(ISNUMBER(MATCH(TRUE,ISNUMBER(SEARCH($S$2:$S$199, $A43)),0))=TRUE,"","미국 확인 필요")))</f>
        <v/>
      </c>
      <c r="F43" s="21" t="s">
        <v>584</v>
      </c>
      <c r="G43" s="102">
        <v>68</v>
      </c>
      <c r="H43" s="192" t="str">
        <f t="array" ref="H43">IFERROR(IF(F43="","",IF(ISNUMBER(MATCH(TRUE,ISNUMBER(SEARCH($Q$2:$Q$51, $F43)),0))=TRUE,"United States of America",INDEX($S$2:$S$199,MATCH(TRUE,ISNUMBER(SEARCH($S$2:$S$199, $F43)),0)))),"United States of America")</f>
        <v>India</v>
      </c>
      <c r="I43" s="192" t="str">
        <f t="array" ref="I43">IF(F43="","",IF(ISNUMBER(MATCH(TRUE,ISNUMBER(SEARCH($Q$2:$Q$51, $F43)),0))=TRUE,"",IF(ISNUMBER(MATCH(TRUE,ISNUMBER(SEARCH($S$2:$S$199, $F43)),0))=TRUE,"","미국 확인 필요")))</f>
        <v/>
      </c>
      <c r="Q43" s="103" t="s">
        <v>199</v>
      </c>
      <c r="S43" s="2" t="s">
        <v>200</v>
      </c>
      <c r="T43" s="246">
        <f t="shared" si="0"/>
        <v>0</v>
      </c>
      <c r="U43" s="246" t="str">
        <f>IF(T43=0,"",RANK(T43,T:T,0)+COUNTIF(T$1:T42,T43))</f>
        <v/>
      </c>
      <c r="V43" s="246">
        <f t="shared" si="1"/>
        <v>174</v>
      </c>
      <c r="W43" s="246">
        <f>IF(V43=0,"",RANK(V43,V:V,0)+COUNTIF(V$1:V42,V43))</f>
        <v>6</v>
      </c>
    </row>
    <row r="44" spans="1:23">
      <c r="A44" s="21" t="s">
        <v>601</v>
      </c>
      <c r="B44" s="102">
        <v>9</v>
      </c>
      <c r="C44" s="192" t="str">
        <f t="array" ref="C44">IFERROR(IF(A44="","",IF(ISNUMBER(MATCH(TRUE,ISNUMBER(SEARCH($Q$2:$Q$51, $A44)),0))=TRUE,"United States of America",INDEX($S$2:$S$199,MATCH(TRUE,ISNUMBER(SEARCH($S$2:$S$199, $A44)),0)))),"United States of America")</f>
        <v>Germany</v>
      </c>
      <c r="D44" s="192" t="str">
        <f t="array" ref="D44">IF(A44="","",IF(ISNUMBER(MATCH(TRUE,ISNUMBER(SEARCH($Q$2:$Q$51, $A44)),0))=TRUE,"",IF(ISNUMBER(MATCH(TRUE,ISNUMBER(SEARCH($S$2:$S$199, $A44)),0))=TRUE,"","미국 확인 필요")))</f>
        <v/>
      </c>
      <c r="F44" s="21" t="s">
        <v>748</v>
      </c>
      <c r="G44" s="102">
        <v>66</v>
      </c>
      <c r="H44" s="192" t="str">
        <f t="array" ref="H44">IFERROR(IF(F44="","",IF(ISNUMBER(MATCH(TRUE,ISNUMBER(SEARCH($Q$2:$Q$51, $F44)),0))=TRUE,"United States of America",INDEX($S$2:$S$199,MATCH(TRUE,ISNUMBER(SEARCH($S$2:$S$199, $F44)),0)))),"United States of America")</f>
        <v>India</v>
      </c>
      <c r="I44" s="192" t="str">
        <f t="array" ref="I44">IF(F44="","",IF(ISNUMBER(MATCH(TRUE,ISNUMBER(SEARCH($Q$2:$Q$51, $F44)),0))=TRUE,"",IF(ISNUMBER(MATCH(TRUE,ISNUMBER(SEARCH($S$2:$S$199, $F44)),0))=TRUE,"","미국 확인 필요")))</f>
        <v/>
      </c>
      <c r="Q44" s="103" t="s">
        <v>201</v>
      </c>
      <c r="S44" s="2" t="s">
        <v>202</v>
      </c>
      <c r="T44" s="246">
        <f t="shared" si="0"/>
        <v>0</v>
      </c>
      <c r="U44" s="246" t="str">
        <f>IF(T44=0,"",RANK(T44,T:T,0)+COUNTIF(T$1:T43,T44))</f>
        <v/>
      </c>
      <c r="V44" s="246">
        <f t="shared" si="1"/>
        <v>25</v>
      </c>
      <c r="W44" s="246">
        <f>IF(V44=0,"",RANK(V44,V:V,0)+COUNTIF(V$1:V43,V44))</f>
        <v>37</v>
      </c>
    </row>
    <row r="45" spans="1:23">
      <c r="A45" s="21" t="s">
        <v>912</v>
      </c>
      <c r="B45" s="102">
        <v>15</v>
      </c>
      <c r="C45" s="192" t="str">
        <f t="array" ref="C45">IFERROR(IF(A45="","",IF(ISNUMBER(MATCH(TRUE,ISNUMBER(SEARCH($Q$2:$Q$51, $A45)),0))=TRUE,"United States of America",INDEX($S$2:$S$199,MATCH(TRUE,ISNUMBER(SEARCH($S$2:$S$199, $A45)),0)))),"United States of America")</f>
        <v>India</v>
      </c>
      <c r="D45" s="192" t="str">
        <f t="array" ref="D45">IF(A45="","",IF(ISNUMBER(MATCH(TRUE,ISNUMBER(SEARCH($Q$2:$Q$51, $A45)),0))=TRUE,"",IF(ISNUMBER(MATCH(TRUE,ISNUMBER(SEARCH($S$2:$S$199, $A45)),0))=TRUE,"","미국 확인 필요")))</f>
        <v/>
      </c>
      <c r="F45" s="21" t="s">
        <v>746</v>
      </c>
      <c r="G45" s="102">
        <v>63</v>
      </c>
      <c r="H45" s="192" t="str">
        <f t="array" ref="H45">IFERROR(IF(F45="","",IF(ISNUMBER(MATCH(TRUE,ISNUMBER(SEARCH($Q$2:$Q$51, $F45)),0))=TRUE,"United States of America",INDEX($S$2:$S$199,MATCH(TRUE,ISNUMBER(SEARCH($S$2:$S$199, $F45)),0)))),"United States of America")</f>
        <v>Malaysia</v>
      </c>
      <c r="I45" s="192" t="str">
        <f t="array" ref="I45">IF(F45="","",IF(ISNUMBER(MATCH(TRUE,ISNUMBER(SEARCH($Q$2:$Q$51, $F45)),0))=TRUE,"",IF(ISNUMBER(MATCH(TRUE,ISNUMBER(SEARCH($S$2:$S$199, $F45)),0))=TRUE,"","미국 확인 필요")))</f>
        <v/>
      </c>
      <c r="Q45" s="103" t="s">
        <v>203</v>
      </c>
      <c r="S45" s="2" t="s">
        <v>204</v>
      </c>
      <c r="T45" s="246">
        <f t="shared" si="0"/>
        <v>0</v>
      </c>
      <c r="U45" s="246" t="str">
        <f>IF(T45=0,"",RANK(T45,T:T,0)+COUNTIF(T$1:T44,T45))</f>
        <v/>
      </c>
      <c r="V45" s="246">
        <f t="shared" si="1"/>
        <v>80</v>
      </c>
      <c r="W45" s="246">
        <f>IF(V45=0,"",RANK(V45,V:V,0)+COUNTIF(V$1:V44,V45))</f>
        <v>15</v>
      </c>
    </row>
    <row r="46" spans="1:23">
      <c r="A46" s="21" t="s">
        <v>602</v>
      </c>
      <c r="B46" s="102">
        <v>6</v>
      </c>
      <c r="C46" s="192" t="str">
        <f t="array" ref="C46">IFERROR(IF(A46="","",IF(ISNUMBER(MATCH(TRUE,ISNUMBER(SEARCH($Q$2:$Q$51, $A46)),0))=TRUE,"United States of America",INDEX($S$2:$S$199,MATCH(TRUE,ISNUMBER(SEARCH($S$2:$S$199, $A46)),0)))),"United States of America")</f>
        <v>Germany</v>
      </c>
      <c r="D46" s="192" t="str">
        <f t="array" ref="D46">IF(A46="","",IF(ISNUMBER(MATCH(TRUE,ISNUMBER(SEARCH($Q$2:$Q$51, $A46)),0))=TRUE,"",IF(ISNUMBER(MATCH(TRUE,ISNUMBER(SEARCH($S$2:$S$199, $A46)),0))=TRUE,"","미국 확인 필요")))</f>
        <v/>
      </c>
      <c r="F46" s="21" t="s">
        <v>600</v>
      </c>
      <c r="G46" s="102">
        <v>60</v>
      </c>
      <c r="H46" s="192" t="str">
        <f t="array" ref="H46">IFERROR(IF(F46="","",IF(ISNUMBER(MATCH(TRUE,ISNUMBER(SEARCH($Q$2:$Q$51, $F46)),0))=TRUE,"United States of America",INDEX($S$2:$S$199,MATCH(TRUE,ISNUMBER(SEARCH($S$2:$S$199, $F46)),0)))),"United States of America")</f>
        <v>Germany</v>
      </c>
      <c r="I46" s="192" t="str">
        <f t="array" ref="I46">IF(F46="","",IF(ISNUMBER(MATCH(TRUE,ISNUMBER(SEARCH($Q$2:$Q$51, $F46)),0))=TRUE,"",IF(ISNUMBER(MATCH(TRUE,ISNUMBER(SEARCH($S$2:$S$199, $F46)),0))=TRUE,"","미국 확인 필요")))</f>
        <v/>
      </c>
      <c r="Q46" s="103" t="s">
        <v>205</v>
      </c>
      <c r="S46" s="2" t="s">
        <v>206</v>
      </c>
      <c r="T46" s="246">
        <f t="shared" si="0"/>
        <v>0</v>
      </c>
      <c r="U46" s="246" t="str">
        <f>IF(T46=0,"",RANK(T46,T:T,0)+COUNTIF(T$1:T45,T46))</f>
        <v/>
      </c>
      <c r="V46" s="246">
        <f t="shared" si="1"/>
        <v>0</v>
      </c>
      <c r="W46" s="246" t="str">
        <f>IF(V46=0,"",RANK(V46,V:V,0)+COUNTIF(V$1:V45,V46))</f>
        <v/>
      </c>
    </row>
    <row r="47" spans="1:23">
      <c r="A47" s="21" t="s">
        <v>913</v>
      </c>
      <c r="B47" s="102">
        <v>5</v>
      </c>
      <c r="C47" s="192" t="str">
        <f t="array" ref="C47">IFERROR(IF(A47="","",IF(ISNUMBER(MATCH(TRUE,ISNUMBER(SEARCH($Q$2:$Q$51, $A47)),0))=TRUE,"United States of America",INDEX($S$2:$S$199,MATCH(TRUE,ISNUMBER(SEARCH($S$2:$S$199, $A47)),0)))),"United States of America")</f>
        <v>Brazil</v>
      </c>
      <c r="D47" s="192" t="str">
        <f t="array" ref="D47">IF(A47="","",IF(ISNUMBER(MATCH(TRUE,ISNUMBER(SEARCH($Q$2:$Q$51, $A47)),0))=TRUE,"",IF(ISNUMBER(MATCH(TRUE,ISNUMBER(SEARCH($S$2:$S$199, $A47)),0))=TRUE,"","미국 확인 필요")))</f>
        <v/>
      </c>
      <c r="F47" s="21" t="s">
        <v>761</v>
      </c>
      <c r="G47" s="102">
        <v>56</v>
      </c>
      <c r="H47" s="192" t="str">
        <f t="array" ref="H47">IFERROR(IF(F47="","",IF(ISNUMBER(MATCH(TRUE,ISNUMBER(SEARCH($Q$2:$Q$51, $F47)),0))=TRUE,"United States of America",INDEX($S$2:$S$199,MATCH(TRUE,ISNUMBER(SEARCH($S$2:$S$199, $F47)),0)))),"United States of America")</f>
        <v>Pakistan</v>
      </c>
      <c r="I47" s="192" t="str">
        <f t="array" ref="I47">IF(F47="","",IF(ISNUMBER(MATCH(TRUE,ISNUMBER(SEARCH($Q$2:$Q$51, $F47)),0))=TRUE,"",IF(ISNUMBER(MATCH(TRUE,ISNUMBER(SEARCH($S$2:$S$199, $F47)),0))=TRUE,"","미국 확인 필요")))</f>
        <v/>
      </c>
      <c r="Q47" s="103" t="s">
        <v>207</v>
      </c>
      <c r="S47" s="2" t="s">
        <v>208</v>
      </c>
      <c r="T47" s="246">
        <f t="shared" si="0"/>
        <v>0</v>
      </c>
      <c r="U47" s="246" t="str">
        <f>IF(T47=0,"",RANK(T47,T:T,0)+COUNTIF(T$1:T46,T47))</f>
        <v/>
      </c>
      <c r="V47" s="246">
        <f t="shared" si="1"/>
        <v>38</v>
      </c>
      <c r="W47" s="246">
        <f>IF(V47=0,"",RANK(V47,V:V,0)+COUNTIF(V$1:V46,V47))</f>
        <v>25</v>
      </c>
    </row>
    <row r="48" spans="1:23">
      <c r="A48" s="21" t="s">
        <v>914</v>
      </c>
      <c r="B48" s="102">
        <v>5</v>
      </c>
      <c r="C48" s="192" t="str">
        <f t="array" ref="C48">IFERROR(IF(A48="","",IF(ISNUMBER(MATCH(TRUE,ISNUMBER(SEARCH($Q$2:$Q$51, $A48)),0))=TRUE,"United States of America",INDEX($S$2:$S$199,MATCH(TRUE,ISNUMBER(SEARCH($S$2:$S$199, $A48)),0)))),"United States of America")</f>
        <v>United States of America</v>
      </c>
      <c r="D48" s="192" t="str">
        <f t="array" ref="D48">IF(A48="","",IF(ISNUMBER(MATCH(TRUE,ISNUMBER(SEARCH($Q$2:$Q$51, $A48)),0))=TRUE,"",IF(ISNUMBER(MATCH(TRUE,ISNUMBER(SEARCH($S$2:$S$199, $A48)),0))=TRUE,"","미국 확인 필요")))</f>
        <v>미국 확인 필요</v>
      </c>
      <c r="F48" s="21" t="s">
        <v>760</v>
      </c>
      <c r="G48" s="102">
        <v>55</v>
      </c>
      <c r="H48" s="192" t="str">
        <f t="array" ref="H48">IFERROR(IF(F48="","",IF(ISNUMBER(MATCH(TRUE,ISNUMBER(SEARCH($Q$2:$Q$51, $F48)),0))=TRUE,"United States of America",INDEX($S$2:$S$199,MATCH(TRUE,ISNUMBER(SEARCH($S$2:$S$199, $F48)),0)))),"United States of America")</f>
        <v>Pakistan</v>
      </c>
      <c r="I48" s="192" t="str">
        <f t="array" ref="I48">IF(F48="","",IF(ISNUMBER(MATCH(TRUE,ISNUMBER(SEARCH($Q$2:$Q$51, $F48)),0))=TRUE,"",IF(ISNUMBER(MATCH(TRUE,ISNUMBER(SEARCH($S$2:$S$199, $F48)),0))=TRUE,"","미국 확인 필요")))</f>
        <v/>
      </c>
      <c r="Q48" s="103" t="s">
        <v>209</v>
      </c>
      <c r="S48" s="2" t="s">
        <v>210</v>
      </c>
      <c r="T48" s="246">
        <f t="shared" si="0"/>
        <v>4</v>
      </c>
      <c r="U48" s="246">
        <f>IF(T48=0,"",RANK(T48,T:T,0)+COUNTIF(T$1:T47,T48))</f>
        <v>21</v>
      </c>
      <c r="V48" s="246">
        <f t="shared" si="1"/>
        <v>41</v>
      </c>
      <c r="W48" s="246">
        <f>IF(V48=0,"",RANK(V48,V:V,0)+COUNTIF(V$1:V47,V48))</f>
        <v>23</v>
      </c>
    </row>
    <row r="49" spans="1:23">
      <c r="A49" s="21" t="s">
        <v>915</v>
      </c>
      <c r="B49" s="102">
        <v>5</v>
      </c>
      <c r="C49" s="192" t="str">
        <f t="array" ref="C49">IFERROR(IF(A49="","",IF(ISNUMBER(MATCH(TRUE,ISNUMBER(SEARCH($Q$2:$Q$51, $A49)),0))=TRUE,"United States of America",INDEX($S$2:$S$199,MATCH(TRUE,ISNUMBER(SEARCH($S$2:$S$199, $A49)),0)))),"United States of America")</f>
        <v>Korea</v>
      </c>
      <c r="D49" s="192" t="str">
        <f t="array" ref="D49">IF(A49="","",IF(ISNUMBER(MATCH(TRUE,ISNUMBER(SEARCH($Q$2:$Q$51, $A49)),0))=TRUE,"",IF(ISNUMBER(MATCH(TRUE,ISNUMBER(SEARCH($S$2:$S$199, $A49)),0))=TRUE,"","미국 확인 필요")))</f>
        <v/>
      </c>
      <c r="F49" s="21" t="s">
        <v>615</v>
      </c>
      <c r="G49" s="102">
        <v>55</v>
      </c>
      <c r="H49" s="192" t="str">
        <f t="array" ref="H49">IFERROR(IF(F49="","",IF(ISNUMBER(MATCH(TRUE,ISNUMBER(SEARCH($Q$2:$Q$51, $F49)),0))=TRUE,"United States of America",INDEX($S$2:$S$199,MATCH(TRUE,ISNUMBER(SEARCH($S$2:$S$199, $F49)),0)))),"United States of America")</f>
        <v>Korea</v>
      </c>
      <c r="I49" s="192" t="str">
        <f t="array" ref="I49">IF(F49="","",IF(ISNUMBER(MATCH(TRUE,ISNUMBER(SEARCH($Q$2:$Q$51, $F49)),0))=TRUE,"",IF(ISNUMBER(MATCH(TRUE,ISNUMBER(SEARCH($S$2:$S$199, $F49)),0))=TRUE,"","미국 확인 필요")))</f>
        <v/>
      </c>
      <c r="Q49" s="103" t="s">
        <v>211</v>
      </c>
      <c r="S49" s="2" t="s">
        <v>212</v>
      </c>
      <c r="T49" s="246">
        <f t="shared" si="0"/>
        <v>0</v>
      </c>
      <c r="U49" s="246" t="str">
        <f>IF(T49=0,"",RANK(T49,T:T,0)+COUNTIF(T$1:T48,T49))</f>
        <v/>
      </c>
      <c r="V49" s="246">
        <f t="shared" si="1"/>
        <v>28</v>
      </c>
      <c r="W49" s="246">
        <f>IF(V49=0,"",RANK(V49,V:V,0)+COUNTIF(V$1:V48,V49))</f>
        <v>32</v>
      </c>
    </row>
    <row r="50" spans="1:23">
      <c r="A50" s="21" t="s">
        <v>766</v>
      </c>
      <c r="B50" s="102">
        <v>16</v>
      </c>
      <c r="C50" s="192" t="str">
        <f t="array" ref="C50">IFERROR(IF(A50="","",IF(ISNUMBER(MATCH(TRUE,ISNUMBER(SEARCH($Q$2:$Q$51, $A50)),0))=TRUE,"United States of America",INDEX($S$2:$S$199,MATCH(TRUE,ISNUMBER(SEARCH($S$2:$S$199, $A50)),0)))),"United States of America")</f>
        <v>United States of America</v>
      </c>
      <c r="D50" s="192" t="str">
        <f t="array" ref="D50">IF(A50="","",IF(ISNUMBER(MATCH(TRUE,ISNUMBER(SEARCH($Q$2:$Q$51, $A50)),0))=TRUE,"",IF(ISNUMBER(MATCH(TRUE,ISNUMBER(SEARCH($S$2:$S$199, $A50)),0))=TRUE,"","미국 확인 필요")))</f>
        <v>미국 확인 필요</v>
      </c>
      <c r="F50" s="21" t="s">
        <v>630</v>
      </c>
      <c r="G50" s="102">
        <v>55</v>
      </c>
      <c r="H50" s="192" t="str">
        <f t="array" ref="H50">IFERROR(IF(F50="","",IF(ISNUMBER(MATCH(TRUE,ISNUMBER(SEARCH($Q$2:$Q$51, $F50)),0))=TRUE,"United States of America",INDEX($S$2:$S$199,MATCH(TRUE,ISNUMBER(SEARCH($S$2:$S$199, $F50)),0)))),"United States of America")</f>
        <v>India</v>
      </c>
      <c r="I50" s="192" t="str">
        <f t="array" ref="I50">IF(F50="","",IF(ISNUMBER(MATCH(TRUE,ISNUMBER(SEARCH($Q$2:$Q$51, $F50)),0))=TRUE,"",IF(ISNUMBER(MATCH(TRUE,ISNUMBER(SEARCH($S$2:$S$199, $F50)),0))=TRUE,"","미국 확인 필요")))</f>
        <v/>
      </c>
      <c r="Q50" s="103" t="s">
        <v>213</v>
      </c>
      <c r="S50" s="2" t="s">
        <v>214</v>
      </c>
      <c r="T50" s="246">
        <f t="shared" si="0"/>
        <v>0</v>
      </c>
      <c r="U50" s="246" t="str">
        <f>IF(T50=0,"",RANK(T50,T:T,0)+COUNTIF(T$1:T49,T50))</f>
        <v/>
      </c>
      <c r="V50" s="246">
        <f t="shared" si="1"/>
        <v>0</v>
      </c>
      <c r="W50" s="246" t="str">
        <f>IF(V50=0,"",RANK(V50,V:V,0)+COUNTIF(V$1:V49,V50))</f>
        <v/>
      </c>
    </row>
    <row r="51" spans="1:23" ht="17.25" thickBot="1">
      <c r="A51" s="21" t="s">
        <v>774</v>
      </c>
      <c r="B51" s="102">
        <v>61</v>
      </c>
      <c r="C51" s="192" t="str">
        <f t="array" ref="C51">IFERROR(IF(A51="","",IF(ISNUMBER(MATCH(TRUE,ISNUMBER(SEARCH($Q$2:$Q$51, $A51)),0))=TRUE,"United States of America",INDEX($S$2:$S$199,MATCH(TRUE,ISNUMBER(SEARCH($S$2:$S$199, $A51)),0)))),"United States of America")</f>
        <v>Colombia</v>
      </c>
      <c r="D51" s="192" t="str">
        <f t="array" ref="D51">IF(A51="","",IF(ISNUMBER(MATCH(TRUE,ISNUMBER(SEARCH($Q$2:$Q$51, $A51)),0))=TRUE,"",IF(ISNUMBER(MATCH(TRUE,ISNUMBER(SEARCH($S$2:$S$199, $A51)),0))=TRUE,"","미국 확인 필요")))</f>
        <v/>
      </c>
      <c r="F51" s="21" t="s">
        <v>604</v>
      </c>
      <c r="G51" s="102">
        <v>55</v>
      </c>
      <c r="H51" s="192" t="str">
        <f t="array" ref="H51">IFERROR(IF(F51="","",IF(ISNUMBER(MATCH(TRUE,ISNUMBER(SEARCH($Q$2:$Q$51, $F51)),0))=TRUE,"United States of America",INDEX($S$2:$S$199,MATCH(TRUE,ISNUMBER(SEARCH($S$2:$S$199, $F51)),0)))),"United States of America")</f>
        <v>Canada</v>
      </c>
      <c r="I51" s="192" t="str">
        <f t="array" ref="I51">IF(F51="","",IF(ISNUMBER(MATCH(TRUE,ISNUMBER(SEARCH($Q$2:$Q$51, $F51)),0))=TRUE,"",IF(ISNUMBER(MATCH(TRUE,ISNUMBER(SEARCH($S$2:$S$199, $F51)),0))=TRUE,"","미국 확인 필요")))</f>
        <v/>
      </c>
      <c r="Q51" s="108" t="s">
        <v>215</v>
      </c>
      <c r="S51" s="2" t="s">
        <v>216</v>
      </c>
      <c r="T51" s="246">
        <f t="shared" si="0"/>
        <v>0</v>
      </c>
      <c r="U51" s="246" t="str">
        <f>IF(T51=0,"",RANK(T51,T:T,0)+COUNTIF(T$1:T50,T51))</f>
        <v/>
      </c>
      <c r="V51" s="246">
        <f t="shared" si="1"/>
        <v>0</v>
      </c>
      <c r="W51" s="246" t="str">
        <f>IF(V51=0,"",RANK(V51,V:V,0)+COUNTIF(V$1:V50,V51))</f>
        <v/>
      </c>
    </row>
    <row r="52" spans="1:23">
      <c r="A52" s="21" t="s">
        <v>916</v>
      </c>
      <c r="B52" s="102">
        <v>5</v>
      </c>
      <c r="C52" s="192" t="str">
        <f t="array" ref="C52">IFERROR(IF(A52="","",IF(ISNUMBER(MATCH(TRUE,ISNUMBER(SEARCH($Q$2:$Q$51, $A52)),0))=TRUE,"United States of America",INDEX($S$2:$S$199,MATCH(TRUE,ISNUMBER(SEARCH($S$2:$S$199, $A52)),0)))),"United States of America")</f>
        <v>India</v>
      </c>
      <c r="D52" s="192" t="str">
        <f t="array" ref="D52">IF(A52="","",IF(ISNUMBER(MATCH(TRUE,ISNUMBER(SEARCH($Q$2:$Q$51, $A52)),0))=TRUE,"",IF(ISNUMBER(MATCH(TRUE,ISNUMBER(SEARCH($S$2:$S$199, $A52)),0))=TRUE,"","미국 확인 필요")))</f>
        <v/>
      </c>
      <c r="F52" s="21" t="s">
        <v>747</v>
      </c>
      <c r="G52" s="102">
        <v>54</v>
      </c>
      <c r="H52" s="192" t="str">
        <f t="array" ref="H52">IFERROR(IF(F52="","",IF(ISNUMBER(MATCH(TRUE,ISNUMBER(SEARCH($Q$2:$Q$51, $F52)),0))=TRUE,"United States of America",INDEX($S$2:$S$199,MATCH(TRUE,ISNUMBER(SEARCH($S$2:$S$199, $F52)),0)))),"United States of America")</f>
        <v>Australia</v>
      </c>
      <c r="I52" s="192" t="str">
        <f t="array" ref="I52">IF(F52="","",IF(ISNUMBER(MATCH(TRUE,ISNUMBER(SEARCH($Q$2:$Q$51, $F52)),0))=TRUE,"",IF(ISNUMBER(MATCH(TRUE,ISNUMBER(SEARCH($S$2:$S$199, $F52)),0))=TRUE,"","미국 확인 필요")))</f>
        <v/>
      </c>
      <c r="S52" s="2" t="s">
        <v>217</v>
      </c>
      <c r="T52" s="246">
        <f t="shared" si="0"/>
        <v>0</v>
      </c>
      <c r="U52" s="246" t="str">
        <f>IF(T52=0,"",RANK(T52,T:T,0)+COUNTIF(T$1:T51,T52))</f>
        <v/>
      </c>
      <c r="V52" s="246">
        <f t="shared" si="1"/>
        <v>29</v>
      </c>
      <c r="W52" s="246">
        <f>IF(V52=0,"",RANK(V52,V:V,0)+COUNTIF(V$1:V51,V52))</f>
        <v>29</v>
      </c>
    </row>
    <row r="53" spans="1:23">
      <c r="A53" s="21" t="s">
        <v>605</v>
      </c>
      <c r="B53" s="102">
        <v>12</v>
      </c>
      <c r="C53" s="192" t="str">
        <f t="array" ref="C53">IFERROR(IF(A53="","",IF(ISNUMBER(MATCH(TRUE,ISNUMBER(SEARCH($Q$2:$Q$51, $A53)),0))=TRUE,"United States of America",INDEX($S$2:$S$199,MATCH(TRUE,ISNUMBER(SEARCH($S$2:$S$199, $A53)),0)))),"United States of America")</f>
        <v>Ireland</v>
      </c>
      <c r="D53" s="192" t="str">
        <f t="array" ref="D53">IF(A53="","",IF(ISNUMBER(MATCH(TRUE,ISNUMBER(SEARCH($Q$2:$Q$51, $A53)),0))=TRUE,"",IF(ISNUMBER(MATCH(TRUE,ISNUMBER(SEARCH($S$2:$S$199, $A53)),0))=TRUE,"","미국 확인 필요")))</f>
        <v/>
      </c>
      <c r="F53" s="21" t="s">
        <v>749</v>
      </c>
      <c r="G53" s="102">
        <v>54</v>
      </c>
      <c r="H53" s="192" t="str">
        <f t="array" ref="H53">IFERROR(IF(F53="","",IF(ISNUMBER(MATCH(TRUE,ISNUMBER(SEARCH($Q$2:$Q$51, $F53)),0))=TRUE,"United States of America",INDEX($S$2:$S$199,MATCH(TRUE,ISNUMBER(SEARCH($S$2:$S$199, $F53)),0)))),"United States of America")</f>
        <v>Korea</v>
      </c>
      <c r="I53" s="192" t="str">
        <f t="array" ref="I53">IF(F53="","",IF(ISNUMBER(MATCH(TRUE,ISNUMBER(SEARCH($Q$2:$Q$51, $F53)),0))=TRUE,"",IF(ISNUMBER(MATCH(TRUE,ISNUMBER(SEARCH($S$2:$S$199, $F53)),0))=TRUE,"","미국 확인 필요")))</f>
        <v/>
      </c>
      <c r="S53" s="2" t="s">
        <v>218</v>
      </c>
      <c r="T53" s="246">
        <f t="shared" si="0"/>
        <v>0</v>
      </c>
      <c r="U53" s="246" t="str">
        <f>IF(T53=0,"",RANK(T53,T:T,0)+COUNTIF(T$1:T52,T53))</f>
        <v/>
      </c>
      <c r="V53" s="246">
        <f t="shared" si="1"/>
        <v>0</v>
      </c>
      <c r="W53" s="246" t="str">
        <f>IF(V53=0,"",RANK(V53,V:V,0)+COUNTIF(V$1:V52,V53))</f>
        <v/>
      </c>
    </row>
    <row r="54" spans="1:23">
      <c r="A54" s="21" t="s">
        <v>917</v>
      </c>
      <c r="B54" s="102">
        <v>9</v>
      </c>
      <c r="C54" s="192" t="str">
        <f t="array" ref="C54">IFERROR(IF(A54="","",IF(ISNUMBER(MATCH(TRUE,ISNUMBER(SEARCH($Q$2:$Q$51, $A54)),0))=TRUE,"United States of America",INDEX($S$2:$S$199,MATCH(TRUE,ISNUMBER(SEARCH($S$2:$S$199, $A54)),0)))),"United States of America")</f>
        <v>India</v>
      </c>
      <c r="D54" s="192" t="str">
        <f t="array" ref="D54">IF(A54="","",IF(ISNUMBER(MATCH(TRUE,ISNUMBER(SEARCH($Q$2:$Q$51, $A54)),0))=TRUE,"",IF(ISNUMBER(MATCH(TRUE,ISNUMBER(SEARCH($S$2:$S$199, $A54)),0))=TRUE,"","미국 확인 필요")))</f>
        <v/>
      </c>
      <c r="F54" s="21" t="s">
        <v>750</v>
      </c>
      <c r="G54" s="102">
        <v>52</v>
      </c>
      <c r="H54" s="192" t="str">
        <f t="array" ref="H54">IFERROR(IF(F54="","",IF(ISNUMBER(MATCH(TRUE,ISNUMBER(SEARCH($Q$2:$Q$51, $F54)),0))=TRUE,"United States of America",INDEX($S$2:$S$199,MATCH(TRUE,ISNUMBER(SEARCH($S$2:$S$199, $F54)),0)))),"United States of America")</f>
        <v>India</v>
      </c>
      <c r="I54" s="192" t="str">
        <f t="array" ref="I54">IF(F54="","",IF(ISNUMBER(MATCH(TRUE,ISNUMBER(SEARCH($Q$2:$Q$51, $F54)),0))=TRUE,"",IF(ISNUMBER(MATCH(TRUE,ISNUMBER(SEARCH($S$2:$S$199, $F54)),0))=TRUE,"","미국 확인 필요")))</f>
        <v/>
      </c>
      <c r="S54" s="2" t="s">
        <v>219</v>
      </c>
      <c r="T54" s="246">
        <f t="shared" si="0"/>
        <v>0</v>
      </c>
      <c r="U54" s="246" t="str">
        <f>IF(T54=0,"",RANK(T54,T:T,0)+COUNTIF(T$1:T53,T54))</f>
        <v/>
      </c>
      <c r="V54" s="246">
        <f t="shared" si="1"/>
        <v>0</v>
      </c>
      <c r="W54" s="246" t="str">
        <f>IF(V54=0,"",RANK(V54,V:V,0)+COUNTIF(V$1:V53,V54))</f>
        <v/>
      </c>
    </row>
    <row r="55" spans="1:23">
      <c r="A55" s="21" t="s">
        <v>918</v>
      </c>
      <c r="B55" s="102">
        <v>6</v>
      </c>
      <c r="C55" s="192" t="str">
        <f t="array" ref="C55">IFERROR(IF(A55="","",IF(ISNUMBER(MATCH(TRUE,ISNUMBER(SEARCH($Q$2:$Q$51, $A55)),0))=TRUE,"United States of America",INDEX($S$2:$S$199,MATCH(TRUE,ISNUMBER(SEARCH($S$2:$S$199, $A55)),0)))),"United States of America")</f>
        <v>India</v>
      </c>
      <c r="D55" s="192" t="str">
        <f t="array" ref="D55">IF(A55="","",IF(ISNUMBER(MATCH(TRUE,ISNUMBER(SEARCH($Q$2:$Q$51, $A55)),0))=TRUE,"",IF(ISNUMBER(MATCH(TRUE,ISNUMBER(SEARCH($S$2:$S$199, $A55)),0))=TRUE,"","미국 확인 필요")))</f>
        <v/>
      </c>
      <c r="F55" s="21" t="s">
        <v>755</v>
      </c>
      <c r="G55" s="102">
        <v>52</v>
      </c>
      <c r="H55" s="192" t="str">
        <f t="array" ref="H55">IFERROR(IF(F55="","",IF(ISNUMBER(MATCH(TRUE,ISNUMBER(SEARCH($Q$2:$Q$51, $F55)),0))=TRUE,"United States of America",INDEX($S$2:$S$199,MATCH(TRUE,ISNUMBER(SEARCH($S$2:$S$199, $F55)),0)))),"United States of America")</f>
        <v>Nepal</v>
      </c>
      <c r="I55" s="192" t="str">
        <f t="array" ref="I55">IF(F55="","",IF(ISNUMBER(MATCH(TRUE,ISNUMBER(SEARCH($Q$2:$Q$51, $F55)),0))=TRUE,"",IF(ISNUMBER(MATCH(TRUE,ISNUMBER(SEARCH($S$2:$S$199, $F55)),0))=TRUE,"","미국 확인 필요")))</f>
        <v/>
      </c>
      <c r="S55" s="2" t="s">
        <v>220</v>
      </c>
      <c r="T55" s="246">
        <f t="shared" si="0"/>
        <v>0</v>
      </c>
      <c r="U55" s="246" t="str">
        <f>IF(T55=0,"",RANK(T55,T:T,0)+COUNTIF(T$1:T54,T55))</f>
        <v/>
      </c>
      <c r="V55" s="246">
        <f t="shared" si="1"/>
        <v>0</v>
      </c>
      <c r="W55" s="246" t="str">
        <f>IF(V55=0,"",RANK(V55,V:V,0)+COUNTIF(V$1:V54,V55))</f>
        <v/>
      </c>
    </row>
    <row r="56" spans="1:23">
      <c r="A56" s="21" t="s">
        <v>761</v>
      </c>
      <c r="B56" s="102">
        <v>9</v>
      </c>
      <c r="C56" s="192" t="str">
        <f t="array" ref="C56">IFERROR(IF(A56="","",IF(ISNUMBER(MATCH(TRUE,ISNUMBER(SEARCH($Q$2:$Q$51, $A56)),0))=TRUE,"United States of America",INDEX($S$2:$S$199,MATCH(TRUE,ISNUMBER(SEARCH($S$2:$S$199, $A56)),0)))),"United States of America")</f>
        <v>Pakistan</v>
      </c>
      <c r="D56" s="192" t="str">
        <f t="array" ref="D56">IF(A56="","",IF(ISNUMBER(MATCH(TRUE,ISNUMBER(SEARCH($Q$2:$Q$51, $A56)),0))=TRUE,"",IF(ISNUMBER(MATCH(TRUE,ISNUMBER(SEARCH($S$2:$S$199, $A56)),0))=TRUE,"","미국 확인 필요")))</f>
        <v/>
      </c>
      <c r="F56" s="21" t="s">
        <v>628</v>
      </c>
      <c r="G56" s="102">
        <v>50</v>
      </c>
      <c r="H56" s="192" t="str">
        <f t="array" ref="H56">IFERROR(IF(F56="","",IF(ISNUMBER(MATCH(TRUE,ISNUMBER(SEARCH($Q$2:$Q$51, $F56)),0))=TRUE,"United States of America",INDEX($S$2:$S$199,MATCH(TRUE,ISNUMBER(SEARCH($S$2:$S$199, $F56)),0)))),"United States of America")</f>
        <v>United States of America</v>
      </c>
      <c r="I56" s="192" t="str">
        <f t="array" ref="I56">IF(F56="","",IF(ISNUMBER(MATCH(TRUE,ISNUMBER(SEARCH($Q$2:$Q$51, $F56)),0))=TRUE,"",IF(ISNUMBER(MATCH(TRUE,ISNUMBER(SEARCH($S$2:$S$199, $F56)),0))=TRUE,"","미국 확인 필요")))</f>
        <v>미국 확인 필요</v>
      </c>
      <c r="S56" s="2" t="s">
        <v>221</v>
      </c>
      <c r="T56" s="246">
        <f t="shared" si="0"/>
        <v>0</v>
      </c>
      <c r="U56" s="246" t="str">
        <f>IF(T56=0,"",RANK(T56,T:T,0)+COUNTIF(T$1:T55,T56))</f>
        <v/>
      </c>
      <c r="V56" s="246">
        <f t="shared" si="1"/>
        <v>0</v>
      </c>
      <c r="W56" s="246" t="str">
        <f>IF(V56=0,"",RANK(V56,V:V,0)+COUNTIF(V$1:V55,V56))</f>
        <v/>
      </c>
    </row>
    <row r="57" spans="1:23">
      <c r="A57" s="21" t="s">
        <v>919</v>
      </c>
      <c r="B57" s="102">
        <v>5</v>
      </c>
      <c r="C57" s="192" t="str">
        <f t="array" ref="C57">IFERROR(IF(A57="","",IF(ISNUMBER(MATCH(TRUE,ISNUMBER(SEARCH($Q$2:$Q$51, $A57)),0))=TRUE,"United States of America",INDEX($S$2:$S$199,MATCH(TRUE,ISNUMBER(SEARCH($S$2:$S$199, $A57)),0)))),"United States of America")</f>
        <v>Ecuador</v>
      </c>
      <c r="D57" s="192" t="str">
        <f t="array" ref="D57">IF(A57="","",IF(ISNUMBER(MATCH(TRUE,ISNUMBER(SEARCH($Q$2:$Q$51, $A57)),0))=TRUE,"",IF(ISNUMBER(MATCH(TRUE,ISNUMBER(SEARCH($S$2:$S$199, $A57)),0))=TRUE,"","미국 확인 필요")))</f>
        <v/>
      </c>
      <c r="F57" s="21" t="s">
        <v>617</v>
      </c>
      <c r="G57" s="102">
        <v>46</v>
      </c>
      <c r="H57" s="192" t="str">
        <f t="array" ref="H57">IFERROR(IF(F57="","",IF(ISNUMBER(MATCH(TRUE,ISNUMBER(SEARCH($Q$2:$Q$51, $F57)),0))=TRUE,"United States of America",INDEX($S$2:$S$199,MATCH(TRUE,ISNUMBER(SEARCH($S$2:$S$199, $F57)),0)))),"United States of America")</f>
        <v>Australia</v>
      </c>
      <c r="I57" s="192" t="str">
        <f t="array" ref="I57">IF(F57="","",IF(ISNUMBER(MATCH(TRUE,ISNUMBER(SEARCH($Q$2:$Q$51, $F57)),0))=TRUE,"",IF(ISNUMBER(MATCH(TRUE,ISNUMBER(SEARCH($S$2:$S$199, $F57)),0))=TRUE,"","미국 확인 필요")))</f>
        <v/>
      </c>
      <c r="S57" s="2" t="s">
        <v>222</v>
      </c>
      <c r="T57" s="246">
        <f t="shared" si="0"/>
        <v>0</v>
      </c>
      <c r="U57" s="246" t="str">
        <f>IF(T57=0,"",RANK(T57,T:T,0)+COUNTIF(T$1:T56,T57))</f>
        <v/>
      </c>
      <c r="V57" s="246">
        <f t="shared" si="1"/>
        <v>0</v>
      </c>
      <c r="W57" s="246" t="str">
        <f>IF(V57=0,"",RANK(V57,V:V,0)+COUNTIF(V$1:V56,V57))</f>
        <v/>
      </c>
    </row>
    <row r="58" spans="1:23">
      <c r="A58" s="21" t="s">
        <v>750</v>
      </c>
      <c r="B58" s="102">
        <v>8</v>
      </c>
      <c r="C58" s="192" t="str">
        <f t="array" ref="C58">IFERROR(IF(A58="","",IF(ISNUMBER(MATCH(TRUE,ISNUMBER(SEARCH($Q$2:$Q$51, $A58)),0))=TRUE,"United States of America",INDEX($S$2:$S$199,MATCH(TRUE,ISNUMBER(SEARCH($S$2:$S$199, $A58)),0)))),"United States of America")</f>
        <v>India</v>
      </c>
      <c r="D58" s="192" t="str">
        <f t="array" ref="D58">IF(A58="","",IF(ISNUMBER(MATCH(TRUE,ISNUMBER(SEARCH($Q$2:$Q$51, $A58)),0))=TRUE,"",IF(ISNUMBER(MATCH(TRUE,ISNUMBER(SEARCH($S$2:$S$199, $A58)),0))=TRUE,"","미국 확인 필요")))</f>
        <v/>
      </c>
      <c r="F58" s="21" t="s">
        <v>621</v>
      </c>
      <c r="G58" s="102">
        <v>44</v>
      </c>
      <c r="H58" s="192" t="str">
        <f t="array" ref="H58">IFERROR(IF(F58="","",IF(ISNUMBER(MATCH(TRUE,ISNUMBER(SEARCH($Q$2:$Q$51, $F58)),0))=TRUE,"United States of America",INDEX($S$2:$S$199,MATCH(TRUE,ISNUMBER(SEARCH($S$2:$S$199, $F58)),0)))),"United States of America")</f>
        <v>Korea</v>
      </c>
      <c r="I58" s="192" t="str">
        <f t="array" ref="I58">IF(F58="","",IF(ISNUMBER(MATCH(TRUE,ISNUMBER(SEARCH($Q$2:$Q$51, $F58)),0))=TRUE,"",IF(ISNUMBER(MATCH(TRUE,ISNUMBER(SEARCH($S$2:$S$199, $F58)),0))=TRUE,"","미국 확인 필요")))</f>
        <v/>
      </c>
      <c r="S58" s="2" t="s">
        <v>223</v>
      </c>
      <c r="T58" s="246">
        <f t="shared" si="0"/>
        <v>0</v>
      </c>
      <c r="U58" s="246" t="str">
        <f>IF(T58=0,"",RANK(T58,T:T,0)+COUNTIF(T$1:T57,T58))</f>
        <v/>
      </c>
      <c r="V58" s="246">
        <f t="shared" si="1"/>
        <v>0</v>
      </c>
      <c r="W58" s="246" t="str">
        <f>IF(V58=0,"",RANK(V58,V:V,0)+COUNTIF(V$1:V57,V58))</f>
        <v/>
      </c>
    </row>
    <row r="59" spans="1:23">
      <c r="A59" s="21" t="s">
        <v>920</v>
      </c>
      <c r="B59" s="102">
        <v>8</v>
      </c>
      <c r="C59" s="192" t="str">
        <f t="array" ref="C59">IFERROR(IF(A59="","",IF(ISNUMBER(MATCH(TRUE,ISNUMBER(SEARCH($Q$2:$Q$51, $A59)),0))=TRUE,"United States of America",INDEX($S$2:$S$199,MATCH(TRUE,ISNUMBER(SEARCH($S$2:$S$199, $A59)),0)))),"United States of America")</f>
        <v>Canada</v>
      </c>
      <c r="D59" s="192" t="str">
        <f t="array" ref="D59">IF(A59="","",IF(ISNUMBER(MATCH(TRUE,ISNUMBER(SEARCH($Q$2:$Q$51, $A59)),0))=TRUE,"",IF(ISNUMBER(MATCH(TRUE,ISNUMBER(SEARCH($S$2:$S$199, $A59)),0))=TRUE,"","미국 확인 필요")))</f>
        <v/>
      </c>
      <c r="F59" s="21" t="s">
        <v>596</v>
      </c>
      <c r="G59" s="102">
        <v>43</v>
      </c>
      <c r="H59" s="192" t="str">
        <f t="array" ref="H59">IFERROR(IF(F59="","",IF(ISNUMBER(MATCH(TRUE,ISNUMBER(SEARCH($Q$2:$Q$51, $F59)),0))=TRUE,"United States of America",INDEX($S$2:$S$199,MATCH(TRUE,ISNUMBER(SEARCH($S$2:$S$199, $F59)),0)))),"United States of America")</f>
        <v>India</v>
      </c>
      <c r="I59" s="192" t="str">
        <f t="array" ref="I59">IF(F59="","",IF(ISNUMBER(MATCH(TRUE,ISNUMBER(SEARCH($Q$2:$Q$51, $F59)),0))=TRUE,"",IF(ISNUMBER(MATCH(TRUE,ISNUMBER(SEARCH($S$2:$S$199, $F59)),0))=TRUE,"","미국 확인 필요")))</f>
        <v/>
      </c>
      <c r="S59" s="2" t="s">
        <v>224</v>
      </c>
      <c r="T59" s="246">
        <f t="shared" si="0"/>
        <v>0</v>
      </c>
      <c r="U59" s="246" t="str">
        <f>IF(T59=0,"",RANK(T59,T:T,0)+COUNTIF(T$1:T58,T59))</f>
        <v/>
      </c>
      <c r="V59" s="246">
        <f t="shared" si="1"/>
        <v>0</v>
      </c>
      <c r="W59" s="246" t="str">
        <f>IF(V59=0,"",RANK(V59,V:V,0)+COUNTIF(V$1:V58,V59))</f>
        <v/>
      </c>
    </row>
    <row r="60" spans="1:23">
      <c r="A60" s="21" t="s">
        <v>606</v>
      </c>
      <c r="B60" s="102">
        <v>33</v>
      </c>
      <c r="C60" s="192" t="str">
        <f t="array" ref="C60">IFERROR(IF(A60="","",IF(ISNUMBER(MATCH(TRUE,ISNUMBER(SEARCH($Q$2:$Q$51, $A60)),0))=TRUE,"United States of America",INDEX($S$2:$S$199,MATCH(TRUE,ISNUMBER(SEARCH($S$2:$S$199, $A60)),0)))),"United States of America")</f>
        <v>India</v>
      </c>
      <c r="D60" s="192" t="str">
        <f t="array" ref="D60">IF(A60="","",IF(ISNUMBER(MATCH(TRUE,ISNUMBER(SEARCH($Q$2:$Q$51, $A60)),0))=TRUE,"",IF(ISNUMBER(MATCH(TRUE,ISNUMBER(SEARCH($S$2:$S$199, $A60)),0))=TRUE,"","미국 확인 필요")))</f>
        <v/>
      </c>
      <c r="F60" s="21" t="s">
        <v>578</v>
      </c>
      <c r="G60" s="102">
        <v>43</v>
      </c>
      <c r="H60" s="192" t="str">
        <f t="array" ref="H60">IFERROR(IF(F60="","",IF(ISNUMBER(MATCH(TRUE,ISNUMBER(SEARCH($Q$2:$Q$51, $F60)),0))=TRUE,"United States of America",INDEX($S$2:$S$199,MATCH(TRUE,ISNUMBER(SEARCH($S$2:$S$199, $F60)),0)))),"United States of America")</f>
        <v>India</v>
      </c>
      <c r="I60" s="192" t="str">
        <f t="array" ref="I60">IF(F60="","",IF(ISNUMBER(MATCH(TRUE,ISNUMBER(SEARCH($Q$2:$Q$51, $F60)),0))=TRUE,"",IF(ISNUMBER(MATCH(TRUE,ISNUMBER(SEARCH($S$2:$S$199, $F60)),0))=TRUE,"","미국 확인 필요")))</f>
        <v/>
      </c>
      <c r="S60" s="2" t="s">
        <v>225</v>
      </c>
      <c r="T60" s="246">
        <f t="shared" si="0"/>
        <v>0</v>
      </c>
      <c r="U60" s="246" t="str">
        <f>IF(T60=0,"",RANK(T60,T:T,0)+COUNTIF(T$1:T59,T60))</f>
        <v/>
      </c>
      <c r="V60" s="246">
        <f t="shared" si="1"/>
        <v>88</v>
      </c>
      <c r="W60" s="246">
        <f>IF(V60=0,"",RANK(V60,V:V,0)+COUNTIF(V$1:V59,V60))</f>
        <v>12</v>
      </c>
    </row>
    <row r="61" spans="1:23">
      <c r="A61" s="21" t="s">
        <v>607</v>
      </c>
      <c r="B61" s="102">
        <v>10</v>
      </c>
      <c r="C61" s="192" t="str">
        <f t="array" ref="C61">IFERROR(IF(A61="","",IF(ISNUMBER(MATCH(TRUE,ISNUMBER(SEARCH($Q$2:$Q$51, $A61)),0))=TRUE,"United States of America",INDEX($S$2:$S$199,MATCH(TRUE,ISNUMBER(SEARCH($S$2:$S$199, $A61)),0)))),"United States of America")</f>
        <v>India</v>
      </c>
      <c r="D61" s="192" t="str">
        <f t="array" ref="D61">IF(A61="","",IF(ISNUMBER(MATCH(TRUE,ISNUMBER(SEARCH($Q$2:$Q$51, $A61)),0))=TRUE,"",IF(ISNUMBER(MATCH(TRUE,ISNUMBER(SEARCH($S$2:$S$199, $A61)),0))=TRUE,"","미국 확인 필요")))</f>
        <v/>
      </c>
      <c r="F61" s="21" t="s">
        <v>579</v>
      </c>
      <c r="G61" s="102">
        <v>42</v>
      </c>
      <c r="H61" s="192" t="str">
        <f t="array" ref="H61">IFERROR(IF(F61="","",IF(ISNUMBER(MATCH(TRUE,ISNUMBER(SEARCH($Q$2:$Q$51, $F61)),0))=TRUE,"United States of America",INDEX($S$2:$S$199,MATCH(TRUE,ISNUMBER(SEARCH($S$2:$S$199, $F61)),0)))),"United States of America")</f>
        <v>Thailand</v>
      </c>
      <c r="I61" s="192" t="str">
        <f t="array" ref="I61">IF(F61="","",IF(ISNUMBER(MATCH(TRUE,ISNUMBER(SEARCH($Q$2:$Q$51, $F61)),0))=TRUE,"",IF(ISNUMBER(MATCH(TRUE,ISNUMBER(SEARCH($S$2:$S$199, $F61)),0))=TRUE,"","미국 확인 필요")))</f>
        <v/>
      </c>
      <c r="S61" s="2" t="s">
        <v>226</v>
      </c>
      <c r="T61" s="246">
        <f t="shared" si="0"/>
        <v>0</v>
      </c>
      <c r="U61" s="246" t="str">
        <f>IF(T61=0,"",RANK(T61,T:T,0)+COUNTIF(T$1:T60,T61))</f>
        <v/>
      </c>
      <c r="V61" s="246">
        <f t="shared" si="1"/>
        <v>0</v>
      </c>
      <c r="W61" s="246" t="str">
        <f>IF(V61=0,"",RANK(V61,V:V,0)+COUNTIF(V$1:V60,V61))</f>
        <v/>
      </c>
    </row>
    <row r="62" spans="1:23">
      <c r="A62" s="21" t="s">
        <v>921</v>
      </c>
      <c r="B62" s="102">
        <v>6</v>
      </c>
      <c r="C62" s="192" t="str">
        <f t="array" ref="C62">IFERROR(IF(A62="","",IF(ISNUMBER(MATCH(TRUE,ISNUMBER(SEARCH($Q$2:$Q$51, $A62)),0))=TRUE,"United States of America",INDEX($S$2:$S$199,MATCH(TRUE,ISNUMBER(SEARCH($S$2:$S$199, $A62)),0)))),"United States of America")</f>
        <v>Korea</v>
      </c>
      <c r="D62" s="192" t="str">
        <f t="array" ref="D62">IF(A62="","",IF(ISNUMBER(MATCH(TRUE,ISNUMBER(SEARCH($Q$2:$Q$51, $A62)),0))=TRUE,"",IF(ISNUMBER(MATCH(TRUE,ISNUMBER(SEARCH($S$2:$S$199, $A62)),0))=TRUE,"","미국 확인 필요")))</f>
        <v/>
      </c>
      <c r="F62" s="21" t="s">
        <v>765</v>
      </c>
      <c r="G62" s="102">
        <v>42</v>
      </c>
      <c r="H62" s="192" t="str">
        <f t="array" ref="H62">IFERROR(IF(F62="","",IF(ISNUMBER(MATCH(TRUE,ISNUMBER(SEARCH($Q$2:$Q$51, $F62)),0))=TRUE,"United States of America",INDEX($S$2:$S$199,MATCH(TRUE,ISNUMBER(SEARCH($S$2:$S$199, $F62)),0)))),"United States of America")</f>
        <v>India</v>
      </c>
      <c r="I62" s="192" t="str">
        <f t="array" ref="I62">IF(F62="","",IF(ISNUMBER(MATCH(TRUE,ISNUMBER(SEARCH($Q$2:$Q$51, $F62)),0))=TRUE,"",IF(ISNUMBER(MATCH(TRUE,ISNUMBER(SEARCH($S$2:$S$199, $F62)),0))=TRUE,"","미국 확인 필요")))</f>
        <v/>
      </c>
      <c r="S62" s="2" t="s">
        <v>227</v>
      </c>
      <c r="T62" s="246">
        <f t="shared" si="0"/>
        <v>0</v>
      </c>
      <c r="U62" s="246" t="str">
        <f>IF(T62=0,"",RANK(T62,T:T,0)+COUNTIF(T$1:T61,T62))</f>
        <v/>
      </c>
      <c r="V62" s="246">
        <f t="shared" si="1"/>
        <v>0</v>
      </c>
      <c r="W62" s="246" t="str">
        <f>IF(V62=0,"",RANK(V62,V:V,0)+COUNTIF(V$1:V61,V62))</f>
        <v/>
      </c>
    </row>
    <row r="63" spans="1:23">
      <c r="A63" s="21" t="s">
        <v>608</v>
      </c>
      <c r="B63" s="102">
        <v>6</v>
      </c>
      <c r="C63" s="192" t="str">
        <f t="array" ref="C63">IFERROR(IF(A63="","",IF(ISNUMBER(MATCH(TRUE,ISNUMBER(SEARCH($Q$2:$Q$51, $A63)),0))=TRUE,"United States of America",INDEX($S$2:$S$199,MATCH(TRUE,ISNUMBER(SEARCH($S$2:$S$199, $A63)),0)))),"United States of America")</f>
        <v>France</v>
      </c>
      <c r="D63" s="192" t="str">
        <f t="array" ref="D63">IF(A63="","",IF(ISNUMBER(MATCH(TRUE,ISNUMBER(SEARCH($Q$2:$Q$51, $A63)),0))=TRUE,"",IF(ISNUMBER(MATCH(TRUE,ISNUMBER(SEARCH($S$2:$S$199, $A63)),0))=TRUE,"","미국 확인 필요")))</f>
        <v/>
      </c>
      <c r="F63" s="21" t="s">
        <v>753</v>
      </c>
      <c r="G63" s="102">
        <v>41</v>
      </c>
      <c r="H63" s="192" t="str">
        <f t="array" ref="H63">IFERROR(IF(F63="","",IF(ISNUMBER(MATCH(TRUE,ISNUMBER(SEARCH($Q$2:$Q$51, $F63)),0))=TRUE,"United States of America",INDEX($S$2:$S$199,MATCH(TRUE,ISNUMBER(SEARCH($S$2:$S$199, $F63)),0)))),"United States of America")</f>
        <v>China</v>
      </c>
      <c r="I63" s="192" t="str">
        <f t="array" ref="I63">IF(F63="","",IF(ISNUMBER(MATCH(TRUE,ISNUMBER(SEARCH($Q$2:$Q$51, $F63)),0))=TRUE,"",IF(ISNUMBER(MATCH(TRUE,ISNUMBER(SEARCH($S$2:$S$199, $F63)),0))=TRUE,"","미국 확인 필요")))</f>
        <v/>
      </c>
      <c r="S63" s="2" t="s">
        <v>228</v>
      </c>
      <c r="T63" s="246">
        <f t="shared" si="0"/>
        <v>0</v>
      </c>
      <c r="U63" s="246" t="str">
        <f>IF(T63=0,"",RANK(T63,T:T,0)+COUNTIF(T$1:T62,T63))</f>
        <v/>
      </c>
      <c r="V63" s="246">
        <f t="shared" si="1"/>
        <v>0</v>
      </c>
      <c r="W63" s="246" t="str">
        <f>IF(V63=0,"",RANK(V63,V:V,0)+COUNTIF(V$1:V62,V63))</f>
        <v/>
      </c>
    </row>
    <row r="64" spans="1:23">
      <c r="A64" s="21" t="s">
        <v>609</v>
      </c>
      <c r="B64" s="102">
        <v>8</v>
      </c>
      <c r="C64" s="192" t="str">
        <f t="array" ref="C64">IFERROR(IF(A64="","",IF(ISNUMBER(MATCH(TRUE,ISNUMBER(SEARCH($Q$2:$Q$51, $A64)),0))=TRUE,"United States of America",INDEX($S$2:$S$199,MATCH(TRUE,ISNUMBER(SEARCH($S$2:$S$199, $A64)),0)))),"United States of America")</f>
        <v>United States of America</v>
      </c>
      <c r="D64" s="192" t="str">
        <f t="array" ref="D64">IF(A64="","",IF(ISNUMBER(MATCH(TRUE,ISNUMBER(SEARCH($Q$2:$Q$51, $A64)),0))=TRUE,"",IF(ISNUMBER(MATCH(TRUE,ISNUMBER(SEARCH($S$2:$S$199, $A64)),0))=TRUE,"","미국 확인 필요")))</f>
        <v>미국 확인 필요</v>
      </c>
      <c r="F64" s="21" t="s">
        <v>771</v>
      </c>
      <c r="G64" s="102">
        <v>41</v>
      </c>
      <c r="H64" s="192" t="str">
        <f t="array" ref="H64">IFERROR(IF(F64="","",IF(ISNUMBER(MATCH(TRUE,ISNUMBER(SEARCH($Q$2:$Q$51, $F64)),0))=TRUE,"United States of America",INDEX($S$2:$S$199,MATCH(TRUE,ISNUMBER(SEARCH($S$2:$S$199, $F64)),0)))),"United States of America")</f>
        <v>Peru</v>
      </c>
      <c r="I64" s="192" t="str">
        <f t="array" ref="I64">IF(F64="","",IF(ISNUMBER(MATCH(TRUE,ISNUMBER(SEARCH($Q$2:$Q$51, $F64)),0))=TRUE,"",IF(ISNUMBER(MATCH(TRUE,ISNUMBER(SEARCH($S$2:$S$199, $F64)),0))=TRUE,"","미국 확인 필요")))</f>
        <v/>
      </c>
      <c r="S64" s="2" t="s">
        <v>229</v>
      </c>
      <c r="T64" s="246">
        <f t="shared" si="0"/>
        <v>0</v>
      </c>
      <c r="U64" s="246" t="str">
        <f>IF(T64=0,"",RANK(T64,T:T,0)+COUNTIF(T$1:T63,T64))</f>
        <v/>
      </c>
      <c r="V64" s="246">
        <f t="shared" si="1"/>
        <v>0</v>
      </c>
      <c r="W64" s="246" t="str">
        <f>IF(V64=0,"",RANK(V64,V:V,0)+COUNTIF(V$1:V63,V64))</f>
        <v/>
      </c>
    </row>
    <row r="65" spans="1:23">
      <c r="A65" s="21" t="s">
        <v>922</v>
      </c>
      <c r="B65" s="102">
        <v>12</v>
      </c>
      <c r="C65" s="192" t="str">
        <f t="array" ref="C65">IFERROR(IF(A65="","",IF(ISNUMBER(MATCH(TRUE,ISNUMBER(SEARCH($Q$2:$Q$51, $A65)),0))=TRUE,"United States of America",INDEX($S$2:$S$199,MATCH(TRUE,ISNUMBER(SEARCH($S$2:$S$199, $A65)),0)))),"United States of America")</f>
        <v>India</v>
      </c>
      <c r="D65" s="192" t="str">
        <f t="array" ref="D65">IF(A65="","",IF(ISNUMBER(MATCH(TRUE,ISNUMBER(SEARCH($Q$2:$Q$51, $A65)),0))=TRUE,"",IF(ISNUMBER(MATCH(TRUE,ISNUMBER(SEARCH($S$2:$S$199, $A65)),0))=TRUE,"","미국 확인 필요")))</f>
        <v/>
      </c>
      <c r="F65" s="21" t="s">
        <v>751</v>
      </c>
      <c r="G65" s="102">
        <v>40</v>
      </c>
      <c r="H65" s="192" t="str">
        <f t="array" ref="H65">IFERROR(IF(F65="","",IF(ISNUMBER(MATCH(TRUE,ISNUMBER(SEARCH($Q$2:$Q$51, $F65)),0))=TRUE,"United States of America",INDEX($S$2:$S$199,MATCH(TRUE,ISNUMBER(SEARCH($S$2:$S$199, $F65)),0)))),"United States of America")</f>
        <v>Korea</v>
      </c>
      <c r="I65" s="192" t="str">
        <f t="array" ref="I65">IF(F65="","",IF(ISNUMBER(MATCH(TRUE,ISNUMBER(SEARCH($Q$2:$Q$51, $F65)),0))=TRUE,"",IF(ISNUMBER(MATCH(TRUE,ISNUMBER(SEARCH($S$2:$S$199, $F65)),0))=TRUE,"","미국 확인 필요")))</f>
        <v/>
      </c>
      <c r="S65" s="2" t="s">
        <v>230</v>
      </c>
      <c r="T65" s="246">
        <f t="shared" si="0"/>
        <v>0</v>
      </c>
      <c r="U65" s="246" t="str">
        <f>IF(T65=0,"",RANK(T65,T:T,0)+COUNTIF(T$1:T64,T65))</f>
        <v/>
      </c>
      <c r="V65" s="246">
        <f t="shared" si="1"/>
        <v>0</v>
      </c>
      <c r="W65" s="246" t="str">
        <f>IF(V65=0,"",RANK(V65,V:V,0)+COUNTIF(V$1:V64,V65))</f>
        <v/>
      </c>
    </row>
    <row r="66" spans="1:23">
      <c r="A66" s="21" t="s">
        <v>611</v>
      </c>
      <c r="B66" s="102">
        <v>16</v>
      </c>
      <c r="C66" s="192" t="str">
        <f t="array" ref="C66">IFERROR(IF(A66="","",IF(ISNUMBER(MATCH(TRUE,ISNUMBER(SEARCH($Q$2:$Q$51, $A66)),0))=TRUE,"United States of America",INDEX($S$2:$S$199,MATCH(TRUE,ISNUMBER(SEARCH($S$2:$S$199, $A66)),0)))),"United States of America")</f>
        <v>Singapore</v>
      </c>
      <c r="D66" s="192" t="str">
        <f t="array" ref="D66">IF(A66="","",IF(ISNUMBER(MATCH(TRUE,ISNUMBER(SEARCH($Q$2:$Q$51, $A66)),0))=TRUE,"",IF(ISNUMBER(MATCH(TRUE,ISNUMBER(SEARCH($S$2:$S$199, $A66)),0))=TRUE,"","미국 확인 필요")))</f>
        <v/>
      </c>
      <c r="F66" s="21" t="s">
        <v>762</v>
      </c>
      <c r="G66" s="102">
        <v>40</v>
      </c>
      <c r="H66" s="192" t="str">
        <f t="array" ref="H66">IFERROR(IF(F66="","",IF(ISNUMBER(MATCH(TRUE,ISNUMBER(SEARCH($Q$2:$Q$51, $F66)),0))=TRUE,"United States of America",INDEX($S$2:$S$199,MATCH(TRUE,ISNUMBER(SEARCH($S$2:$S$199, $F66)),0)))),"United States of America")</f>
        <v>India</v>
      </c>
      <c r="I66" s="192" t="str">
        <f t="array" ref="I66">IF(F66="","",IF(ISNUMBER(MATCH(TRUE,ISNUMBER(SEARCH($Q$2:$Q$51, $F66)),0))=TRUE,"",IF(ISNUMBER(MATCH(TRUE,ISNUMBER(SEARCH($S$2:$S$199, $F66)),0))=TRUE,"","미국 확인 필요")))</f>
        <v/>
      </c>
      <c r="S66" s="2" t="s">
        <v>231</v>
      </c>
      <c r="T66" s="246">
        <f t="shared" ref="T66:T129" si="6">SUMIF(C:C,S66,B:B)</f>
        <v>0</v>
      </c>
      <c r="U66" s="246" t="str">
        <f>IF(T66=0,"",RANK(T66,T:T,0)+COUNTIF(T$1:T65,T66))</f>
        <v/>
      </c>
      <c r="V66" s="246">
        <f t="shared" ref="V66:V129" si="7">SUMIF(H:H,S66,G:G)</f>
        <v>0</v>
      </c>
      <c r="W66" s="246" t="str">
        <f>IF(V66=0,"",RANK(V66,V:V,0)+COUNTIF(V$1:V65,V66))</f>
        <v/>
      </c>
    </row>
    <row r="67" spans="1:23">
      <c r="A67" s="21" t="s">
        <v>612</v>
      </c>
      <c r="B67" s="102">
        <v>34</v>
      </c>
      <c r="C67" s="192" t="str">
        <f t="array" ref="C67">IFERROR(IF(A67="","",IF(ISNUMBER(MATCH(TRUE,ISNUMBER(SEARCH($Q$2:$Q$51, $A67)),0))=TRUE,"United States of America",INDEX($S$2:$S$199,MATCH(TRUE,ISNUMBER(SEARCH($S$2:$S$199, $A67)),0)))),"United States of America")</f>
        <v>India</v>
      </c>
      <c r="D67" s="192" t="str">
        <f t="array" ref="D67">IF(A67="","",IF(ISNUMBER(MATCH(TRUE,ISNUMBER(SEARCH($Q$2:$Q$51, $A67)),0))=TRUE,"",IF(ISNUMBER(MATCH(TRUE,ISNUMBER(SEARCH($S$2:$S$199, $A67)),0))=TRUE,"","미국 확인 필요")))</f>
        <v/>
      </c>
      <c r="F67" s="21" t="s">
        <v>774</v>
      </c>
      <c r="G67" s="102">
        <v>39</v>
      </c>
      <c r="H67" s="192" t="str">
        <f t="array" ref="H67">IFERROR(IF(F67="","",IF(ISNUMBER(MATCH(TRUE,ISNUMBER(SEARCH($Q$2:$Q$51, $F67)),0))=TRUE,"United States of America",INDEX($S$2:$S$199,MATCH(TRUE,ISNUMBER(SEARCH($S$2:$S$199, $F67)),0)))),"United States of America")</f>
        <v>Colombia</v>
      </c>
      <c r="I67" s="192" t="str">
        <f t="array" ref="I67">IF(F67="","",IF(ISNUMBER(MATCH(TRUE,ISNUMBER(SEARCH($Q$2:$Q$51, $F67)),0))=TRUE,"",IF(ISNUMBER(MATCH(TRUE,ISNUMBER(SEARCH($S$2:$S$199, $F67)),0))=TRUE,"","미국 확인 필요")))</f>
        <v/>
      </c>
      <c r="S67" s="2" t="s">
        <v>232</v>
      </c>
      <c r="T67" s="246">
        <f t="shared" si="6"/>
        <v>0</v>
      </c>
      <c r="U67" s="246" t="str">
        <f>IF(T67=0,"",RANK(T67,T:T,0)+COUNTIF(T$1:T66,T67))</f>
        <v/>
      </c>
      <c r="V67" s="246">
        <f t="shared" si="7"/>
        <v>0</v>
      </c>
      <c r="W67" s="246" t="str">
        <f>IF(V67=0,"",RANK(V67,V:V,0)+COUNTIF(V$1:V66,V67))</f>
        <v/>
      </c>
    </row>
    <row r="68" spans="1:23">
      <c r="A68" s="21" t="s">
        <v>923</v>
      </c>
      <c r="B68" s="102">
        <v>5</v>
      </c>
      <c r="C68" s="192" t="str">
        <f t="array" ref="C68">IFERROR(IF(A68="","",IF(ISNUMBER(MATCH(TRUE,ISNUMBER(SEARCH($Q$2:$Q$51, $A68)),0))=TRUE,"United States of America",INDEX($S$2:$S$199,MATCH(TRUE,ISNUMBER(SEARCH($S$2:$S$199, $A68)),0)))),"United States of America")</f>
        <v>Switzerland</v>
      </c>
      <c r="D68" s="192" t="str">
        <f t="array" ref="D68">IF(A68="","",IF(ISNUMBER(MATCH(TRUE,ISNUMBER(SEARCH($Q$2:$Q$51, $A68)),0))=TRUE,"",IF(ISNUMBER(MATCH(TRUE,ISNUMBER(SEARCH($S$2:$S$199, $A68)),0))=TRUE,"","미국 확인 필요")))</f>
        <v/>
      </c>
      <c r="F68" s="21" t="s">
        <v>585</v>
      </c>
      <c r="G68" s="102">
        <v>39</v>
      </c>
      <c r="H68" s="192" t="str">
        <f t="array" ref="H68">IFERROR(IF(F68="","",IF(ISNUMBER(MATCH(TRUE,ISNUMBER(SEARCH($Q$2:$Q$51, $F68)),0))=TRUE,"United States of America",INDEX($S$2:$S$199,MATCH(TRUE,ISNUMBER(SEARCH($S$2:$S$199, $F68)),0)))),"United States of America")</f>
        <v>United States of America</v>
      </c>
      <c r="I68" s="192" t="str">
        <f t="array" ref="I68">IF(F68="","",IF(ISNUMBER(MATCH(TRUE,ISNUMBER(SEARCH($Q$2:$Q$51, $F68)),0))=TRUE,"",IF(ISNUMBER(MATCH(TRUE,ISNUMBER(SEARCH($S$2:$S$199, $F68)),0))=TRUE,"","미국 확인 필요")))</f>
        <v>미국 확인 필요</v>
      </c>
      <c r="S68" s="2" t="s">
        <v>233</v>
      </c>
      <c r="T68" s="246">
        <f t="shared" si="6"/>
        <v>0</v>
      </c>
      <c r="U68" s="246" t="str">
        <f>IF(T68=0,"",RANK(T68,T:T,0)+COUNTIF(T$1:T67,T68))</f>
        <v/>
      </c>
      <c r="V68" s="246">
        <f t="shared" si="7"/>
        <v>0</v>
      </c>
      <c r="W68" s="246" t="str">
        <f>IF(V68=0,"",RANK(V68,V:V,0)+COUNTIF(V$1:V67,V68))</f>
        <v/>
      </c>
    </row>
    <row r="69" spans="1:23">
      <c r="A69" s="21" t="s">
        <v>613</v>
      </c>
      <c r="B69" s="102">
        <v>16</v>
      </c>
      <c r="C69" s="192" t="str">
        <f t="array" ref="C69">IFERROR(IF(A69="","",IF(ISNUMBER(MATCH(TRUE,ISNUMBER(SEARCH($Q$2:$Q$51, $A69)),0))=TRUE,"United States of America",INDEX($S$2:$S$199,MATCH(TRUE,ISNUMBER(SEARCH($S$2:$S$199, $A69)),0)))),"United States of America")</f>
        <v>United Kingdom</v>
      </c>
      <c r="D69" s="192" t="str">
        <f t="array" ref="D69">IF(A69="","",IF(ISNUMBER(MATCH(TRUE,ISNUMBER(SEARCH($Q$2:$Q$51, $A69)),0))=TRUE,"",IF(ISNUMBER(MATCH(TRUE,ISNUMBER(SEARCH($S$2:$S$199, $A69)),0))=TRUE,"","미국 확인 필요")))</f>
        <v/>
      </c>
      <c r="F69" s="21" t="s">
        <v>625</v>
      </c>
      <c r="G69" s="102">
        <v>39</v>
      </c>
      <c r="H69" s="192" t="str">
        <f t="array" ref="H69">IFERROR(IF(F69="","",IF(ISNUMBER(MATCH(TRUE,ISNUMBER(SEARCH($Q$2:$Q$51, $F69)),0))=TRUE,"United States of America",INDEX($S$2:$S$199,MATCH(TRUE,ISNUMBER(SEARCH($S$2:$S$199, $F69)),0)))),"United States of America")</f>
        <v>India</v>
      </c>
      <c r="I69" s="192" t="str">
        <f t="array" ref="I69">IF(F69="","",IF(ISNUMBER(MATCH(TRUE,ISNUMBER(SEARCH($Q$2:$Q$51, $F69)),0))=TRUE,"",IF(ISNUMBER(MATCH(TRUE,ISNUMBER(SEARCH($S$2:$S$199, $F69)),0))=TRUE,"","미국 확인 필요")))</f>
        <v/>
      </c>
      <c r="S69" s="2" t="s">
        <v>234</v>
      </c>
      <c r="T69" s="246">
        <f t="shared" si="6"/>
        <v>0</v>
      </c>
      <c r="U69" s="246" t="str">
        <f>IF(T69=0,"",RANK(T69,T:T,0)+COUNTIF(T$1:T68,T69))</f>
        <v/>
      </c>
      <c r="V69" s="246">
        <f t="shared" si="7"/>
        <v>0</v>
      </c>
      <c r="W69" s="246" t="str">
        <f>IF(V69=0,"",RANK(V69,V:V,0)+COUNTIF(V$1:V68,V69))</f>
        <v/>
      </c>
    </row>
    <row r="70" spans="1:23">
      <c r="A70" s="21" t="s">
        <v>614</v>
      </c>
      <c r="B70" s="102">
        <v>69</v>
      </c>
      <c r="C70" s="192" t="str">
        <f t="array" ref="C70">IFERROR(IF(A70="","",IF(ISNUMBER(MATCH(TRUE,ISNUMBER(SEARCH($Q$2:$Q$51, $A70)),0))=TRUE,"United States of America",INDEX($S$2:$S$199,MATCH(TRUE,ISNUMBER(SEARCH($S$2:$S$199, $A70)),0)))),"United States of America")</f>
        <v>India</v>
      </c>
      <c r="D70" s="192" t="str">
        <f t="array" ref="D70">IF(A70="","",IF(ISNUMBER(MATCH(TRUE,ISNUMBER(SEARCH($Q$2:$Q$51, $A70)),0))=TRUE,"",IF(ISNUMBER(MATCH(TRUE,ISNUMBER(SEARCH($S$2:$S$199, $A70)),0))=TRUE,"","미국 확인 필요")))</f>
        <v/>
      </c>
      <c r="F70" s="21" t="s">
        <v>754</v>
      </c>
      <c r="G70" s="102">
        <v>38</v>
      </c>
      <c r="H70" s="192" t="str">
        <f t="array" ref="H70">IFERROR(IF(F70="","",IF(ISNUMBER(MATCH(TRUE,ISNUMBER(SEARCH($Q$2:$Q$51, $F70)),0))=TRUE,"United States of America",INDEX($S$2:$S$199,MATCH(TRUE,ISNUMBER(SEARCH($S$2:$S$199, $F70)),0)))),"United States of America")</f>
        <v>China</v>
      </c>
      <c r="I70" s="192" t="str">
        <f t="array" ref="I70">IF(F70="","",IF(ISNUMBER(MATCH(TRUE,ISNUMBER(SEARCH($Q$2:$Q$51, $F70)),0))=TRUE,"",IF(ISNUMBER(MATCH(TRUE,ISNUMBER(SEARCH($S$2:$S$199, $F70)),0))=TRUE,"","미국 확인 필요")))</f>
        <v/>
      </c>
      <c r="S70" s="2" t="s">
        <v>235</v>
      </c>
      <c r="T70" s="246">
        <f t="shared" si="6"/>
        <v>0</v>
      </c>
      <c r="U70" s="246" t="str">
        <f>IF(T70=0,"",RANK(T70,T:T,0)+COUNTIF(T$1:T69,T70))</f>
        <v/>
      </c>
      <c r="V70" s="246">
        <f t="shared" si="7"/>
        <v>0</v>
      </c>
      <c r="W70" s="246" t="str">
        <f>IF(V70=0,"",RANK(V70,V:V,0)+COUNTIF(V$1:V69,V70))</f>
        <v/>
      </c>
    </row>
    <row r="71" spans="1:23">
      <c r="A71" s="21" t="s">
        <v>615</v>
      </c>
      <c r="B71" s="102">
        <v>9</v>
      </c>
      <c r="C71" s="192" t="str">
        <f t="array" ref="C71">IFERROR(IF(A71="","",IF(ISNUMBER(MATCH(TRUE,ISNUMBER(SEARCH($Q$2:$Q$51, $A71)),0))=TRUE,"United States of America",INDEX($S$2:$S$199,MATCH(TRUE,ISNUMBER(SEARCH($S$2:$S$199, $A71)),0)))),"United States of America")</f>
        <v>Korea</v>
      </c>
      <c r="D71" s="192" t="str">
        <f t="array" ref="D71">IF(A71="","",IF(ISNUMBER(MATCH(TRUE,ISNUMBER(SEARCH($Q$2:$Q$51, $A71)),0))=TRUE,"",IF(ISNUMBER(MATCH(TRUE,ISNUMBER(SEARCH($S$2:$S$199, $A71)),0))=TRUE,"","미국 확인 필요")))</f>
        <v/>
      </c>
      <c r="F71" s="21" t="s">
        <v>756</v>
      </c>
      <c r="G71" s="102">
        <v>38</v>
      </c>
      <c r="H71" s="192" t="str">
        <f t="array" ref="H71">IFERROR(IF(F71="","",IF(ISNUMBER(MATCH(TRUE,ISNUMBER(SEARCH($Q$2:$Q$51, $F71)),0))=TRUE,"United States of America",INDEX($S$2:$S$199,MATCH(TRUE,ISNUMBER(SEARCH($S$2:$S$199, $F71)),0)))),"United States of America")</f>
        <v>India</v>
      </c>
      <c r="I71" s="192" t="str">
        <f t="array" ref="I71">IF(F71="","",IF(ISNUMBER(MATCH(TRUE,ISNUMBER(SEARCH($Q$2:$Q$51, $F71)),0))=TRUE,"",IF(ISNUMBER(MATCH(TRUE,ISNUMBER(SEARCH($S$2:$S$199, $F71)),0))=TRUE,"","미국 확인 필요")))</f>
        <v/>
      </c>
      <c r="S71" s="2" t="s">
        <v>236</v>
      </c>
      <c r="T71" s="246">
        <f t="shared" si="6"/>
        <v>0</v>
      </c>
      <c r="U71" s="246" t="str">
        <f>IF(T71=0,"",RANK(T71,T:T,0)+COUNTIF(T$1:T70,T71))</f>
        <v/>
      </c>
      <c r="V71" s="246">
        <f t="shared" si="7"/>
        <v>0</v>
      </c>
      <c r="W71" s="246" t="str">
        <f>IF(V71=0,"",RANK(V71,V:V,0)+COUNTIF(V$1:V70,V71))</f>
        <v/>
      </c>
    </row>
    <row r="72" spans="1:23">
      <c r="A72" s="21" t="s">
        <v>616</v>
      </c>
      <c r="B72" s="102">
        <v>8</v>
      </c>
      <c r="C72" s="192" t="str">
        <f t="array" ref="C72">IFERROR(IF(A72="","",IF(ISNUMBER(MATCH(TRUE,ISNUMBER(SEARCH($Q$2:$Q$51, $A72)),0))=TRUE,"United States of America",INDEX($S$2:$S$199,MATCH(TRUE,ISNUMBER(SEARCH($S$2:$S$199, $A72)),0)))),"United States of America")</f>
        <v>Korea</v>
      </c>
      <c r="D72" s="192" t="str">
        <f t="array" ref="D72">IF(A72="","",IF(ISNUMBER(MATCH(TRUE,ISNUMBER(SEARCH($Q$2:$Q$51, $A72)),0))=TRUE,"",IF(ISNUMBER(MATCH(TRUE,ISNUMBER(SEARCH($S$2:$S$199, $A72)),0))=TRUE,"","미국 확인 필요")))</f>
        <v/>
      </c>
      <c r="F72" s="21" t="s">
        <v>936</v>
      </c>
      <c r="G72" s="102">
        <v>38</v>
      </c>
      <c r="H72" s="192" t="str">
        <f t="array" ref="H72">IFERROR(IF(F72="","",IF(ISNUMBER(MATCH(TRUE,ISNUMBER(SEARCH($Q$2:$Q$51, $F72)),0))=TRUE,"United States of America",INDEX($S$2:$S$199,MATCH(TRUE,ISNUMBER(SEARCH($S$2:$S$199, $F72)),0)))),"United States of America")</f>
        <v>Pakistan</v>
      </c>
      <c r="I72" s="192" t="str">
        <f t="array" ref="I72">IF(F72="","",IF(ISNUMBER(MATCH(TRUE,ISNUMBER(SEARCH($Q$2:$Q$51, $F72)),0))=TRUE,"",IF(ISNUMBER(MATCH(TRUE,ISNUMBER(SEARCH($S$2:$S$199, $F72)),0))=TRUE,"","미국 확인 필요")))</f>
        <v/>
      </c>
      <c r="S72" s="2" t="s">
        <v>237</v>
      </c>
      <c r="T72" s="246">
        <f t="shared" si="6"/>
        <v>0</v>
      </c>
      <c r="U72" s="246" t="str">
        <f>IF(T72=0,"",RANK(T72,T:T,0)+COUNTIF(T$1:T71,T72))</f>
        <v/>
      </c>
      <c r="V72" s="246">
        <f t="shared" si="7"/>
        <v>0</v>
      </c>
      <c r="W72" s="246" t="str">
        <f>IF(V72=0,"",RANK(V72,V:V,0)+COUNTIF(V$1:V71,V72))</f>
        <v/>
      </c>
    </row>
    <row r="73" spans="1:23">
      <c r="A73" s="21" t="s">
        <v>618</v>
      </c>
      <c r="B73" s="102">
        <v>7</v>
      </c>
      <c r="C73" s="192" t="str">
        <f t="array" ref="C73">IFERROR(IF(A73="","",IF(ISNUMBER(MATCH(TRUE,ISNUMBER(SEARCH($Q$2:$Q$51, $A73)),0))=TRUE,"United States of America",INDEX($S$2:$S$199,MATCH(TRUE,ISNUMBER(SEARCH($S$2:$S$199, $A73)),0)))),"United States of America")</f>
        <v>Korea</v>
      </c>
      <c r="D73" s="192" t="str">
        <f t="array" ref="D73">IF(A73="","",IF(ISNUMBER(MATCH(TRUE,ISNUMBER(SEARCH($Q$2:$Q$51, $A73)),0))=TRUE,"",IF(ISNUMBER(MATCH(TRUE,ISNUMBER(SEARCH($S$2:$S$199, $A73)),0))=TRUE,"","미국 확인 필요")))</f>
        <v/>
      </c>
      <c r="F73" s="21" t="s">
        <v>635</v>
      </c>
      <c r="G73" s="102">
        <v>38</v>
      </c>
      <c r="H73" s="192" t="str">
        <f t="array" ref="H73">IFERROR(IF(F73="","",IF(ISNUMBER(MATCH(TRUE,ISNUMBER(SEARCH($Q$2:$Q$51, $F73)),0))=TRUE,"United States of America",INDEX($S$2:$S$199,MATCH(TRUE,ISNUMBER(SEARCH($S$2:$S$199, $F73)),0)))),"United States of America")</f>
        <v>United States of America</v>
      </c>
      <c r="I73" s="192" t="str">
        <f t="array" ref="I73">IF(F73="","",IF(ISNUMBER(MATCH(TRUE,ISNUMBER(SEARCH($Q$2:$Q$51, $F73)),0))=TRUE,"",IF(ISNUMBER(MATCH(TRUE,ISNUMBER(SEARCH($S$2:$S$199, $F73)),0))=TRUE,"","미국 확인 필요")))</f>
        <v>미국 확인 필요</v>
      </c>
      <c r="S73" s="2" t="s">
        <v>238</v>
      </c>
      <c r="T73" s="246">
        <f t="shared" si="6"/>
        <v>0</v>
      </c>
      <c r="U73" s="246" t="str">
        <f>IF(T73=0,"",RANK(T73,T:T,0)+COUNTIF(T$1:T72,T73))</f>
        <v/>
      </c>
      <c r="V73" s="246">
        <f t="shared" si="7"/>
        <v>0</v>
      </c>
      <c r="W73" s="246" t="str">
        <f>IF(V73=0,"",RANK(V73,V:V,0)+COUNTIF(V$1:V72,V73))</f>
        <v/>
      </c>
    </row>
    <row r="74" spans="1:23">
      <c r="A74" s="21" t="s">
        <v>619</v>
      </c>
      <c r="B74" s="102">
        <v>15</v>
      </c>
      <c r="C74" s="192" t="str">
        <f t="array" ref="C74">IFERROR(IF(A74="","",IF(ISNUMBER(MATCH(TRUE,ISNUMBER(SEARCH($Q$2:$Q$51, $A74)),0))=TRUE,"United States of America",INDEX($S$2:$S$199,MATCH(TRUE,ISNUMBER(SEARCH($S$2:$S$199, $A74)),0)))),"United States of America")</f>
        <v>Korea</v>
      </c>
      <c r="D74" s="192" t="str">
        <f t="array" ref="D74">IF(A74="","",IF(ISNUMBER(MATCH(TRUE,ISNUMBER(SEARCH($Q$2:$Q$51, $A74)),0))=TRUE,"",IF(ISNUMBER(MATCH(TRUE,ISNUMBER(SEARCH($S$2:$S$199, $A74)),0))=TRUE,"","미국 확인 필요")))</f>
        <v/>
      </c>
      <c r="F74" s="21" t="s">
        <v>757</v>
      </c>
      <c r="G74" s="102">
        <v>38</v>
      </c>
      <c r="H74" s="192" t="str">
        <f t="array" ref="H74">IFERROR(IF(F74="","",IF(ISNUMBER(MATCH(TRUE,ISNUMBER(SEARCH($Q$2:$Q$51, $F74)),0))=TRUE,"United States of America",INDEX($S$2:$S$199,MATCH(TRUE,ISNUMBER(SEARCH($S$2:$S$199, $F74)),0)))),"United States of America")</f>
        <v>Vietnam</v>
      </c>
      <c r="I74" s="192" t="str">
        <f t="array" ref="I74">IF(F74="","",IF(ISNUMBER(MATCH(TRUE,ISNUMBER(SEARCH($Q$2:$Q$51, $F74)),0))=TRUE,"",IF(ISNUMBER(MATCH(TRUE,ISNUMBER(SEARCH($S$2:$S$199, $F74)),0))=TRUE,"","미국 확인 필요")))</f>
        <v/>
      </c>
      <c r="S74" s="2" t="s">
        <v>239</v>
      </c>
      <c r="T74" s="246">
        <f t="shared" si="6"/>
        <v>0</v>
      </c>
      <c r="U74" s="246" t="str">
        <f>IF(T74=0,"",RANK(T74,T:T,0)+COUNTIF(T$1:T73,T74))</f>
        <v/>
      </c>
      <c r="V74" s="246">
        <f t="shared" si="7"/>
        <v>0</v>
      </c>
      <c r="W74" s="246" t="str">
        <f>IF(V74=0,"",RANK(V74,V:V,0)+COUNTIF(V$1:V73,V74))</f>
        <v/>
      </c>
    </row>
    <row r="75" spans="1:23">
      <c r="A75" s="21" t="s">
        <v>620</v>
      </c>
      <c r="B75" s="102">
        <v>21</v>
      </c>
      <c r="C75" s="192" t="str">
        <f t="array" ref="C75">IFERROR(IF(A75="","",IF(ISNUMBER(MATCH(TRUE,ISNUMBER(SEARCH($Q$2:$Q$51, $A75)),0))=TRUE,"United States of America",INDEX($S$2:$S$199,MATCH(TRUE,ISNUMBER(SEARCH($S$2:$S$199, $A75)),0)))),"United States of America")</f>
        <v>India</v>
      </c>
      <c r="D75" s="192" t="str">
        <f t="array" ref="D75">IF(A75="","",IF(ISNUMBER(MATCH(TRUE,ISNUMBER(SEARCH($Q$2:$Q$51, $A75)),0))=TRUE,"",IF(ISNUMBER(MATCH(TRUE,ISNUMBER(SEARCH($S$2:$S$199, $A75)),0))=TRUE,"","미국 확인 필요")))</f>
        <v/>
      </c>
      <c r="F75" s="21" t="s">
        <v>605</v>
      </c>
      <c r="G75" s="102">
        <v>37</v>
      </c>
      <c r="H75" s="192" t="str">
        <f t="array" ref="H75">IFERROR(IF(F75="","",IF(ISNUMBER(MATCH(TRUE,ISNUMBER(SEARCH($Q$2:$Q$51, $F75)),0))=TRUE,"United States of America",INDEX($S$2:$S$199,MATCH(TRUE,ISNUMBER(SEARCH($S$2:$S$199, $F75)),0)))),"United States of America")</f>
        <v>Ireland</v>
      </c>
      <c r="I75" s="192" t="str">
        <f t="array" ref="I75">IF(F75="","",IF(ISNUMBER(MATCH(TRUE,ISNUMBER(SEARCH($Q$2:$Q$51, $F75)),0))=TRUE,"",IF(ISNUMBER(MATCH(TRUE,ISNUMBER(SEARCH($S$2:$S$199, $F75)),0))=TRUE,"","미국 확인 필요")))</f>
        <v/>
      </c>
      <c r="S75" s="2" t="s">
        <v>240</v>
      </c>
      <c r="T75" s="246">
        <f t="shared" si="6"/>
        <v>0</v>
      </c>
      <c r="U75" s="246" t="str">
        <f>IF(T75=0,"",RANK(T75,T:T,0)+COUNTIF(T$1:T74,T75))</f>
        <v/>
      </c>
      <c r="V75" s="246">
        <f t="shared" si="7"/>
        <v>0</v>
      </c>
      <c r="W75" s="246" t="str">
        <f>IF(V75=0,"",RANK(V75,V:V,0)+COUNTIF(V$1:V74,V75))</f>
        <v/>
      </c>
    </row>
    <row r="76" spans="1:23">
      <c r="A76" s="21" t="s">
        <v>621</v>
      </c>
      <c r="B76" s="102">
        <v>11</v>
      </c>
      <c r="C76" s="192" t="str">
        <f t="array" ref="C76">IFERROR(IF(A76="","",IF(ISNUMBER(MATCH(TRUE,ISNUMBER(SEARCH($Q$2:$Q$51, $A76)),0))=TRUE,"United States of America",INDEX($S$2:$S$199,MATCH(TRUE,ISNUMBER(SEARCH($S$2:$S$199, $A76)),0)))),"United States of America")</f>
        <v>Korea</v>
      </c>
      <c r="D76" s="192" t="str">
        <f t="array" ref="D76">IF(A76="","",IF(ISNUMBER(MATCH(TRUE,ISNUMBER(SEARCH($Q$2:$Q$51, $A76)),0))=TRUE,"",IF(ISNUMBER(MATCH(TRUE,ISNUMBER(SEARCH($S$2:$S$199, $A76)),0))=TRUE,"","미국 확인 필요")))</f>
        <v/>
      </c>
      <c r="F76" s="21" t="s">
        <v>764</v>
      </c>
      <c r="G76" s="102">
        <v>36</v>
      </c>
      <c r="H76" s="192" t="str">
        <f t="array" ref="H76">IFERROR(IF(F76="","",IF(ISNUMBER(MATCH(TRUE,ISNUMBER(SEARCH($Q$2:$Q$51, $F76)),0))=TRUE,"United States of America",INDEX($S$2:$S$199,MATCH(TRUE,ISNUMBER(SEARCH($S$2:$S$199, $F76)),0)))),"United States of America")</f>
        <v>India</v>
      </c>
      <c r="I76" s="192" t="str">
        <f t="array" ref="I76">IF(F76="","",IF(ISNUMBER(MATCH(TRUE,ISNUMBER(SEARCH($Q$2:$Q$51, $F76)),0))=TRUE,"",IF(ISNUMBER(MATCH(TRUE,ISNUMBER(SEARCH($S$2:$S$199, $F76)),0))=TRUE,"","미국 확인 필요")))</f>
        <v/>
      </c>
      <c r="S76" s="2" t="s">
        <v>241</v>
      </c>
      <c r="T76" s="246">
        <f t="shared" si="6"/>
        <v>0</v>
      </c>
      <c r="U76" s="246" t="str">
        <f>IF(T76=0,"",RANK(T76,T:T,0)+COUNTIF(T$1:T75,T76))</f>
        <v/>
      </c>
      <c r="V76" s="246">
        <f t="shared" si="7"/>
        <v>0</v>
      </c>
      <c r="W76" s="246" t="str">
        <f>IF(V76=0,"",RANK(V76,V:V,0)+COUNTIF(V$1:V75,V76))</f>
        <v/>
      </c>
    </row>
    <row r="77" spans="1:23">
      <c r="A77" s="21" t="s">
        <v>622</v>
      </c>
      <c r="B77" s="102">
        <v>35</v>
      </c>
      <c r="C77" s="192" t="str">
        <f t="array" ref="C77">IFERROR(IF(A77="","",IF(ISNUMBER(MATCH(TRUE,ISNUMBER(SEARCH($Q$2:$Q$51, $A77)),0))=TRUE,"United States of America",INDEX($S$2:$S$199,MATCH(TRUE,ISNUMBER(SEARCH($S$2:$S$199, $A77)),0)))),"United States of America")</f>
        <v>India</v>
      </c>
      <c r="D77" s="192" t="str">
        <f t="array" ref="D77">IF(A77="","",IF(ISNUMBER(MATCH(TRUE,ISNUMBER(SEARCH($Q$2:$Q$51, $A77)),0))=TRUE,"",IF(ISNUMBER(MATCH(TRUE,ISNUMBER(SEARCH($S$2:$S$199, $A77)),0))=TRUE,"","미국 확인 필요")))</f>
        <v/>
      </c>
      <c r="F77" s="21" t="s">
        <v>599</v>
      </c>
      <c r="G77" s="102">
        <v>36</v>
      </c>
      <c r="H77" s="192" t="str">
        <f t="array" ref="H77">IFERROR(IF(F77="","",IF(ISNUMBER(MATCH(TRUE,ISNUMBER(SEARCH($Q$2:$Q$51, $F77)),0))=TRUE,"United States of America",INDEX($S$2:$S$199,MATCH(TRUE,ISNUMBER(SEARCH($S$2:$S$199, $F77)),0)))),"United States of America")</f>
        <v>France</v>
      </c>
      <c r="I77" s="192" t="str">
        <f t="array" ref="I77">IF(F77="","",IF(ISNUMBER(MATCH(TRUE,ISNUMBER(SEARCH($Q$2:$Q$51, $F77)),0))=TRUE,"",IF(ISNUMBER(MATCH(TRUE,ISNUMBER(SEARCH($S$2:$S$199, $F77)),0))=TRUE,"","미국 확인 필요")))</f>
        <v/>
      </c>
      <c r="S77" s="2" t="s">
        <v>242</v>
      </c>
      <c r="T77" s="246">
        <f t="shared" si="6"/>
        <v>0</v>
      </c>
      <c r="U77" s="246" t="str">
        <f>IF(T77=0,"",RANK(T77,T:T,0)+COUNTIF(T$1:T76,T77))</f>
        <v/>
      </c>
      <c r="V77" s="246">
        <f t="shared" si="7"/>
        <v>0</v>
      </c>
      <c r="W77" s="246" t="str">
        <f>IF(V77=0,"",RANK(V77,V:V,0)+COUNTIF(V$1:V76,V77))</f>
        <v/>
      </c>
    </row>
    <row r="78" spans="1:23">
      <c r="A78" s="21" t="s">
        <v>623</v>
      </c>
      <c r="B78" s="102">
        <v>737</v>
      </c>
      <c r="C78" s="192" t="str">
        <f t="array" ref="C78">IFERROR(IF(A78="","",IF(ISNUMBER(MATCH(TRUE,ISNUMBER(SEARCH($Q$2:$Q$51, $A78)),0))=TRUE,"United States of America",INDEX($S$2:$S$199,MATCH(TRUE,ISNUMBER(SEARCH($S$2:$S$199, $A78)),0)))),"United States of America")</f>
        <v>Korea</v>
      </c>
      <c r="D78" s="192" t="str">
        <f t="array" ref="D78">IF(A78="","",IF(ISNUMBER(MATCH(TRUE,ISNUMBER(SEARCH($Q$2:$Q$51, $A78)),0))=TRUE,"",IF(ISNUMBER(MATCH(TRUE,ISNUMBER(SEARCH($S$2:$S$199, $A78)),0))=TRUE,"","미국 확인 필요")))</f>
        <v/>
      </c>
      <c r="F78" s="21" t="s">
        <v>758</v>
      </c>
      <c r="G78" s="102">
        <v>35</v>
      </c>
      <c r="H78" s="192" t="str">
        <f t="array" ref="H78">IFERROR(IF(F78="","",IF(ISNUMBER(MATCH(TRUE,ISNUMBER(SEARCH($Q$2:$Q$51, $F78)),0))=TRUE,"United States of America",INDEX($S$2:$S$199,MATCH(TRUE,ISNUMBER(SEARCH($S$2:$S$199, $F78)),0)))),"United States of America")</f>
        <v>India</v>
      </c>
      <c r="I78" s="192" t="str">
        <f t="array" ref="I78">IF(F78="","",IF(ISNUMBER(MATCH(TRUE,ISNUMBER(SEARCH($Q$2:$Q$51, $F78)),0))=TRUE,"",IF(ISNUMBER(MATCH(TRUE,ISNUMBER(SEARCH($S$2:$S$199, $F78)),0))=TRUE,"","미국 확인 필요")))</f>
        <v/>
      </c>
      <c r="S78" s="2" t="s">
        <v>243</v>
      </c>
      <c r="T78" s="246">
        <f t="shared" si="6"/>
        <v>0</v>
      </c>
      <c r="U78" s="246" t="str">
        <f>IF(T78=0,"",RANK(T78,T:T,0)+COUNTIF(T$1:T77,T78))</f>
        <v/>
      </c>
      <c r="V78" s="246">
        <f t="shared" si="7"/>
        <v>0</v>
      </c>
      <c r="W78" s="246" t="str">
        <f>IF(V78=0,"",RANK(V78,V:V,0)+COUNTIF(V$1:V77,V78))</f>
        <v/>
      </c>
    </row>
    <row r="79" spans="1:23">
      <c r="A79" s="21" t="s">
        <v>776</v>
      </c>
      <c r="B79" s="102">
        <v>6</v>
      </c>
      <c r="C79" s="192" t="str">
        <f t="array" ref="C79">IFERROR(IF(A79="","",IF(ISNUMBER(MATCH(TRUE,ISNUMBER(SEARCH($Q$2:$Q$51, $A79)),0))=TRUE,"United States of America",INDEX($S$2:$S$199,MATCH(TRUE,ISNUMBER(SEARCH($S$2:$S$199, $A79)),0)))),"United States of America")</f>
        <v>India</v>
      </c>
      <c r="D79" s="192" t="str">
        <f t="array" ref="D79">IF(A79="","",IF(ISNUMBER(MATCH(TRUE,ISNUMBER(SEARCH($Q$2:$Q$51, $A79)),0))=TRUE,"",IF(ISNUMBER(MATCH(TRUE,ISNUMBER(SEARCH($S$2:$S$199, $A79)),0))=TRUE,"","미국 확인 필요")))</f>
        <v/>
      </c>
      <c r="F79" s="21" t="s">
        <v>581</v>
      </c>
      <c r="G79" s="102">
        <v>35</v>
      </c>
      <c r="H79" s="192" t="str">
        <f t="array" ref="H79">IFERROR(IF(F79="","",IF(ISNUMBER(MATCH(TRUE,ISNUMBER(SEARCH($Q$2:$Q$51, $F79)),0))=TRUE,"United States of America",INDEX($S$2:$S$199,MATCH(TRUE,ISNUMBER(SEARCH($S$2:$S$199, $F79)),0)))),"United States of America")</f>
        <v>United States of America</v>
      </c>
      <c r="I79" s="192" t="str">
        <f t="array" ref="I79">IF(F79="","",IF(ISNUMBER(MATCH(TRUE,ISNUMBER(SEARCH($Q$2:$Q$51, $F79)),0))=TRUE,"",IF(ISNUMBER(MATCH(TRUE,ISNUMBER(SEARCH($S$2:$S$199, $F79)),0))=TRUE,"","미국 확인 필요")))</f>
        <v>미국 확인 필요</v>
      </c>
      <c r="S79" s="2" t="s">
        <v>244</v>
      </c>
      <c r="T79" s="246">
        <f t="shared" si="6"/>
        <v>0</v>
      </c>
      <c r="U79" s="246" t="str">
        <f>IF(T79=0,"",RANK(T79,T:T,0)+COUNTIF(T$1:T78,T79))</f>
        <v/>
      </c>
      <c r="V79" s="246">
        <f t="shared" si="7"/>
        <v>0</v>
      </c>
      <c r="W79" s="246" t="str">
        <f>IF(V79=0,"",RANK(V79,V:V,0)+COUNTIF(V$1:V78,V79))</f>
        <v/>
      </c>
    </row>
    <row r="80" spans="1:23">
      <c r="A80" s="21" t="s">
        <v>924</v>
      </c>
      <c r="B80" s="102">
        <v>6</v>
      </c>
      <c r="C80" s="192" t="str">
        <f t="array" ref="C80">IFERROR(IF(A80="","",IF(ISNUMBER(MATCH(TRUE,ISNUMBER(SEARCH($Q$2:$Q$51, $A80)),0))=TRUE,"United States of America",INDEX($S$2:$S$199,MATCH(TRUE,ISNUMBER(SEARCH($S$2:$S$199, $A80)),0)))),"United States of America")</f>
        <v>United States of America</v>
      </c>
      <c r="D80" s="192" t="str">
        <f t="array" ref="D80">IF(A80="","",IF(ISNUMBER(MATCH(TRUE,ISNUMBER(SEARCH($Q$2:$Q$51, $A80)),0))=TRUE,"",IF(ISNUMBER(MATCH(TRUE,ISNUMBER(SEARCH($S$2:$S$199, $A80)),0))=TRUE,"","미국 확인 필요")))</f>
        <v>미국 확인 필요</v>
      </c>
      <c r="F80" s="21" t="s">
        <v>759</v>
      </c>
      <c r="G80" s="102">
        <v>34</v>
      </c>
      <c r="H80" s="192" t="str">
        <f t="array" ref="H80">IFERROR(IF(F80="","",IF(ISNUMBER(MATCH(TRUE,ISNUMBER(SEARCH($Q$2:$Q$51, $F80)),0))=TRUE,"United States of America",INDEX($S$2:$S$199,MATCH(TRUE,ISNUMBER(SEARCH($S$2:$S$199, $F80)),0)))),"United States of America")</f>
        <v>Morocco</v>
      </c>
      <c r="I80" s="192" t="str">
        <f t="array" ref="I80">IF(F80="","",IF(ISNUMBER(MATCH(TRUE,ISNUMBER(SEARCH($Q$2:$Q$51, $F80)),0))=TRUE,"",IF(ISNUMBER(MATCH(TRUE,ISNUMBER(SEARCH($S$2:$S$199, $F80)),0))=TRUE,"","미국 확인 필요")))</f>
        <v/>
      </c>
      <c r="S80" s="2" t="s">
        <v>245</v>
      </c>
      <c r="T80" s="246">
        <f t="shared" si="6"/>
        <v>0</v>
      </c>
      <c r="U80" s="246" t="str">
        <f>IF(T80=0,"",RANK(T80,T:T,0)+COUNTIF(T$1:T79,T80))</f>
        <v/>
      </c>
      <c r="V80" s="246">
        <f t="shared" si="7"/>
        <v>0</v>
      </c>
      <c r="W80" s="246" t="str">
        <f>IF(V80=0,"",RANK(V80,V:V,0)+COUNTIF(V$1:V79,V80))</f>
        <v/>
      </c>
    </row>
    <row r="81" spans="1:23">
      <c r="A81" s="21" t="s">
        <v>925</v>
      </c>
      <c r="B81" s="102">
        <v>5</v>
      </c>
      <c r="C81" s="192" t="str">
        <f t="array" ref="C81">IFERROR(IF(A81="","",IF(ISNUMBER(MATCH(TRUE,ISNUMBER(SEARCH($Q$2:$Q$51, $A81)),0))=TRUE,"United States of America",INDEX($S$2:$S$199,MATCH(TRUE,ISNUMBER(SEARCH($S$2:$S$199, $A81)),0)))),"United States of America")</f>
        <v>Spain</v>
      </c>
      <c r="D81" s="192" t="str">
        <f t="array" ref="D81">IF(A81="","",IF(ISNUMBER(MATCH(TRUE,ISNUMBER(SEARCH($Q$2:$Q$51, $A81)),0))=TRUE,"",IF(ISNUMBER(MATCH(TRUE,ISNUMBER(SEARCH($S$2:$S$199, $A81)),0))=TRUE,"","미국 확인 필요")))</f>
        <v/>
      </c>
      <c r="F81" s="21" t="s">
        <v>766</v>
      </c>
      <c r="G81" s="102">
        <v>33</v>
      </c>
      <c r="H81" s="192" t="str">
        <f t="array" ref="H81">IFERROR(IF(F81="","",IF(ISNUMBER(MATCH(TRUE,ISNUMBER(SEARCH($Q$2:$Q$51, $F81)),0))=TRUE,"United States of America",INDEX($S$2:$S$199,MATCH(TRUE,ISNUMBER(SEARCH($S$2:$S$199, $F81)),0)))),"United States of America")</f>
        <v>United States of America</v>
      </c>
      <c r="I81" s="192" t="str">
        <f t="array" ref="I81">IF(F81="","",IF(ISNUMBER(MATCH(TRUE,ISNUMBER(SEARCH($Q$2:$Q$51, $F81)),0))=TRUE,"",IF(ISNUMBER(MATCH(TRUE,ISNUMBER(SEARCH($S$2:$S$199, $F81)),0))=TRUE,"","미국 확인 필요")))</f>
        <v>미국 확인 필요</v>
      </c>
      <c r="S81" s="2" t="s">
        <v>246</v>
      </c>
      <c r="T81" s="246">
        <f t="shared" si="6"/>
        <v>0</v>
      </c>
      <c r="U81" s="246" t="str">
        <f>IF(T81=0,"",RANK(T81,T:T,0)+COUNTIF(T$1:T80,T81))</f>
        <v/>
      </c>
      <c r="V81" s="246">
        <f t="shared" si="7"/>
        <v>0</v>
      </c>
      <c r="W81" s="246" t="str">
        <f>IF(V81=0,"",RANK(V81,V:V,0)+COUNTIF(V$1:V80,V81))</f>
        <v/>
      </c>
    </row>
    <row r="82" spans="1:23">
      <c r="A82" s="21" t="s">
        <v>625</v>
      </c>
      <c r="B82" s="102">
        <v>5</v>
      </c>
      <c r="C82" s="192" t="str">
        <f t="array" ref="C82">IFERROR(IF(A82="","",IF(ISNUMBER(MATCH(TRUE,ISNUMBER(SEARCH($Q$2:$Q$51, $A82)),0))=TRUE,"United States of America",INDEX($S$2:$S$199,MATCH(TRUE,ISNUMBER(SEARCH($S$2:$S$199, $A82)),0)))),"United States of America")</f>
        <v>India</v>
      </c>
      <c r="D82" s="192" t="str">
        <f t="array" ref="D82">IF(A82="","",IF(ISNUMBER(MATCH(TRUE,ISNUMBER(SEARCH($Q$2:$Q$51, $A82)),0))=TRUE,"",IF(ISNUMBER(MATCH(TRUE,ISNUMBER(SEARCH($S$2:$S$199, $A82)),0))=TRUE,"","미국 확인 필요")))</f>
        <v/>
      </c>
      <c r="F82" s="21" t="s">
        <v>776</v>
      </c>
      <c r="G82" s="102">
        <v>33</v>
      </c>
      <c r="H82" s="192" t="str">
        <f t="array" ref="H82">IFERROR(IF(F82="","",IF(ISNUMBER(MATCH(TRUE,ISNUMBER(SEARCH($Q$2:$Q$51, $F82)),0))=TRUE,"United States of America",INDEX($S$2:$S$199,MATCH(TRUE,ISNUMBER(SEARCH($S$2:$S$199, $F82)),0)))),"United States of America")</f>
        <v>India</v>
      </c>
      <c r="I82" s="192" t="str">
        <f t="array" ref="I82">IF(F82="","",IF(ISNUMBER(MATCH(TRUE,ISNUMBER(SEARCH($Q$2:$Q$51, $F82)),0))=TRUE,"",IF(ISNUMBER(MATCH(TRUE,ISNUMBER(SEARCH($S$2:$S$199, $F82)),0))=TRUE,"","미국 확인 필요")))</f>
        <v/>
      </c>
      <c r="S82" s="2" t="s">
        <v>247</v>
      </c>
      <c r="T82" s="246">
        <f t="shared" si="6"/>
        <v>0</v>
      </c>
      <c r="U82" s="246" t="str">
        <f>IF(T82=0,"",RANK(T82,T:T,0)+COUNTIF(T$1:T81,T82))</f>
        <v/>
      </c>
      <c r="V82" s="246">
        <f t="shared" si="7"/>
        <v>0</v>
      </c>
      <c r="W82" s="246" t="str">
        <f>IF(V82=0,"",RANK(V82,V:V,0)+COUNTIF(V$1:V81,V82))</f>
        <v/>
      </c>
    </row>
    <row r="83" spans="1:23">
      <c r="A83" s="21" t="s">
        <v>926</v>
      </c>
      <c r="B83" s="102">
        <v>6</v>
      </c>
      <c r="C83" s="192" t="str">
        <f t="array" ref="C83">IFERROR(IF(A83="","",IF(ISNUMBER(MATCH(TRUE,ISNUMBER(SEARCH($Q$2:$Q$51, $A83)),0))=TRUE,"United States of America",INDEX($S$2:$S$199,MATCH(TRUE,ISNUMBER(SEARCH($S$2:$S$199, $A83)),0)))),"United States of America")</f>
        <v>United States of America</v>
      </c>
      <c r="D83" s="192" t="str">
        <f t="array" ref="D83">IF(A83="","",IF(ISNUMBER(MATCH(TRUE,ISNUMBER(SEARCH($Q$2:$Q$51, $A83)),0))=TRUE,"",IF(ISNUMBER(MATCH(TRUE,ISNUMBER(SEARCH($S$2:$S$199, $A83)),0))=TRUE,"","미국 확인 필요")))</f>
        <v/>
      </c>
      <c r="F83" s="21" t="s">
        <v>778</v>
      </c>
      <c r="G83" s="102">
        <v>32</v>
      </c>
      <c r="H83" s="192" t="str">
        <f t="array" ref="H83">IFERROR(IF(F83="","",IF(ISNUMBER(MATCH(TRUE,ISNUMBER(SEARCH($Q$2:$Q$51, $F83)),0))=TRUE,"United States of America",INDEX($S$2:$S$199,MATCH(TRUE,ISNUMBER(SEARCH($S$2:$S$199, $F83)),0)))),"United States of America")</f>
        <v>India</v>
      </c>
      <c r="I83" s="192" t="str">
        <f t="array" ref="I83">IF(F83="","",IF(ISNUMBER(MATCH(TRUE,ISNUMBER(SEARCH($Q$2:$Q$51, $F83)),0))=TRUE,"",IF(ISNUMBER(MATCH(TRUE,ISNUMBER(SEARCH($S$2:$S$199, $F83)),0))=TRUE,"","미국 확인 필요")))</f>
        <v/>
      </c>
      <c r="S83" s="2" t="s">
        <v>248</v>
      </c>
      <c r="T83" s="246">
        <f t="shared" si="6"/>
        <v>0</v>
      </c>
      <c r="U83" s="246" t="str">
        <f>IF(T83=0,"",RANK(T83,T:T,0)+COUNTIF(T$1:T82,T83))</f>
        <v/>
      </c>
      <c r="V83" s="246">
        <f t="shared" si="7"/>
        <v>0</v>
      </c>
      <c r="W83" s="246" t="str">
        <f>IF(V83=0,"",RANK(V83,V:V,0)+COUNTIF(V$1:V82,V83))</f>
        <v/>
      </c>
    </row>
    <row r="84" spans="1:23">
      <c r="A84" s="21" t="s">
        <v>626</v>
      </c>
      <c r="B84" s="102">
        <v>74</v>
      </c>
      <c r="C84" s="192" t="str">
        <f t="array" ref="C84">IFERROR(IF(A84="","",IF(ISNUMBER(MATCH(TRUE,ISNUMBER(SEARCH($Q$2:$Q$51, $A84)),0))=TRUE,"United States of America",INDEX($S$2:$S$199,MATCH(TRUE,ISNUMBER(SEARCH($S$2:$S$199, $A84)),0)))),"United States of America")</f>
        <v>India</v>
      </c>
      <c r="D84" s="192" t="str">
        <f t="array" ref="D84">IF(A84="","",IF(ISNUMBER(MATCH(TRUE,ISNUMBER(SEARCH($Q$2:$Q$51, $A84)),0))=TRUE,"",IF(ISNUMBER(MATCH(TRUE,ISNUMBER(SEARCH($S$2:$S$199, $A84)),0))=TRUE,"","미국 확인 필요")))</f>
        <v/>
      </c>
      <c r="F84" s="21" t="s">
        <v>763</v>
      </c>
      <c r="G84" s="102">
        <v>32</v>
      </c>
      <c r="H84" s="192" t="str">
        <f t="array" ref="H84">IFERROR(IF(F84="","",IF(ISNUMBER(MATCH(TRUE,ISNUMBER(SEARCH($Q$2:$Q$51, $F84)),0))=TRUE,"United States of America",INDEX($S$2:$S$199,MATCH(TRUE,ISNUMBER(SEARCH($S$2:$S$199, $F84)),0)))),"United States of America")</f>
        <v>Uganda</v>
      </c>
      <c r="I84" s="192" t="str">
        <f t="array" ref="I84">IF(F84="","",IF(ISNUMBER(MATCH(TRUE,ISNUMBER(SEARCH($Q$2:$Q$51, $F84)),0))=TRUE,"",IF(ISNUMBER(MATCH(TRUE,ISNUMBER(SEARCH($S$2:$S$199, $F84)),0))=TRUE,"","미국 확인 필요")))</f>
        <v/>
      </c>
      <c r="S84" s="2" t="s">
        <v>249</v>
      </c>
      <c r="T84" s="246">
        <f t="shared" si="6"/>
        <v>0</v>
      </c>
      <c r="U84" s="246" t="str">
        <f>IF(T84=0,"",RANK(T84,T:T,0)+COUNTIF(T$1:T83,T84))</f>
        <v/>
      </c>
      <c r="V84" s="246">
        <f t="shared" si="7"/>
        <v>0</v>
      </c>
      <c r="W84" s="246" t="str">
        <f>IF(V84=0,"",RANK(V84,V:V,0)+COUNTIF(V$1:V83,V84))</f>
        <v/>
      </c>
    </row>
    <row r="85" spans="1:23">
      <c r="A85" s="21" t="s">
        <v>627</v>
      </c>
      <c r="B85" s="102">
        <v>8</v>
      </c>
      <c r="C85" s="192" t="str">
        <f t="array" ref="C85">IFERROR(IF(A85="","",IF(ISNUMBER(MATCH(TRUE,ISNUMBER(SEARCH($Q$2:$Q$51, $A85)),0))=TRUE,"United States of America",INDEX($S$2:$S$199,MATCH(TRUE,ISNUMBER(SEARCH($S$2:$S$199, $A85)),0)))),"United States of America")</f>
        <v>Philippines</v>
      </c>
      <c r="D85" s="192" t="str">
        <f t="array" ref="D85">IF(A85="","",IF(ISNUMBER(MATCH(TRUE,ISNUMBER(SEARCH($Q$2:$Q$51, $A85)),0))=TRUE,"",IF(ISNUMBER(MATCH(TRUE,ISNUMBER(SEARCH($S$2:$S$199, $A85)),0))=TRUE,"","미국 확인 필요")))</f>
        <v/>
      </c>
      <c r="F85" s="21" t="s">
        <v>777</v>
      </c>
      <c r="G85" s="102">
        <v>31</v>
      </c>
      <c r="H85" s="192" t="str">
        <f t="array" ref="H85">IFERROR(IF(F85="","",IF(ISNUMBER(MATCH(TRUE,ISNUMBER(SEARCH($Q$2:$Q$51, $F85)),0))=TRUE,"United States of America",INDEX($S$2:$S$199,MATCH(TRUE,ISNUMBER(SEARCH($S$2:$S$199, $F85)),0)))),"United States of America")</f>
        <v>Netherlands</v>
      </c>
      <c r="I85" s="192" t="str">
        <f t="array" ref="I85">IF(F85="","",IF(ISNUMBER(MATCH(TRUE,ISNUMBER(SEARCH($Q$2:$Q$51, $F85)),0))=TRUE,"",IF(ISNUMBER(MATCH(TRUE,ISNUMBER(SEARCH($S$2:$S$199, $F85)),0))=TRUE,"","미국 확인 필요")))</f>
        <v/>
      </c>
      <c r="S85" s="2" t="s">
        <v>250</v>
      </c>
      <c r="T85" s="246">
        <f t="shared" si="6"/>
        <v>0</v>
      </c>
      <c r="U85" s="246" t="str">
        <f>IF(T85=0,"",RANK(T85,T:T,0)+COUNTIF(T$1:T84,T85))</f>
        <v/>
      </c>
      <c r="V85" s="246">
        <f t="shared" si="7"/>
        <v>0</v>
      </c>
      <c r="W85" s="246" t="str">
        <f>IF(V85=0,"",RANK(V85,V:V,0)+COUNTIF(V$1:V84,V85))</f>
        <v/>
      </c>
    </row>
    <row r="86" spans="1:23">
      <c r="A86" s="21" t="s">
        <v>927</v>
      </c>
      <c r="B86" s="102">
        <v>12</v>
      </c>
      <c r="C86" s="192" t="str">
        <f t="array" ref="C86">IFERROR(IF(A86="","",IF(ISNUMBER(MATCH(TRUE,ISNUMBER(SEARCH($Q$2:$Q$51, $A86)),0))=TRUE,"United States of America",INDEX($S$2:$S$199,MATCH(TRUE,ISNUMBER(SEARCH($S$2:$S$199, $A86)),0)))),"United States of America")</f>
        <v>United States of America</v>
      </c>
      <c r="D86" s="192" t="str">
        <f t="array" ref="D86">IF(A86="","",IF(ISNUMBER(MATCH(TRUE,ISNUMBER(SEARCH($Q$2:$Q$51, $A86)),0))=TRUE,"",IF(ISNUMBER(MATCH(TRUE,ISNUMBER(SEARCH($S$2:$S$199, $A86)),0))=TRUE,"","미국 확인 필요")))</f>
        <v>미국 확인 필요</v>
      </c>
      <c r="F86" s="21" t="s">
        <v>932</v>
      </c>
      <c r="G86" s="102">
        <v>31</v>
      </c>
      <c r="H86" s="192" t="str">
        <f t="array" ref="H86">IFERROR(IF(F86="","",IF(ISNUMBER(MATCH(TRUE,ISNUMBER(SEARCH($Q$2:$Q$51, $F86)),0))=TRUE,"United States of America",INDEX($S$2:$S$199,MATCH(TRUE,ISNUMBER(SEARCH($S$2:$S$199, $F86)),0)))),"United States of America")</f>
        <v>India</v>
      </c>
      <c r="I86" s="192" t="str">
        <f t="array" ref="I86">IF(F86="","",IF(ISNUMBER(MATCH(TRUE,ISNUMBER(SEARCH($Q$2:$Q$51, $F86)),0))=TRUE,"",IF(ISNUMBER(MATCH(TRUE,ISNUMBER(SEARCH($S$2:$S$199, $F86)),0))=TRUE,"","미국 확인 필요")))</f>
        <v/>
      </c>
      <c r="S86" s="2" t="s">
        <v>251</v>
      </c>
      <c r="T86" s="246">
        <f t="shared" si="6"/>
        <v>0</v>
      </c>
      <c r="U86" s="246" t="str">
        <f>IF(T86=0,"",RANK(T86,T:T,0)+COUNTIF(T$1:T85,T86))</f>
        <v/>
      </c>
      <c r="V86" s="246">
        <f t="shared" si="7"/>
        <v>0</v>
      </c>
      <c r="W86" s="246" t="str">
        <f>IF(V86=0,"",RANK(V86,V:V,0)+COUNTIF(V$1:V85,V86))</f>
        <v/>
      </c>
    </row>
    <row r="87" spans="1:23">
      <c r="A87" s="21" t="s">
        <v>928</v>
      </c>
      <c r="B87" s="102">
        <v>7</v>
      </c>
      <c r="C87" s="192" t="str">
        <f t="array" ref="C87">IFERROR(IF(A87="","",IF(ISNUMBER(MATCH(TRUE,ISNUMBER(SEARCH($Q$2:$Q$51, $A87)),0))=TRUE,"United States of America",INDEX($S$2:$S$199,MATCH(TRUE,ISNUMBER(SEARCH($S$2:$S$199, $A87)),0)))),"United States of America")</f>
        <v>United States of America</v>
      </c>
      <c r="D87" s="192" t="str">
        <f t="array" ref="D87">IF(A87="","",IF(ISNUMBER(MATCH(TRUE,ISNUMBER(SEARCH($Q$2:$Q$51, $A87)),0))=TRUE,"",IF(ISNUMBER(MATCH(TRUE,ISNUMBER(SEARCH($S$2:$S$199, $A87)),0))=TRUE,"","미국 확인 필요")))</f>
        <v>미국 확인 필요</v>
      </c>
      <c r="F87" s="21" t="s">
        <v>769</v>
      </c>
      <c r="G87" s="102">
        <v>30</v>
      </c>
      <c r="H87" s="192" t="str">
        <f t="array" ref="H87">IFERROR(IF(F87="","",IF(ISNUMBER(MATCH(TRUE,ISNUMBER(SEARCH($Q$2:$Q$51, $F87)),0))=TRUE,"United States of America",INDEX($S$2:$S$199,MATCH(TRUE,ISNUMBER(SEARCH($S$2:$S$199, $F87)),0)))),"United States of America")</f>
        <v>Morocco</v>
      </c>
      <c r="I87" s="192" t="str">
        <f t="array" ref="I87">IF(F87="","",IF(ISNUMBER(MATCH(TRUE,ISNUMBER(SEARCH($Q$2:$Q$51, $F87)),0))=TRUE,"",IF(ISNUMBER(MATCH(TRUE,ISNUMBER(SEARCH($S$2:$S$199, $F87)),0))=TRUE,"","미국 확인 필요")))</f>
        <v/>
      </c>
      <c r="S87" s="2" t="s">
        <v>252</v>
      </c>
      <c r="T87" s="246">
        <f t="shared" si="6"/>
        <v>0</v>
      </c>
      <c r="U87" s="246" t="str">
        <f>IF(T87=0,"",RANK(T87,T:T,0)+COUNTIF(T$1:T86,T87))</f>
        <v/>
      </c>
      <c r="V87" s="246">
        <f t="shared" si="7"/>
        <v>0</v>
      </c>
      <c r="W87" s="246" t="str">
        <f>IF(V87=0,"",RANK(V87,V:V,0)+COUNTIF(V$1:V86,V87))</f>
        <v/>
      </c>
    </row>
    <row r="88" spans="1:23">
      <c r="A88" s="21" t="s">
        <v>756</v>
      </c>
      <c r="B88" s="102">
        <v>8</v>
      </c>
      <c r="C88" s="192" t="str">
        <f t="array" ref="C88">IFERROR(IF(A88="","",IF(ISNUMBER(MATCH(TRUE,ISNUMBER(SEARCH($Q$2:$Q$51, $A88)),0))=TRUE,"United States of America",INDEX($S$2:$S$199,MATCH(TRUE,ISNUMBER(SEARCH($S$2:$S$199, $A88)),0)))),"United States of America")</f>
        <v>India</v>
      </c>
      <c r="D88" s="192" t="str">
        <f t="array" ref="D88">IF(A88="","",IF(ISNUMBER(MATCH(TRUE,ISNUMBER(SEARCH($Q$2:$Q$51, $A88)),0))=TRUE,"",IF(ISNUMBER(MATCH(TRUE,ISNUMBER(SEARCH($S$2:$S$199, $A88)),0))=TRUE,"","미국 확인 필요")))</f>
        <v/>
      </c>
      <c r="F88" s="21" t="s">
        <v>767</v>
      </c>
      <c r="G88" s="102">
        <v>29</v>
      </c>
      <c r="H88" s="192" t="str">
        <f t="array" ref="H88">IFERROR(IF(F88="","",IF(ISNUMBER(MATCH(TRUE,ISNUMBER(SEARCH($Q$2:$Q$51, $F88)),0))=TRUE,"United States of America",INDEX($S$2:$S$199,MATCH(TRUE,ISNUMBER(SEARCH($S$2:$S$199, $F88)),0)))),"United States of America")</f>
        <v>Algeria</v>
      </c>
      <c r="I88" s="192" t="str">
        <f t="array" ref="I88">IF(F88="","",IF(ISNUMBER(MATCH(TRUE,ISNUMBER(SEARCH($Q$2:$Q$51, $F88)),0))=TRUE,"",IF(ISNUMBER(MATCH(TRUE,ISNUMBER(SEARCH($S$2:$S$199, $F88)),0))=TRUE,"","미국 확인 필요")))</f>
        <v/>
      </c>
      <c r="S88" s="2" t="s">
        <v>253</v>
      </c>
      <c r="T88" s="246">
        <f t="shared" si="6"/>
        <v>5</v>
      </c>
      <c r="U88" s="246">
        <f>IF(T88=0,"",RANK(T88,T:T,0)+COUNTIF(T$1:T87,T88))</f>
        <v>20</v>
      </c>
      <c r="V88" s="246">
        <f t="shared" si="7"/>
        <v>0</v>
      </c>
      <c r="W88" s="246" t="str">
        <f>IF(V88=0,"",RANK(V88,V:V,0)+COUNTIF(V$1:V87,V88))</f>
        <v/>
      </c>
    </row>
    <row r="89" spans="1:23">
      <c r="A89" s="21" t="s">
        <v>741</v>
      </c>
      <c r="B89" s="102">
        <v>13</v>
      </c>
      <c r="C89" s="192" t="str">
        <f t="array" ref="C89">IFERROR(IF(A89="","",IF(ISNUMBER(MATCH(TRUE,ISNUMBER(SEARCH($Q$2:$Q$51, $A89)),0))=TRUE,"United States of America",INDEX($S$2:$S$199,MATCH(TRUE,ISNUMBER(SEARCH($S$2:$S$199, $A89)),0)))),"United States of America")</f>
        <v>India</v>
      </c>
      <c r="D89" s="192" t="str">
        <f t="array" ref="D89">IF(A89="","",IF(ISNUMBER(MATCH(TRUE,ISNUMBER(SEARCH($Q$2:$Q$51, $A89)),0))=TRUE,"",IF(ISNUMBER(MATCH(TRUE,ISNUMBER(SEARCH($S$2:$S$199, $A89)),0))=TRUE,"","미국 확인 필요")))</f>
        <v/>
      </c>
      <c r="F89" s="21" t="s">
        <v>768</v>
      </c>
      <c r="G89" s="102">
        <v>29</v>
      </c>
      <c r="H89" s="192" t="str">
        <f t="array" ref="H89">IFERROR(IF(F89="","",IF(ISNUMBER(MATCH(TRUE,ISNUMBER(SEARCH($Q$2:$Q$51, $F89)),0))=TRUE,"United States of America",INDEX($S$2:$S$199,MATCH(TRUE,ISNUMBER(SEARCH($S$2:$S$199, $F89)),0)))),"United States of America")</f>
        <v>Australia</v>
      </c>
      <c r="I89" s="192" t="str">
        <f t="array" ref="I89">IF(F89="","",IF(ISNUMBER(MATCH(TRUE,ISNUMBER(SEARCH($Q$2:$Q$51, $F89)),0))=TRUE,"",IF(ISNUMBER(MATCH(TRUE,ISNUMBER(SEARCH($S$2:$S$199, $F89)),0))=TRUE,"","미국 확인 필요")))</f>
        <v/>
      </c>
      <c r="S89" s="2" t="s">
        <v>254</v>
      </c>
      <c r="T89" s="246">
        <f t="shared" si="6"/>
        <v>0</v>
      </c>
      <c r="U89" s="246" t="str">
        <f>IF(T89=0,"",RANK(T89,T:T,0)+COUNTIF(T$1:T88,T89))</f>
        <v/>
      </c>
      <c r="V89" s="246">
        <f t="shared" si="7"/>
        <v>0</v>
      </c>
      <c r="W89" s="246" t="str">
        <f>IF(V89=0,"",RANK(V89,V:V,0)+COUNTIF(V$1:V88,V89))</f>
        <v/>
      </c>
    </row>
    <row r="90" spans="1:23">
      <c r="A90" s="21" t="s">
        <v>629</v>
      </c>
      <c r="B90" s="102">
        <v>5</v>
      </c>
      <c r="C90" s="192" t="str">
        <f t="array" ref="C90">IFERROR(IF(A90="","",IF(ISNUMBER(MATCH(TRUE,ISNUMBER(SEARCH($Q$2:$Q$51, $A90)),0))=TRUE,"United States of America",INDEX($S$2:$S$199,MATCH(TRUE,ISNUMBER(SEARCH($S$2:$S$199, $A90)),0)))),"United States of America")</f>
        <v>United States of America</v>
      </c>
      <c r="D90" s="192" t="str">
        <f t="array" ref="D90">IF(A90="","",IF(ISNUMBER(MATCH(TRUE,ISNUMBER(SEARCH($Q$2:$Q$51, $A90)),0))=TRUE,"",IF(ISNUMBER(MATCH(TRUE,ISNUMBER(SEARCH($S$2:$S$199, $A90)),0))=TRUE,"","미국 확인 필요")))</f>
        <v>미국 확인 필요</v>
      </c>
      <c r="F90" s="21" t="s">
        <v>597</v>
      </c>
      <c r="G90" s="102">
        <v>28</v>
      </c>
      <c r="H90" s="192" t="str">
        <f t="array" ref="H90">IFERROR(IF(F90="","",IF(ISNUMBER(MATCH(TRUE,ISNUMBER(SEARCH($Q$2:$Q$51, $F90)),0))=TRUE,"United States of America",INDEX($S$2:$S$199,MATCH(TRUE,ISNUMBER(SEARCH($S$2:$S$199, $F90)),0)))),"United States of America")</f>
        <v>United States of America</v>
      </c>
      <c r="I90" s="192" t="str">
        <f t="array" ref="I90">IF(F90="","",IF(ISNUMBER(MATCH(TRUE,ISNUMBER(SEARCH($Q$2:$Q$51, $F90)),0))=TRUE,"",IF(ISNUMBER(MATCH(TRUE,ISNUMBER(SEARCH($S$2:$S$199, $F90)),0))=TRUE,"","미국 확인 필요")))</f>
        <v>미국 확인 필요</v>
      </c>
      <c r="S90" s="2" t="s">
        <v>255</v>
      </c>
      <c r="T90" s="246">
        <f t="shared" si="6"/>
        <v>0</v>
      </c>
      <c r="U90" s="246" t="str">
        <f>IF(T90=0,"",RANK(T90,T:T,0)+COUNTIF(T$1:T89,T90))</f>
        <v/>
      </c>
      <c r="V90" s="246">
        <f t="shared" si="7"/>
        <v>0</v>
      </c>
      <c r="W90" s="246" t="str">
        <f>IF(V90=0,"",RANK(V90,V:V,0)+COUNTIF(V$1:V89,V90))</f>
        <v/>
      </c>
    </row>
    <row r="91" spans="1:23">
      <c r="A91" s="21" t="s">
        <v>929</v>
      </c>
      <c r="B91" s="102">
        <v>4</v>
      </c>
      <c r="C91" s="192" t="str">
        <f t="array" ref="C91">IFERROR(IF(A91="","",IF(ISNUMBER(MATCH(TRUE,ISNUMBER(SEARCH($Q$2:$Q$51, $A91)),0))=TRUE,"United States of America",INDEX($S$2:$S$199,MATCH(TRUE,ISNUMBER(SEARCH($S$2:$S$199, $A91)),0)))),"United States of America")</f>
        <v>India</v>
      </c>
      <c r="D91" s="192" t="str">
        <f t="array" ref="D91">IF(A91="","",IF(ISNUMBER(MATCH(TRUE,ISNUMBER(SEARCH($Q$2:$Q$51, $A91)),0))=TRUE,"",IF(ISNUMBER(MATCH(TRUE,ISNUMBER(SEARCH($S$2:$S$199, $A91)),0))=TRUE,"","미국 확인 필요")))</f>
        <v/>
      </c>
      <c r="F91" s="21" t="s">
        <v>779</v>
      </c>
      <c r="G91" s="102">
        <v>28</v>
      </c>
      <c r="H91" s="192" t="str">
        <f t="array" ref="H91">IFERROR(IF(F91="","",IF(ISNUMBER(MATCH(TRUE,ISNUMBER(SEARCH($Q$2:$Q$51, $F91)),0))=TRUE,"United States of America",INDEX($S$2:$S$199,MATCH(TRUE,ISNUMBER(SEARCH($S$2:$S$199, $F91)),0)))),"United States of America")</f>
        <v>India</v>
      </c>
      <c r="I91" s="192" t="str">
        <f t="array" ref="I91">IF(F91="","",IF(ISNUMBER(MATCH(TRUE,ISNUMBER(SEARCH($Q$2:$Q$51, $F91)),0))=TRUE,"",IF(ISNUMBER(MATCH(TRUE,ISNUMBER(SEARCH($S$2:$S$199, $F91)),0))=TRUE,"","미국 확인 필요")))</f>
        <v/>
      </c>
      <c r="S91" s="2" t="s">
        <v>256</v>
      </c>
      <c r="T91" s="246">
        <f t="shared" si="6"/>
        <v>0</v>
      </c>
      <c r="U91" s="246" t="str">
        <f>IF(T91=0,"",RANK(T91,T:T,0)+COUNTIF(T$1:T90,T91))</f>
        <v/>
      </c>
      <c r="V91" s="246">
        <f t="shared" si="7"/>
        <v>0</v>
      </c>
      <c r="W91" s="246" t="str">
        <f>IF(V91=0,"",RANK(V91,V:V,0)+COUNTIF(V$1:V90,V91))</f>
        <v/>
      </c>
    </row>
    <row r="92" spans="1:23">
      <c r="A92" s="21" t="s">
        <v>630</v>
      </c>
      <c r="B92" s="102">
        <v>7</v>
      </c>
      <c r="C92" s="192" t="str">
        <f t="array" ref="C92">IFERROR(IF(A92="","",IF(ISNUMBER(MATCH(TRUE,ISNUMBER(SEARCH($Q$2:$Q$51, $A92)),0))=TRUE,"United States of America",INDEX($S$2:$S$199,MATCH(TRUE,ISNUMBER(SEARCH($S$2:$S$199, $A92)),0)))),"United States of America")</f>
        <v>India</v>
      </c>
      <c r="D92" s="192" t="str">
        <f t="array" ref="D92">IF(A92="","",IF(ISNUMBER(MATCH(TRUE,ISNUMBER(SEARCH($Q$2:$Q$51, $A92)),0))=TRUE,"",IF(ISNUMBER(MATCH(TRUE,ISNUMBER(SEARCH($S$2:$S$199, $A92)),0))=TRUE,"","미국 확인 필요")))</f>
        <v/>
      </c>
      <c r="F92" s="21" t="s">
        <v>937</v>
      </c>
      <c r="G92" s="102">
        <v>28</v>
      </c>
      <c r="H92" s="192" t="str">
        <f t="array" ref="H92">IFERROR(IF(F92="","",IF(ISNUMBER(MATCH(TRUE,ISNUMBER(SEARCH($Q$2:$Q$51, $F92)),0))=TRUE,"United States of America",INDEX($S$2:$S$199,MATCH(TRUE,ISNUMBER(SEARCH($S$2:$S$199, $F92)),0)))),"United States of America")</f>
        <v>Sri Lanka</v>
      </c>
      <c r="I92" s="192" t="str">
        <f t="array" ref="I92">IF(F92="","",IF(ISNUMBER(MATCH(TRUE,ISNUMBER(SEARCH($Q$2:$Q$51, $F92)),0))=TRUE,"",IF(ISNUMBER(MATCH(TRUE,ISNUMBER(SEARCH($S$2:$S$199, $F92)),0))=TRUE,"","미국 확인 필요")))</f>
        <v/>
      </c>
      <c r="S92" s="2" t="s">
        <v>257</v>
      </c>
      <c r="T92" s="246">
        <f t="shared" si="6"/>
        <v>0</v>
      </c>
      <c r="U92" s="246" t="str">
        <f>IF(T92=0,"",RANK(T92,T:T,0)+COUNTIF(T$1:T91,T92))</f>
        <v/>
      </c>
      <c r="V92" s="246">
        <f t="shared" si="7"/>
        <v>0</v>
      </c>
      <c r="W92" s="246" t="str">
        <f>IF(V92=0,"",RANK(V92,V:V,0)+COUNTIF(V$1:V91,V92))</f>
        <v/>
      </c>
    </row>
    <row r="93" spans="1:23">
      <c r="A93" s="21" t="s">
        <v>631</v>
      </c>
      <c r="B93" s="102">
        <v>106</v>
      </c>
      <c r="C93" s="192" t="str">
        <f t="array" ref="C93">IFERROR(IF(A93="","",IF(ISNUMBER(MATCH(TRUE,ISNUMBER(SEARCH($Q$2:$Q$51, $A93)),0))=TRUE,"United States of America",INDEX($S$2:$S$199,MATCH(TRUE,ISNUMBER(SEARCH($S$2:$S$199, $A93)),0)))),"United States of America")</f>
        <v>India</v>
      </c>
      <c r="D93" s="192" t="str">
        <f t="array" ref="D93">IF(A93="","",IF(ISNUMBER(MATCH(TRUE,ISNUMBER(SEARCH($Q$2:$Q$51, $A93)),0))=TRUE,"",IF(ISNUMBER(MATCH(TRUE,ISNUMBER(SEARCH($S$2:$S$199, $A93)),0))=TRUE,"","미국 확인 필요")))</f>
        <v/>
      </c>
      <c r="F93" s="21" t="s">
        <v>770</v>
      </c>
      <c r="G93" s="102">
        <v>28</v>
      </c>
      <c r="H93" s="192" t="str">
        <f t="array" ref="H93">IFERROR(IF(F93="","",IF(ISNUMBER(MATCH(TRUE,ISNUMBER(SEARCH($Q$2:$Q$51, $F93)),0))=TRUE,"United States of America",INDEX($S$2:$S$199,MATCH(TRUE,ISNUMBER(SEARCH($S$2:$S$199, $F93)),0)))),"United States of America")</f>
        <v>Portugal</v>
      </c>
      <c r="I93" s="192" t="str">
        <f t="array" ref="I93">IF(F93="","",IF(ISNUMBER(MATCH(TRUE,ISNUMBER(SEARCH($Q$2:$Q$51, $F93)),0))=TRUE,"",IF(ISNUMBER(MATCH(TRUE,ISNUMBER(SEARCH($S$2:$S$199, $F93)),0))=TRUE,"","미국 확인 필요")))</f>
        <v/>
      </c>
      <c r="S93" s="2" t="s">
        <v>258</v>
      </c>
      <c r="T93" s="246">
        <f t="shared" si="6"/>
        <v>0</v>
      </c>
      <c r="U93" s="246" t="str">
        <f>IF(T93=0,"",RANK(T93,T:T,0)+COUNTIF(T$1:T92,T93))</f>
        <v/>
      </c>
      <c r="V93" s="246">
        <f t="shared" si="7"/>
        <v>0</v>
      </c>
      <c r="W93" s="246" t="str">
        <f>IF(V93=0,"",RANK(V93,V:V,0)+COUNTIF(V$1:V92,V93))</f>
        <v/>
      </c>
    </row>
    <row r="94" spans="1:23">
      <c r="A94" s="21" t="s">
        <v>632</v>
      </c>
      <c r="B94" s="102">
        <v>10</v>
      </c>
      <c r="C94" s="192" t="str">
        <f t="array" ref="C94">IFERROR(IF(A94="","",IF(ISNUMBER(MATCH(TRUE,ISNUMBER(SEARCH($Q$2:$Q$51, $A94)),0))=TRUE,"United States of America",INDEX($S$2:$S$199,MATCH(TRUE,ISNUMBER(SEARCH($S$2:$S$199, $A94)),0)))),"United States of America")</f>
        <v>India</v>
      </c>
      <c r="D94" s="192" t="str">
        <f t="array" ref="D94">IF(A94="","",IF(ISNUMBER(MATCH(TRUE,ISNUMBER(SEARCH($Q$2:$Q$51, $A94)),0))=TRUE,"",IF(ISNUMBER(MATCH(TRUE,ISNUMBER(SEARCH($S$2:$S$199, $A94)),0))=TRUE,"","미국 확인 필요")))</f>
        <v/>
      </c>
      <c r="F94" s="21" t="s">
        <v>773</v>
      </c>
      <c r="G94" s="102">
        <v>28</v>
      </c>
      <c r="H94" s="192" t="str">
        <f t="array" ref="H94">IFERROR(IF(F94="","",IF(ISNUMBER(MATCH(TRUE,ISNUMBER(SEARCH($Q$2:$Q$51, $F94)),0))=TRUE,"United States of America",INDEX($S$2:$S$199,MATCH(TRUE,ISNUMBER(SEARCH($S$2:$S$199, $F94)),0)))),"United States of America")</f>
        <v>South Africa</v>
      </c>
      <c r="I94" s="192" t="str">
        <f t="array" ref="I94">IF(F94="","",IF(ISNUMBER(MATCH(TRUE,ISNUMBER(SEARCH($Q$2:$Q$51, $F94)),0))=TRUE,"",IF(ISNUMBER(MATCH(TRUE,ISNUMBER(SEARCH($S$2:$S$199, $F94)),0))=TRUE,"","미국 확인 필요")))</f>
        <v/>
      </c>
      <c r="S94" s="2" t="s">
        <v>259</v>
      </c>
      <c r="T94" s="246">
        <f t="shared" si="6"/>
        <v>0</v>
      </c>
      <c r="U94" s="246" t="str">
        <f>IF(T94=0,"",RANK(T94,T:T,0)+COUNTIF(T$1:T93,T94))</f>
        <v/>
      </c>
      <c r="V94" s="246">
        <f t="shared" si="7"/>
        <v>94</v>
      </c>
      <c r="W94" s="246">
        <f>IF(V94=0,"",RANK(V94,V:V,0)+COUNTIF(V$1:V93,V94))</f>
        <v>10</v>
      </c>
    </row>
    <row r="95" spans="1:23">
      <c r="A95" s="21" t="s">
        <v>633</v>
      </c>
      <c r="B95" s="102">
        <v>7</v>
      </c>
      <c r="C95" s="192" t="str">
        <f t="array" ref="C95">IFERROR(IF(A95="","",IF(ISNUMBER(MATCH(TRUE,ISNUMBER(SEARCH($Q$2:$Q$51, $A95)),0))=TRUE,"United States of America",INDEX($S$2:$S$199,MATCH(TRUE,ISNUMBER(SEARCH($S$2:$S$199, $A95)),0)))),"United States of America")</f>
        <v>Indonesia</v>
      </c>
      <c r="D95" s="192" t="str">
        <f t="array" ref="D95">IF(A95="","",IF(ISNUMBER(MATCH(TRUE,ISNUMBER(SEARCH($Q$2:$Q$51, $A95)),0))=TRUE,"",IF(ISNUMBER(MATCH(TRUE,ISNUMBER(SEARCH($S$2:$S$199, $A95)),0))=TRUE,"","미국 확인 필요")))</f>
        <v/>
      </c>
      <c r="F95" s="21" t="s">
        <v>627</v>
      </c>
      <c r="G95" s="102">
        <v>28</v>
      </c>
      <c r="H95" s="192" t="str">
        <f t="array" ref="H95">IFERROR(IF(F95="","",IF(ISNUMBER(MATCH(TRUE,ISNUMBER(SEARCH($Q$2:$Q$51, $F95)),0))=TRUE,"United States of America",INDEX($S$2:$S$199,MATCH(TRUE,ISNUMBER(SEARCH($S$2:$S$199, $F95)),0)))),"United States of America")</f>
        <v>Philippines</v>
      </c>
      <c r="I95" s="192" t="str">
        <f t="array" ref="I95">IF(F95="","",IF(ISNUMBER(MATCH(TRUE,ISNUMBER(SEARCH($Q$2:$Q$51, $F95)),0))=TRUE,"",IF(ISNUMBER(MATCH(TRUE,ISNUMBER(SEARCH($S$2:$S$199, $F95)),0))=TRUE,"","미국 확인 필요")))</f>
        <v/>
      </c>
      <c r="S95" s="2" t="s">
        <v>260</v>
      </c>
      <c r="T95" s="246">
        <f t="shared" si="6"/>
        <v>0</v>
      </c>
      <c r="U95" s="246" t="str">
        <f>IF(T95=0,"",RANK(T95,T:T,0)+COUNTIF(T$1:T94,T95))</f>
        <v/>
      </c>
      <c r="V95" s="246">
        <f t="shared" si="7"/>
        <v>0</v>
      </c>
      <c r="W95" s="246" t="str">
        <f>IF(V95=0,"",RANK(V95,V:V,0)+COUNTIF(V$1:V94,V95))</f>
        <v/>
      </c>
    </row>
    <row r="96" spans="1:23">
      <c r="A96" s="21" t="s">
        <v>930</v>
      </c>
      <c r="B96" s="102">
        <v>10</v>
      </c>
      <c r="C96" s="192" t="str">
        <f t="array" ref="C96">IFERROR(IF(A96="","",IF(ISNUMBER(MATCH(TRUE,ISNUMBER(SEARCH($Q$2:$Q$51, $A96)),0))=TRUE,"United States of America",INDEX($S$2:$S$199,MATCH(TRUE,ISNUMBER(SEARCH($S$2:$S$199, $A96)),0)))),"United States of America")</f>
        <v>India</v>
      </c>
      <c r="D96" s="192" t="str">
        <f t="array" ref="D96">IF(A96="","",IF(ISNUMBER(MATCH(TRUE,ISNUMBER(SEARCH($Q$2:$Q$51, $A96)),0))=TRUE,"",IF(ISNUMBER(MATCH(TRUE,ISNUMBER(SEARCH($S$2:$S$199, $A96)),0))=TRUE,"","미국 확인 필요")))</f>
        <v/>
      </c>
      <c r="F96" s="21" t="s">
        <v>603</v>
      </c>
      <c r="G96" s="102">
        <v>27</v>
      </c>
      <c r="H96" s="192" t="str">
        <f t="array" ref="H96">IFERROR(IF(F96="","",IF(ISNUMBER(MATCH(TRUE,ISNUMBER(SEARCH($Q$2:$Q$51, $F96)),0))=TRUE,"United States of America",INDEX($S$2:$S$199,MATCH(TRUE,ISNUMBER(SEARCH($S$2:$S$199, $F96)),0)))),"United States of America")</f>
        <v>Spain</v>
      </c>
      <c r="I96" s="192" t="str">
        <f t="array" ref="I96">IF(F96="","",IF(ISNUMBER(MATCH(TRUE,ISNUMBER(SEARCH($Q$2:$Q$51, $F96)),0))=TRUE,"",IF(ISNUMBER(MATCH(TRUE,ISNUMBER(SEARCH($S$2:$S$199, $F96)),0))=TRUE,"","미국 확인 필요")))</f>
        <v/>
      </c>
      <c r="S96" s="2" t="s">
        <v>261</v>
      </c>
      <c r="T96" s="246">
        <f t="shared" si="6"/>
        <v>0</v>
      </c>
      <c r="U96" s="246" t="str">
        <f>IF(T96=0,"",RANK(T96,T:T,0)+COUNTIF(T$1:T95,T96))</f>
        <v/>
      </c>
      <c r="V96" s="246">
        <f t="shared" si="7"/>
        <v>0</v>
      </c>
      <c r="W96" s="246" t="str">
        <f>IF(V96=0,"",RANK(V96,V:V,0)+COUNTIF(V$1:V95,V96))</f>
        <v/>
      </c>
    </row>
    <row r="97" spans="1:23">
      <c r="A97" s="21" t="s">
        <v>931</v>
      </c>
      <c r="B97" s="102">
        <v>6</v>
      </c>
      <c r="C97" s="192" t="str">
        <f t="array" ref="C97">IFERROR(IF(A97="","",IF(ISNUMBER(MATCH(TRUE,ISNUMBER(SEARCH($Q$2:$Q$51, $A97)),0))=TRUE,"United States of America",INDEX($S$2:$S$199,MATCH(TRUE,ISNUMBER(SEARCH($S$2:$S$199, $A97)),0)))),"United States of America")</f>
        <v>Indonesia</v>
      </c>
      <c r="D97" s="192" t="str">
        <f t="array" ref="D97">IF(A97="","",IF(ISNUMBER(MATCH(TRUE,ISNUMBER(SEARCH($Q$2:$Q$51, $A97)),0))=TRUE,"",IF(ISNUMBER(MATCH(TRUE,ISNUMBER(SEARCH($S$2:$S$199, $A97)),0))=TRUE,"","미국 확인 필요")))</f>
        <v/>
      </c>
      <c r="F97" s="21" t="s">
        <v>610</v>
      </c>
      <c r="G97" s="102">
        <v>27</v>
      </c>
      <c r="H97" s="192" t="str">
        <f t="array" ref="H97">IFERROR(IF(F97="","",IF(ISNUMBER(MATCH(TRUE,ISNUMBER(SEARCH($Q$2:$Q$51, $F97)),0))=TRUE,"United States of America",INDEX($S$2:$S$199,MATCH(TRUE,ISNUMBER(SEARCH($S$2:$S$199, $F97)),0)))),"United States of America")</f>
        <v>Italy</v>
      </c>
      <c r="I97" s="192" t="str">
        <f t="array" ref="I97">IF(F97="","",IF(ISNUMBER(MATCH(TRUE,ISNUMBER(SEARCH($Q$2:$Q$51, $F97)),0))=TRUE,"",IF(ISNUMBER(MATCH(TRUE,ISNUMBER(SEARCH($S$2:$S$199, $F97)),0))=TRUE,"","미국 확인 필요")))</f>
        <v/>
      </c>
      <c r="S97" s="2" t="s">
        <v>262</v>
      </c>
      <c r="T97" s="246">
        <f t="shared" si="6"/>
        <v>0</v>
      </c>
      <c r="U97" s="246" t="str">
        <f>IF(T97=0,"",RANK(T97,T:T,0)+COUNTIF(T$1:T96,T97))</f>
        <v/>
      </c>
      <c r="V97" s="246">
        <f t="shared" si="7"/>
        <v>0</v>
      </c>
      <c r="W97" s="246" t="str">
        <f>IF(V97=0,"",RANK(V97,V:V,0)+COUNTIF(V$1:V96,V97))</f>
        <v/>
      </c>
    </row>
    <row r="98" spans="1:23">
      <c r="A98" s="21" t="s">
        <v>744</v>
      </c>
      <c r="B98" s="102">
        <v>5</v>
      </c>
      <c r="C98" s="192" t="str">
        <f t="array" ref="C98">IFERROR(IF(A98="","",IF(ISNUMBER(MATCH(TRUE,ISNUMBER(SEARCH($Q$2:$Q$51, $A98)),0))=TRUE,"United States of America",INDEX($S$2:$S$199,MATCH(TRUE,ISNUMBER(SEARCH($S$2:$S$199, $A98)),0)))),"United States of America")</f>
        <v>Indonesia</v>
      </c>
      <c r="D98" s="192" t="str">
        <f t="array" ref="D98">IF(A98="","",IF(ISNUMBER(MATCH(TRUE,ISNUMBER(SEARCH($Q$2:$Q$51, $A98)),0))=TRUE,"",IF(ISNUMBER(MATCH(TRUE,ISNUMBER(SEARCH($S$2:$S$199, $A98)),0))=TRUE,"","미국 확인 필요")))</f>
        <v/>
      </c>
      <c r="F98" s="21" t="s">
        <v>775</v>
      </c>
      <c r="G98" s="102">
        <v>27</v>
      </c>
      <c r="H98" s="192" t="str">
        <f t="array" ref="H98">IFERROR(IF(F98="","",IF(ISNUMBER(MATCH(TRUE,ISNUMBER(SEARCH($Q$2:$Q$51, $F98)),0))=TRUE,"United States of America",INDEX($S$2:$S$199,MATCH(TRUE,ISNUMBER(SEARCH($S$2:$S$199, $F98)),0)))),"United States of America")</f>
        <v>Canada</v>
      </c>
      <c r="I98" s="192" t="str">
        <f t="array" ref="I98">IF(F98="","",IF(ISNUMBER(MATCH(TRUE,ISNUMBER(SEARCH($Q$2:$Q$51, $F98)),0))=TRUE,"",IF(ISNUMBER(MATCH(TRUE,ISNUMBER(SEARCH($S$2:$S$199, $F98)),0))=TRUE,"","미국 확인 필요")))</f>
        <v/>
      </c>
      <c r="S98" s="2" t="s">
        <v>133</v>
      </c>
      <c r="T98" s="246">
        <f t="shared" si="6"/>
        <v>0</v>
      </c>
      <c r="U98" s="246" t="str">
        <f>IF(T98=0,"",RANK(T98,T:T,0)+COUNTIF(T$1:T97,T98))</f>
        <v/>
      </c>
      <c r="V98" s="246">
        <f t="shared" si="7"/>
        <v>0</v>
      </c>
      <c r="W98" s="246" t="str">
        <f>IF(V98=0,"",RANK(V98,V:V,0)+COUNTIF(V$1:V97,V98))</f>
        <v/>
      </c>
    </row>
    <row r="99" spans="1:23">
      <c r="A99" s="21" t="s">
        <v>932</v>
      </c>
      <c r="B99" s="102">
        <v>7</v>
      </c>
      <c r="C99" s="192" t="str">
        <f t="array" ref="C99">IFERROR(IF(A99="","",IF(ISNUMBER(MATCH(TRUE,ISNUMBER(SEARCH($Q$2:$Q$51, $A99)),0))=TRUE,"United States of America",INDEX($S$2:$S$199,MATCH(TRUE,ISNUMBER(SEARCH($S$2:$S$199, $A99)),0)))),"United States of America")</f>
        <v>India</v>
      </c>
      <c r="D99" s="192" t="str">
        <f t="array" ref="D99">IF(A99="","",IF(ISNUMBER(MATCH(TRUE,ISNUMBER(SEARCH($Q$2:$Q$51, $A99)),0))=TRUE,"",IF(ISNUMBER(MATCH(TRUE,ISNUMBER(SEARCH($S$2:$S$199, $A99)),0))=TRUE,"","미국 확인 필요")))</f>
        <v/>
      </c>
      <c r="F99" s="21" t="s">
        <v>772</v>
      </c>
      <c r="G99" s="102">
        <v>26</v>
      </c>
      <c r="H99" s="192" t="str">
        <f t="array" ref="H99">IFERROR(IF(F99="","",IF(ISNUMBER(MATCH(TRUE,ISNUMBER(SEARCH($Q$2:$Q$51, $F99)),0))=TRUE,"United States of America",INDEX($S$2:$S$199,MATCH(TRUE,ISNUMBER(SEARCH($S$2:$S$199, $F99)),0)))),"United States of America")</f>
        <v>Taiwan</v>
      </c>
      <c r="I99" s="192" t="str">
        <f t="array" ref="I99">IF(F99="","",IF(ISNUMBER(MATCH(TRUE,ISNUMBER(SEARCH($Q$2:$Q$51, $F99)),0))=TRUE,"",IF(ISNUMBER(MATCH(TRUE,ISNUMBER(SEARCH($S$2:$S$199, $F99)),0))=TRUE,"","미국 확인 필요")))</f>
        <v/>
      </c>
      <c r="S99" s="2" t="s">
        <v>263</v>
      </c>
      <c r="T99" s="246">
        <f t="shared" si="6"/>
        <v>0</v>
      </c>
      <c r="U99" s="246" t="str">
        <f>IF(T99=0,"",RANK(T99,T:T,0)+COUNTIF(T$1:T98,T99))</f>
        <v/>
      </c>
      <c r="V99" s="246">
        <f t="shared" si="7"/>
        <v>0</v>
      </c>
      <c r="W99" s="246" t="str">
        <f>IF(V99=0,"",RANK(V99,V:V,0)+COUNTIF(V$1:V98,V99))</f>
        <v/>
      </c>
    </row>
    <row r="100" spans="1:23">
      <c r="A100" s="21" t="s">
        <v>746</v>
      </c>
      <c r="B100" s="102">
        <v>9</v>
      </c>
      <c r="C100" s="192" t="str">
        <f t="array" ref="C100">IFERROR(IF(A100="","",IF(ISNUMBER(MATCH(TRUE,ISNUMBER(SEARCH($Q$2:$Q$51, $A100)),0))=TRUE,"United States of America",INDEX($S$2:$S$199,MATCH(TRUE,ISNUMBER(SEARCH($S$2:$S$199, $A100)),0)))),"United States of America")</f>
        <v>Malaysia</v>
      </c>
      <c r="D100" s="192" t="str">
        <f t="array" ref="D100">IF(A100="","",IF(ISNUMBER(MATCH(TRUE,ISNUMBER(SEARCH($Q$2:$Q$51, $A100)),0))=TRUE,"",IF(ISNUMBER(MATCH(TRUE,ISNUMBER(SEARCH($S$2:$S$199, $A100)),0))=TRUE,"","미국 확인 필요")))</f>
        <v/>
      </c>
      <c r="F100" s="21" t="s">
        <v>938</v>
      </c>
      <c r="G100" s="102">
        <v>25</v>
      </c>
      <c r="H100" s="192" t="str">
        <f t="array" ref="H100">IFERROR(IF(F100="","",IF(ISNUMBER(MATCH(TRUE,ISNUMBER(SEARCH($Q$2:$Q$51, $F100)),0))=TRUE,"United States of America",INDEX($S$2:$S$199,MATCH(TRUE,ISNUMBER(SEARCH($S$2:$S$199, $F100)),0)))),"United States of America")</f>
        <v>Pakistan</v>
      </c>
      <c r="I100" s="192" t="str">
        <f t="array" ref="I100">IF(F100="","",IF(ISNUMBER(MATCH(TRUE,ISNUMBER(SEARCH($Q$2:$Q$51, $F100)),0))=TRUE,"",IF(ISNUMBER(MATCH(TRUE,ISNUMBER(SEARCH($S$2:$S$199, $F100)),0))=TRUE,"","미국 확인 필요")))</f>
        <v/>
      </c>
      <c r="S100" s="2" t="s">
        <v>264</v>
      </c>
      <c r="T100" s="246">
        <f t="shared" si="6"/>
        <v>0</v>
      </c>
      <c r="U100" s="246" t="str">
        <f>IF(T100=0,"",RANK(T100,T:T,0)+COUNTIF(T$1:T99,T100))</f>
        <v/>
      </c>
      <c r="V100" s="246">
        <f t="shared" si="7"/>
        <v>0</v>
      </c>
      <c r="W100" s="246" t="str">
        <f>IF(V100=0,"",RANK(V100,V:V,0)+COUNTIF(V$1:V99,V100))</f>
        <v/>
      </c>
    </row>
    <row r="101" spans="1:23">
      <c r="A101" s="21" t="s">
        <v>765</v>
      </c>
      <c r="B101" s="102">
        <v>5</v>
      </c>
      <c r="C101" s="192" t="str">
        <f t="array" ref="C101">IFERROR(IF(A101="","",IF(ISNUMBER(MATCH(TRUE,ISNUMBER(SEARCH($Q$2:$Q$51, $A101)),0))=TRUE,"United States of America",INDEX($S$2:$S$199,MATCH(TRUE,ISNUMBER(SEARCH($S$2:$S$199, $A101)),0)))),"United States of America")</f>
        <v>India</v>
      </c>
      <c r="D101" s="192" t="str">
        <f t="array" ref="D101">IF(A101="","",IF(ISNUMBER(MATCH(TRUE,ISNUMBER(SEARCH($Q$2:$Q$51, $A101)),0))=TRUE,"",IF(ISNUMBER(MATCH(TRUE,ISNUMBER(SEARCH($S$2:$S$199, $A101)),0))=TRUE,"","미국 확인 필요")))</f>
        <v/>
      </c>
      <c r="F101" s="21" t="s">
        <v>637</v>
      </c>
      <c r="G101" s="102">
        <v>25</v>
      </c>
      <c r="H101" s="192" t="str">
        <f t="array" ref="H101">IFERROR(IF(F101="","",IF(ISNUMBER(MATCH(TRUE,ISNUMBER(SEARCH($Q$2:$Q$51, $F101)),0))=TRUE,"United States of America",INDEX($S$2:$S$199,MATCH(TRUE,ISNUMBER(SEARCH($S$2:$S$199, $F101)),0)))),"United States of America")</f>
        <v>Argentina</v>
      </c>
      <c r="I101" s="192" t="str">
        <f t="array" ref="I101">IF(F101="","",IF(ISNUMBER(MATCH(TRUE,ISNUMBER(SEARCH($Q$2:$Q$51, $F101)),0))=TRUE,"",IF(ISNUMBER(MATCH(TRUE,ISNUMBER(SEARCH($S$2:$S$199, $F101)),0))=TRUE,"","미국 확인 필요")))</f>
        <v/>
      </c>
      <c r="S101" s="2" t="s">
        <v>265</v>
      </c>
      <c r="T101" s="246">
        <f t="shared" si="6"/>
        <v>0</v>
      </c>
      <c r="U101" s="246" t="str">
        <f>IF(T101=0,"",RANK(T101,T:T,0)+COUNTIF(T$1:T100,T101))</f>
        <v/>
      </c>
      <c r="V101" s="246">
        <f t="shared" si="7"/>
        <v>0</v>
      </c>
      <c r="W101" s="246" t="str">
        <f>IF(V101=0,"",RANK(V101,V:V,0)+COUNTIF(V$1:V100,V101))</f>
        <v/>
      </c>
    </row>
    <row r="102" spans="1:23">
      <c r="A102" s="21" t="s">
        <v>933</v>
      </c>
      <c r="B102" s="102">
        <v>7</v>
      </c>
      <c r="C102" s="192" t="str">
        <f t="array" ref="C102">IFERROR(IF(A102="","",IF(ISNUMBER(MATCH(TRUE,ISNUMBER(SEARCH($Q$2:$Q$51, $A102)),0))=TRUE,"United States of America",INDEX($S$2:$S$199,MATCH(TRUE,ISNUMBER(SEARCH($S$2:$S$199, $A102)),0)))),"United States of America")</f>
        <v>India</v>
      </c>
      <c r="D102" s="192" t="str">
        <f t="array" ref="D102">IF(A102="","",IF(ISNUMBER(MATCH(TRUE,ISNUMBER(SEARCH($Q$2:$Q$51, $A102)),0))=TRUE,"",IF(ISNUMBER(MATCH(TRUE,ISNUMBER(SEARCH($S$2:$S$199, $A102)),0))=TRUE,"","미국 확인 필요")))</f>
        <v/>
      </c>
      <c r="H102" s="192" t="str">
        <f t="array" ref="H102">IFERROR(IF(F102="","",IF(ISNUMBER(MATCH(TRUE,ISNUMBER(SEARCH($Q$2:$Q$51, $F102)),0))=TRUE,"United States of America",INDEX($S$2:$S$199,MATCH(TRUE,ISNUMBER(SEARCH($S$2:$S$199, $F102)),0)))),"United States of America")</f>
        <v/>
      </c>
      <c r="I102" s="192" t="str">
        <f t="array" ref="I102">IF(F102="","",IF(ISNUMBER(MATCH(TRUE,ISNUMBER(SEARCH($Q$2:$Q$51, $F102)),0))=TRUE,"",IF(ISNUMBER(MATCH(TRUE,ISNUMBER(SEARCH($S$2:$S$199, $F102)),0))=TRUE,"","미국 확인 필요")))</f>
        <v/>
      </c>
      <c r="S102" s="2" t="s">
        <v>266</v>
      </c>
      <c r="T102" s="246">
        <f t="shared" si="6"/>
        <v>0</v>
      </c>
      <c r="U102" s="246" t="str">
        <f>IF(T102=0,"",RANK(T102,T:T,0)+COUNTIF(T$1:T101,T102))</f>
        <v/>
      </c>
      <c r="V102" s="246">
        <f t="shared" si="7"/>
        <v>0</v>
      </c>
      <c r="W102" s="246" t="str">
        <f>IF(V102=0,"",RANK(V102,V:V,0)+COUNTIF(V$1:V101,V102))</f>
        <v/>
      </c>
    </row>
    <row r="103" spans="1:23">
      <c r="A103" s="21" t="s">
        <v>934</v>
      </c>
      <c r="B103" s="102">
        <v>12</v>
      </c>
      <c r="C103" s="192" t="str">
        <f t="array" ref="C103">IFERROR(IF(A103="","",IF(ISNUMBER(MATCH(TRUE,ISNUMBER(SEARCH($Q$2:$Q$51, $A103)),0))=TRUE,"United States of America",INDEX($S$2:$S$199,MATCH(TRUE,ISNUMBER(SEARCH($S$2:$S$199, $A103)),0)))),"United States of America")</f>
        <v>India</v>
      </c>
      <c r="D103" s="192" t="str">
        <f t="array" ref="D103">IF(A103="","",IF(ISNUMBER(MATCH(TRUE,ISNUMBER(SEARCH($Q$2:$Q$51, $A103)),0))=TRUE,"",IF(ISNUMBER(MATCH(TRUE,ISNUMBER(SEARCH($S$2:$S$199, $A103)),0))=TRUE,"","미국 확인 필요")))</f>
        <v/>
      </c>
      <c r="H103" s="192" t="str">
        <f t="array" ref="H103">IFERROR(IF(F103="","",IF(ISNUMBER(MATCH(TRUE,ISNUMBER(SEARCH($Q$2:$Q$51, $F103)),0))=TRUE,"United States of America",INDEX($S$2:$S$199,MATCH(TRUE,ISNUMBER(SEARCH($S$2:$S$199, $F103)),0)))),"United States of America")</f>
        <v/>
      </c>
      <c r="I103" s="192" t="str">
        <f t="array" ref="I103">IF(F103="","",IF(ISNUMBER(MATCH(TRUE,ISNUMBER(SEARCH($Q$2:$Q$51, $F103)),0))=TRUE,"",IF(ISNUMBER(MATCH(TRUE,ISNUMBER(SEARCH($S$2:$S$199, $F103)),0))=TRUE,"","미국 확인 필요")))</f>
        <v/>
      </c>
      <c r="S103" s="2" t="s">
        <v>267</v>
      </c>
      <c r="T103" s="246">
        <f t="shared" si="6"/>
        <v>0</v>
      </c>
      <c r="U103" s="246" t="str">
        <f>IF(T103=0,"",RANK(T103,T:T,0)+COUNTIF(T$1:T102,T103))</f>
        <v/>
      </c>
      <c r="V103" s="246">
        <f t="shared" si="7"/>
        <v>0</v>
      </c>
      <c r="W103" s="246" t="str">
        <f>IF(V103=0,"",RANK(V103,V:V,0)+COUNTIF(V$1:V102,V103))</f>
        <v/>
      </c>
    </row>
    <row r="104" spans="1:23">
      <c r="A104" s="21" t="s">
        <v>636</v>
      </c>
      <c r="B104" s="102">
        <v>63</v>
      </c>
      <c r="C104" s="192" t="str">
        <f t="array" ref="C104">IFERROR(IF(A104="","",IF(ISNUMBER(MATCH(TRUE,ISNUMBER(SEARCH($Q$2:$Q$51, $A104)),0))=TRUE,"United States of America",INDEX($S$2:$S$199,MATCH(TRUE,ISNUMBER(SEARCH($S$2:$S$199, $A104)),0)))),"United States of America")</f>
        <v>India</v>
      </c>
      <c r="D104" s="192" t="str">
        <f t="array" ref="D104">IF(A104="","",IF(ISNUMBER(MATCH(TRUE,ISNUMBER(SEARCH($Q$2:$Q$51, $A104)),0))=TRUE,"",IF(ISNUMBER(MATCH(TRUE,ISNUMBER(SEARCH($S$2:$S$199, $A104)),0))=TRUE,"","미국 확인 필요")))</f>
        <v/>
      </c>
      <c r="H104" s="192" t="str">
        <f t="array" ref="H104">IFERROR(IF(F104="","",IF(ISNUMBER(MATCH(TRUE,ISNUMBER(SEARCH($Q$2:$Q$51, $F104)),0))=TRUE,"United States of America",INDEX($S$2:$S$199,MATCH(TRUE,ISNUMBER(SEARCH($S$2:$S$199, $F104)),0)))),"United States of America")</f>
        <v/>
      </c>
      <c r="I104" s="192" t="str">
        <f t="array" ref="I104">IF(F104="","",IF(ISNUMBER(MATCH(TRUE,ISNUMBER(SEARCH($Q$2:$Q$51, $F104)),0))=TRUE,"",IF(ISNUMBER(MATCH(TRUE,ISNUMBER(SEARCH($S$2:$S$199, $F104)),0))=TRUE,"","미국 확인 필요")))</f>
        <v/>
      </c>
      <c r="S104" s="2" t="s">
        <v>268</v>
      </c>
      <c r="T104" s="246">
        <f t="shared" si="6"/>
        <v>0</v>
      </c>
      <c r="U104" s="246" t="str">
        <f>IF(T104=0,"",RANK(T104,T:T,0)+COUNTIF(T$1:T103,T104))</f>
        <v/>
      </c>
      <c r="V104" s="246">
        <f t="shared" si="7"/>
        <v>0</v>
      </c>
      <c r="W104" s="246" t="str">
        <f>IF(V104=0,"",RANK(V104,V:V,0)+COUNTIF(V$1:V103,V104))</f>
        <v/>
      </c>
    </row>
    <row r="105" spans="1:23">
      <c r="A105" s="21" t="s">
        <v>935</v>
      </c>
      <c r="B105" s="102">
        <v>12</v>
      </c>
      <c r="C105" s="192" t="str">
        <f t="array" ref="C105">IFERROR(IF(A105="","",IF(ISNUMBER(MATCH(TRUE,ISNUMBER(SEARCH($Q$2:$Q$51, $A105)),0))=TRUE,"United States of America",INDEX($S$2:$S$199,MATCH(TRUE,ISNUMBER(SEARCH($S$2:$S$199, $A105)),0)))),"United States of America")</f>
        <v>India</v>
      </c>
      <c r="D105" s="192" t="str">
        <f t="array" ref="D105">IF(A105="","",IF(ISNUMBER(MATCH(TRUE,ISNUMBER(SEARCH($Q$2:$Q$51, $A105)),0))=TRUE,"",IF(ISNUMBER(MATCH(TRUE,ISNUMBER(SEARCH($S$2:$S$199, $A105)),0))=TRUE,"","미국 확인 필요")))</f>
        <v/>
      </c>
      <c r="H105" s="192" t="str">
        <f t="array" ref="H105">IFERROR(IF(F105="","",IF(ISNUMBER(MATCH(TRUE,ISNUMBER(SEARCH($Q$2:$Q$51, $F105)),0))=TRUE,"United States of America",INDEX($S$2:$S$199,MATCH(TRUE,ISNUMBER(SEARCH($S$2:$S$199, $F105)),0)))),"United States of America")</f>
        <v/>
      </c>
      <c r="I105" s="192" t="str">
        <f t="array" ref="I105">IF(F105="","",IF(ISNUMBER(MATCH(TRUE,ISNUMBER(SEARCH($Q$2:$Q$51, $F105)),0))=TRUE,"",IF(ISNUMBER(MATCH(TRUE,ISNUMBER(SEARCH($S$2:$S$199, $F105)),0))=TRUE,"","미국 확인 필요")))</f>
        <v/>
      </c>
      <c r="S105" s="2" t="s">
        <v>269</v>
      </c>
      <c r="T105" s="246">
        <f t="shared" si="6"/>
        <v>0</v>
      </c>
      <c r="U105" s="246" t="str">
        <f>IF(T105=0,"",RANK(T105,T:T,0)+COUNTIF(T$1:T104,T105))</f>
        <v/>
      </c>
      <c r="V105" s="246">
        <f t="shared" si="7"/>
        <v>0</v>
      </c>
      <c r="W105" s="246" t="str">
        <f>IF(V105=0,"",RANK(V105,V:V,0)+COUNTIF(V$1:V104,V105))</f>
        <v/>
      </c>
    </row>
    <row r="106" spans="1:23">
      <c r="C106" s="192" t="str">
        <f t="array" ref="C106">IFERROR(IF(A106="","",IF(ISNUMBER(MATCH(TRUE,ISNUMBER(SEARCH($Q$2:$Q$51, $A106)),0))=TRUE,"United States of America",INDEX($S$2:$S$199,MATCH(TRUE,ISNUMBER(SEARCH($S$2:$S$199, $A106)),0)))),"United States of America")</f>
        <v/>
      </c>
      <c r="D106" s="192" t="str">
        <f t="array" ref="D106">IF(A106="","",IF(ISNUMBER(MATCH(TRUE,ISNUMBER(SEARCH($Q$2:$Q$51, $A106)),0))=TRUE,"",IF(ISNUMBER(MATCH(TRUE,ISNUMBER(SEARCH($S$2:$S$199, $A106)),0))=TRUE,"","미국 확인 필요")))</f>
        <v/>
      </c>
      <c r="H106" s="192" t="str">
        <f t="array" ref="H106">IFERROR(IF(F106="","",IF(ISNUMBER(MATCH(TRUE,ISNUMBER(SEARCH($Q$2:$Q$51, $F106)),0))=TRUE,"United States of America",INDEX($S$2:$S$199,MATCH(TRUE,ISNUMBER(SEARCH($S$2:$S$199, $F106)),0)))),"United States of America")</f>
        <v/>
      </c>
      <c r="I106" s="192" t="str">
        <f t="array" ref="I106">IF(F106="","",IF(ISNUMBER(MATCH(TRUE,ISNUMBER(SEARCH($Q$2:$Q$51, $F106)),0))=TRUE,"",IF(ISNUMBER(MATCH(TRUE,ISNUMBER(SEARCH($S$2:$S$199, $F106)),0))=TRUE,"","미국 확인 필요")))</f>
        <v/>
      </c>
      <c r="S106" s="2" t="s">
        <v>270</v>
      </c>
      <c r="T106" s="246">
        <f t="shared" si="6"/>
        <v>0</v>
      </c>
      <c r="U106" s="246" t="str">
        <f>IF(T106=0,"",RANK(T106,T:T,0)+COUNTIF(T$1:T105,T106))</f>
        <v/>
      </c>
      <c r="V106" s="246">
        <f t="shared" si="7"/>
        <v>0</v>
      </c>
      <c r="W106" s="246" t="str">
        <f>IF(V106=0,"",RANK(V106,V:V,0)+COUNTIF(V$1:V105,V106))</f>
        <v/>
      </c>
    </row>
    <row r="107" spans="1:23">
      <c r="C107" s="192" t="str">
        <f t="array" ref="C107">IFERROR(IF(A107="","",IF(ISNUMBER(MATCH(TRUE,ISNUMBER(SEARCH($Q$2:$Q$51, $A107)),0))=TRUE,"United States of America",INDEX($S$2:$S$199,MATCH(TRUE,ISNUMBER(SEARCH($S$2:$S$199, $A107)),0)))),"United States of America")</f>
        <v/>
      </c>
      <c r="D107" s="192" t="str">
        <f t="array" ref="D107">IF(A107="","",IF(ISNUMBER(MATCH(TRUE,ISNUMBER(SEARCH($Q$2:$Q$51, $A107)),0))=TRUE,"",IF(ISNUMBER(MATCH(TRUE,ISNUMBER(SEARCH($S$2:$S$199, $A107)),0))=TRUE,"","미국 확인 필요")))</f>
        <v/>
      </c>
      <c r="H107" s="192" t="str">
        <f t="array" ref="H107">IFERROR(IF(F107="","",IF(ISNUMBER(MATCH(TRUE,ISNUMBER(SEARCH($Q$2:$Q$51, $F107)),0))=TRUE,"United States of America",INDEX($S$2:$S$199,MATCH(TRUE,ISNUMBER(SEARCH($S$2:$S$199, $F107)),0)))),"United States of America")</f>
        <v/>
      </c>
      <c r="I107" s="192" t="str">
        <f t="array" ref="I107">IF(F107="","",IF(ISNUMBER(MATCH(TRUE,ISNUMBER(SEARCH($Q$2:$Q$51, $F107)),0))=TRUE,"",IF(ISNUMBER(MATCH(TRUE,ISNUMBER(SEARCH($S$2:$S$199, $F107)),0))=TRUE,"","미국 확인 필요")))</f>
        <v/>
      </c>
      <c r="S107" s="2" t="s">
        <v>271</v>
      </c>
      <c r="T107" s="246">
        <f t="shared" si="6"/>
        <v>0</v>
      </c>
      <c r="U107" s="246" t="str">
        <f>IF(T107=0,"",RANK(T107,T:T,0)+COUNTIF(T$1:T106,T107))</f>
        <v/>
      </c>
      <c r="V107" s="246">
        <f t="shared" si="7"/>
        <v>0</v>
      </c>
      <c r="W107" s="246" t="str">
        <f>IF(V107=0,"",RANK(V107,V:V,0)+COUNTIF(V$1:V106,V107))</f>
        <v/>
      </c>
    </row>
    <row r="108" spans="1:23">
      <c r="C108" s="192" t="str">
        <f t="array" ref="C108">IFERROR(IF(A108="","",IF(ISNUMBER(MATCH(TRUE,ISNUMBER(SEARCH($Q$2:$Q$51, $A108)),0))=TRUE,"United States of America",INDEX($S$2:$S$199,MATCH(TRUE,ISNUMBER(SEARCH($S$2:$S$199, $A108)),0)))),"United States of America")</f>
        <v/>
      </c>
      <c r="D108" s="192" t="str">
        <f t="array" ref="D108">IF(A108="","",IF(ISNUMBER(MATCH(TRUE,ISNUMBER(SEARCH($Q$2:$Q$51, $A108)),0))=TRUE,"",IF(ISNUMBER(MATCH(TRUE,ISNUMBER(SEARCH($S$2:$S$199, $A108)),0))=TRUE,"","미국 확인 필요")))</f>
        <v/>
      </c>
      <c r="H108" s="192" t="str">
        <f t="array" ref="H108">IFERROR(IF(F108="","",IF(ISNUMBER(MATCH(TRUE,ISNUMBER(SEARCH($Q$2:$Q$51, $F108)),0))=TRUE,"United States of America",INDEX($S$2:$S$199,MATCH(TRUE,ISNUMBER(SEARCH($S$2:$S$199, $F108)),0)))),"United States of America")</f>
        <v/>
      </c>
      <c r="I108" s="192" t="str">
        <f t="array" ref="I108">IF(F108="","",IF(ISNUMBER(MATCH(TRUE,ISNUMBER(SEARCH($Q$2:$Q$51, $F108)),0))=TRUE,"",IF(ISNUMBER(MATCH(TRUE,ISNUMBER(SEARCH($S$2:$S$199, $F108)),0))=TRUE,"","미국 확인 필요")))</f>
        <v/>
      </c>
      <c r="S108" s="2" t="s">
        <v>272</v>
      </c>
      <c r="T108" s="246">
        <f t="shared" si="6"/>
        <v>0</v>
      </c>
      <c r="U108" s="246" t="str">
        <f>IF(T108=0,"",RANK(T108,T:T,0)+COUNTIF(T$1:T107,T108))</f>
        <v/>
      </c>
      <c r="V108" s="246">
        <f t="shared" si="7"/>
        <v>0</v>
      </c>
      <c r="W108" s="246" t="str">
        <f>IF(V108=0,"",RANK(V108,V:V,0)+COUNTIF(V$1:V107,V108))</f>
        <v/>
      </c>
    </row>
    <row r="109" spans="1:23">
      <c r="C109" s="192" t="str">
        <f t="array" ref="C109">IFERROR(IF(A109="","",IF(ISNUMBER(MATCH(TRUE,ISNUMBER(SEARCH($Q$2:$Q$51, $A109)),0))=TRUE,"United States of America",INDEX($S$2:$S$199,MATCH(TRUE,ISNUMBER(SEARCH($S$2:$S$199, $A109)),0)))),"United States of America")</f>
        <v/>
      </c>
      <c r="D109" s="192" t="str">
        <f t="array" ref="D109">IF(A109="","",IF(ISNUMBER(MATCH(TRUE,ISNUMBER(SEARCH($Q$2:$Q$51, $A109)),0))=TRUE,"",IF(ISNUMBER(MATCH(TRUE,ISNUMBER(SEARCH($S$2:$S$199, $A109)),0))=TRUE,"","미국 확인 필요")))</f>
        <v/>
      </c>
      <c r="H109" s="192" t="str">
        <f t="array" ref="H109">IFERROR(IF(F109="","",IF(ISNUMBER(MATCH(TRUE,ISNUMBER(SEARCH($Q$2:$Q$51, $F109)),0))=TRUE,"United States of America",INDEX($S$2:$S$199,MATCH(TRUE,ISNUMBER(SEARCH($S$2:$S$199, $F109)),0)))),"United States of America")</f>
        <v/>
      </c>
      <c r="I109" s="192" t="str">
        <f t="array" ref="I109">IF(F109="","",IF(ISNUMBER(MATCH(TRUE,ISNUMBER(SEARCH($Q$2:$Q$51, $F109)),0))=TRUE,"",IF(ISNUMBER(MATCH(TRUE,ISNUMBER(SEARCH($S$2:$S$199, $F109)),0))=TRUE,"","미국 확인 필요")))</f>
        <v/>
      </c>
      <c r="S109" s="2" t="s">
        <v>273</v>
      </c>
      <c r="T109" s="246">
        <f t="shared" si="6"/>
        <v>0</v>
      </c>
      <c r="U109" s="246" t="str">
        <f>IF(T109=0,"",RANK(T109,T:T,0)+COUNTIF(T$1:T108,T109))</f>
        <v/>
      </c>
      <c r="V109" s="246">
        <f t="shared" si="7"/>
        <v>0</v>
      </c>
      <c r="W109" s="246" t="str">
        <f>IF(V109=0,"",RANK(V109,V:V,0)+COUNTIF(V$1:V108,V109))</f>
        <v/>
      </c>
    </row>
    <row r="110" spans="1:23">
      <c r="C110" s="192" t="str">
        <f t="array" ref="C110">IFERROR(IF(A110="","",IF(ISNUMBER(MATCH(TRUE,ISNUMBER(SEARCH($Q$2:$Q$51, $A110)),0))=TRUE,"United States of America",INDEX($S$2:$S$199,MATCH(TRUE,ISNUMBER(SEARCH($S$2:$S$199, $A110)),0)))),"United States of America")</f>
        <v/>
      </c>
      <c r="D110" s="192" t="str">
        <f t="array" ref="D110">IF(A110="","",IF(ISNUMBER(MATCH(TRUE,ISNUMBER(SEARCH($Q$2:$Q$51, $A110)),0))=TRUE,"",IF(ISNUMBER(MATCH(TRUE,ISNUMBER(SEARCH($S$2:$S$199, $A110)),0))=TRUE,"","미국 확인 필요")))</f>
        <v/>
      </c>
      <c r="H110" s="192" t="str">
        <f t="array" ref="H110">IFERROR(IF(F110="","",IF(ISNUMBER(MATCH(TRUE,ISNUMBER(SEARCH($Q$2:$Q$51, $F110)),0))=TRUE,"United States of America",INDEX($S$2:$S$199,MATCH(TRUE,ISNUMBER(SEARCH($S$2:$S$199, $F110)),0)))),"United States of America")</f>
        <v/>
      </c>
      <c r="I110" s="192" t="str">
        <f t="array" ref="I110">IF(F110="","",IF(ISNUMBER(MATCH(TRUE,ISNUMBER(SEARCH($Q$2:$Q$51, $F110)),0))=TRUE,"",IF(ISNUMBER(MATCH(TRUE,ISNUMBER(SEARCH($S$2:$S$199, $F110)),0))=TRUE,"","미국 확인 필요")))</f>
        <v/>
      </c>
      <c r="S110" s="2" t="s">
        <v>274</v>
      </c>
      <c r="T110" s="246">
        <f t="shared" si="6"/>
        <v>0</v>
      </c>
      <c r="U110" s="246" t="str">
        <f>IF(T110=0,"",RANK(T110,T:T,0)+COUNTIF(T$1:T109,T110))</f>
        <v/>
      </c>
      <c r="V110" s="246">
        <f t="shared" si="7"/>
        <v>0</v>
      </c>
      <c r="W110" s="246" t="str">
        <f>IF(V110=0,"",RANK(V110,V:V,0)+COUNTIF(V$1:V109,V110))</f>
        <v/>
      </c>
    </row>
    <row r="111" spans="1:23">
      <c r="C111" s="192" t="str">
        <f t="array" ref="C111">IFERROR(IF(A111="","",IF(ISNUMBER(MATCH(TRUE,ISNUMBER(SEARCH($Q$2:$Q$51, $A111)),0))=TRUE,"United States of America",INDEX($S$2:$S$199,MATCH(TRUE,ISNUMBER(SEARCH($S$2:$S$199, $A111)),0)))),"United States of America")</f>
        <v/>
      </c>
      <c r="D111" s="192" t="str">
        <f t="array" ref="D111">IF(A111="","",IF(ISNUMBER(MATCH(TRUE,ISNUMBER(SEARCH($Q$2:$Q$51, $A111)),0))=TRUE,"",IF(ISNUMBER(MATCH(TRUE,ISNUMBER(SEARCH($S$2:$S$199, $A111)),0))=TRUE,"","미국 확인 필요")))</f>
        <v/>
      </c>
      <c r="H111" s="192" t="str">
        <f t="array" ref="H111">IFERROR(IF(F111="","",IF(ISNUMBER(MATCH(TRUE,ISNUMBER(SEARCH($Q$2:$Q$51, $F111)),0))=TRUE,"United States of America",INDEX($S$2:$S$199,MATCH(TRUE,ISNUMBER(SEARCH($S$2:$S$199, $F111)),0)))),"United States of America")</f>
        <v/>
      </c>
      <c r="I111" s="192" t="str">
        <f t="array" ref="I111">IF(F111="","",IF(ISNUMBER(MATCH(TRUE,ISNUMBER(SEARCH($Q$2:$Q$51, $F111)),0))=TRUE,"",IF(ISNUMBER(MATCH(TRUE,ISNUMBER(SEARCH($S$2:$S$199, $F111)),0))=TRUE,"","미국 확인 필요")))</f>
        <v/>
      </c>
      <c r="S111" s="2" t="s">
        <v>275</v>
      </c>
      <c r="T111" s="246">
        <f t="shared" si="6"/>
        <v>0</v>
      </c>
      <c r="U111" s="246" t="str">
        <f>IF(T111=0,"",RANK(T111,T:T,0)+COUNTIF(T$1:T110,T111))</f>
        <v/>
      </c>
      <c r="V111" s="246">
        <f t="shared" si="7"/>
        <v>0</v>
      </c>
      <c r="W111" s="246" t="str">
        <f>IF(V111=0,"",RANK(V111,V:V,0)+COUNTIF(V$1:V110,V111))</f>
        <v/>
      </c>
    </row>
    <row r="112" spans="1:23">
      <c r="C112" s="192" t="str">
        <f t="array" ref="C112">IFERROR(IF(A112="","",IF(ISNUMBER(MATCH(TRUE,ISNUMBER(SEARCH($Q$2:$Q$51, $A112)),0))=TRUE,"United States of America",INDEX($S$2:$S$199,MATCH(TRUE,ISNUMBER(SEARCH($S$2:$S$199, $A112)),0)))),"United States of America")</f>
        <v/>
      </c>
      <c r="D112" s="192" t="str">
        <f t="array" ref="D112">IF(A112="","",IF(ISNUMBER(MATCH(TRUE,ISNUMBER(SEARCH($Q$2:$Q$51, $A112)),0))=TRUE,"",IF(ISNUMBER(MATCH(TRUE,ISNUMBER(SEARCH($S$2:$S$199, $A112)),0))=TRUE,"","미국 확인 필요")))</f>
        <v/>
      </c>
      <c r="H112" s="192" t="str">
        <f t="array" ref="H112">IFERROR(IF(F112="","",IF(ISNUMBER(MATCH(TRUE,ISNUMBER(SEARCH($Q$2:$Q$51, $F112)),0))=TRUE,"United States of America",INDEX($S$2:$S$199,MATCH(TRUE,ISNUMBER(SEARCH($S$2:$S$199, $F112)),0)))),"United States of America")</f>
        <v/>
      </c>
      <c r="I112" s="192" t="str">
        <f t="array" ref="I112">IF(F112="","",IF(ISNUMBER(MATCH(TRUE,ISNUMBER(SEARCH($Q$2:$Q$51, $F112)),0))=TRUE,"",IF(ISNUMBER(MATCH(TRUE,ISNUMBER(SEARCH($S$2:$S$199, $F112)),0))=TRUE,"","미국 확인 필요")))</f>
        <v/>
      </c>
      <c r="S112" s="2" t="s">
        <v>276</v>
      </c>
      <c r="T112" s="246">
        <f t="shared" si="6"/>
        <v>0</v>
      </c>
      <c r="U112" s="246" t="str">
        <f>IF(T112=0,"",RANK(T112,T:T,0)+COUNTIF(T$1:T111,T112))</f>
        <v/>
      </c>
      <c r="V112" s="246">
        <f t="shared" si="7"/>
        <v>0</v>
      </c>
      <c r="W112" s="246" t="str">
        <f>IF(V112=0,"",RANK(V112,V:V,0)+COUNTIF(V$1:V111,V112))</f>
        <v/>
      </c>
    </row>
    <row r="113" spans="3:23">
      <c r="C113" s="192" t="str">
        <f t="array" ref="C113">IFERROR(IF(A113="","",IF(ISNUMBER(MATCH(TRUE,ISNUMBER(SEARCH($Q$2:$Q$51, $A113)),0))=TRUE,"United States of America",INDEX($S$2:$S$199,MATCH(TRUE,ISNUMBER(SEARCH($S$2:$S$199, $A113)),0)))),"United States of America")</f>
        <v/>
      </c>
      <c r="D113" s="192" t="str">
        <f t="array" ref="D113">IF(A113="","",IF(ISNUMBER(MATCH(TRUE,ISNUMBER(SEARCH($Q$2:$Q$51, $A113)),0))=TRUE,"",IF(ISNUMBER(MATCH(TRUE,ISNUMBER(SEARCH($S$2:$S$199, $A113)),0))=TRUE,"","미국 확인 필요")))</f>
        <v/>
      </c>
      <c r="H113" s="192" t="str">
        <f t="array" ref="H113">IFERROR(IF(F113="","",IF(ISNUMBER(MATCH(TRUE,ISNUMBER(SEARCH($Q$2:$Q$51, $F113)),0))=TRUE,"United States of America",INDEX($S$2:$S$199,MATCH(TRUE,ISNUMBER(SEARCH($S$2:$S$199, $F113)),0)))),"United States of America")</f>
        <v/>
      </c>
      <c r="I113" s="192" t="str">
        <f t="array" ref="I113">IF(F113="","",IF(ISNUMBER(MATCH(TRUE,ISNUMBER(SEARCH($Q$2:$Q$51, $F113)),0))=TRUE,"",IF(ISNUMBER(MATCH(TRUE,ISNUMBER(SEARCH($S$2:$S$199, $F113)),0))=TRUE,"","미국 확인 필요")))</f>
        <v/>
      </c>
      <c r="S113" s="2" t="s">
        <v>277</v>
      </c>
      <c r="T113" s="246">
        <f t="shared" si="6"/>
        <v>0</v>
      </c>
      <c r="U113" s="246" t="str">
        <f>IF(T113=0,"",RANK(T113,T:T,0)+COUNTIF(T$1:T112,T113))</f>
        <v/>
      </c>
      <c r="V113" s="246">
        <f t="shared" si="7"/>
        <v>0</v>
      </c>
      <c r="W113" s="246" t="str">
        <f>IF(V113=0,"",RANK(V113,V:V,0)+COUNTIF(V$1:V112,V113))</f>
        <v/>
      </c>
    </row>
    <row r="114" spans="3:23">
      <c r="C114" s="192" t="str">
        <f t="array" ref="C114">IFERROR(IF(A114="","",IF(ISNUMBER(MATCH(TRUE,ISNUMBER(SEARCH($Q$2:$Q$51, $A114)),0))=TRUE,"United States of America",INDEX($S$2:$S$199,MATCH(TRUE,ISNUMBER(SEARCH($S$2:$S$199, $A114)),0)))),"United States of America")</f>
        <v/>
      </c>
      <c r="D114" s="192" t="str">
        <f t="array" ref="D114">IF(A114="","",IF(ISNUMBER(MATCH(TRUE,ISNUMBER(SEARCH($Q$2:$Q$51, $A114)),0))=TRUE,"",IF(ISNUMBER(MATCH(TRUE,ISNUMBER(SEARCH($S$2:$S$199, $A114)),0))=TRUE,"","미국 확인 필요")))</f>
        <v/>
      </c>
      <c r="H114" s="192" t="str">
        <f t="array" ref="H114">IFERROR(IF(F114="","",IF(ISNUMBER(MATCH(TRUE,ISNUMBER(SEARCH($Q$2:$Q$51, $F114)),0))=TRUE,"United States of America",INDEX($S$2:$S$199,MATCH(TRUE,ISNUMBER(SEARCH($S$2:$S$199, $F114)),0)))),"United States of America")</f>
        <v/>
      </c>
      <c r="I114" s="192" t="str">
        <f t="array" ref="I114">IF(F114="","",IF(ISNUMBER(MATCH(TRUE,ISNUMBER(SEARCH($Q$2:$Q$51, $F114)),0))=TRUE,"",IF(ISNUMBER(MATCH(TRUE,ISNUMBER(SEARCH($S$2:$S$199, $F114)),0))=TRUE,"","미국 확인 필요")))</f>
        <v/>
      </c>
      <c r="S114" s="2" t="s">
        <v>278</v>
      </c>
      <c r="T114" s="246">
        <f t="shared" si="6"/>
        <v>0</v>
      </c>
      <c r="U114" s="246" t="str">
        <f>IF(T114=0,"",RANK(T114,T:T,0)+COUNTIF(T$1:T113,T114))</f>
        <v/>
      </c>
      <c r="V114" s="246">
        <f t="shared" si="7"/>
        <v>0</v>
      </c>
      <c r="W114" s="246" t="str">
        <f>IF(V114=0,"",RANK(V114,V:V,0)+COUNTIF(V$1:V113,V114))</f>
        <v/>
      </c>
    </row>
    <row r="115" spans="3:23">
      <c r="C115" s="192" t="str">
        <f t="array" ref="C115">IFERROR(IF(A115="","",IF(ISNUMBER(MATCH(TRUE,ISNUMBER(SEARCH($Q$2:$Q$51, $A115)),0))=TRUE,"United States of America",INDEX($S$2:$S$199,MATCH(TRUE,ISNUMBER(SEARCH($S$2:$S$199, $A115)),0)))),"United States of America")</f>
        <v/>
      </c>
      <c r="D115" s="192" t="str">
        <f t="array" ref="D115">IF(A115="","",IF(ISNUMBER(MATCH(TRUE,ISNUMBER(SEARCH($Q$2:$Q$51, $A115)),0))=TRUE,"",IF(ISNUMBER(MATCH(TRUE,ISNUMBER(SEARCH($S$2:$S$199, $A115)),0))=TRUE,"","미국 확인 필요")))</f>
        <v/>
      </c>
      <c r="H115" s="192" t="str">
        <f t="array" ref="H115">IFERROR(IF(F115="","",IF(ISNUMBER(MATCH(TRUE,ISNUMBER(SEARCH($Q$2:$Q$51, $F115)),0))=TRUE,"United States of America",INDEX($S$2:$S$199,MATCH(TRUE,ISNUMBER(SEARCH($S$2:$S$199, $F115)),0)))),"United States of America")</f>
        <v/>
      </c>
      <c r="I115" s="192" t="str">
        <f t="array" ref="I115">IF(F115="","",IF(ISNUMBER(MATCH(TRUE,ISNUMBER(SEARCH($Q$2:$Q$51, $F115)),0))=TRUE,"",IF(ISNUMBER(MATCH(TRUE,ISNUMBER(SEARCH($S$2:$S$199, $F115)),0))=TRUE,"","미국 확인 필요")))</f>
        <v/>
      </c>
      <c r="S115" s="2" t="s">
        <v>279</v>
      </c>
      <c r="T115" s="246">
        <f t="shared" si="6"/>
        <v>0</v>
      </c>
      <c r="U115" s="246" t="str">
        <f>IF(T115=0,"",RANK(T115,T:T,0)+COUNTIF(T$1:T114,T115))</f>
        <v/>
      </c>
      <c r="V115" s="246">
        <f t="shared" si="7"/>
        <v>0</v>
      </c>
      <c r="W115" s="246" t="str">
        <f>IF(V115=0,"",RANK(V115,V:V,0)+COUNTIF(V$1:V114,V115))</f>
        <v/>
      </c>
    </row>
    <row r="116" spans="3:23">
      <c r="C116" s="192" t="str">
        <f t="array" ref="C116">IFERROR(IF(A116="","",IF(ISNUMBER(MATCH(TRUE,ISNUMBER(SEARCH($Q$2:$Q$51, $A116)),0))=TRUE,"United States of America",INDEX($S$2:$S$199,MATCH(TRUE,ISNUMBER(SEARCH($S$2:$S$199, $A116)),0)))),"United States of America")</f>
        <v/>
      </c>
      <c r="D116" s="192" t="str">
        <f t="array" ref="D116">IF(A116="","",IF(ISNUMBER(MATCH(TRUE,ISNUMBER(SEARCH($Q$2:$Q$51, $A116)),0))=TRUE,"",IF(ISNUMBER(MATCH(TRUE,ISNUMBER(SEARCH($S$2:$S$199, $A116)),0))=TRUE,"","미국 확인 필요")))</f>
        <v/>
      </c>
      <c r="H116" s="192" t="str">
        <f t="array" ref="H116">IFERROR(IF(F116="","",IF(ISNUMBER(MATCH(TRUE,ISNUMBER(SEARCH($Q$2:$Q$51, $F116)),0))=TRUE,"United States of America",INDEX($S$2:$S$199,MATCH(TRUE,ISNUMBER(SEARCH($S$2:$S$199, $F116)),0)))),"United States of America")</f>
        <v/>
      </c>
      <c r="I116" s="192" t="str">
        <f t="array" ref="I116">IF(F116="","",IF(ISNUMBER(MATCH(TRUE,ISNUMBER(SEARCH($Q$2:$Q$51, $F116)),0))=TRUE,"",IF(ISNUMBER(MATCH(TRUE,ISNUMBER(SEARCH($S$2:$S$199, $F116)),0))=TRUE,"","미국 확인 필요")))</f>
        <v/>
      </c>
      <c r="S116" s="2" t="s">
        <v>280</v>
      </c>
      <c r="T116" s="246">
        <f t="shared" si="6"/>
        <v>0</v>
      </c>
      <c r="U116" s="246" t="str">
        <f>IF(T116=0,"",RANK(T116,T:T,0)+COUNTIF(T$1:T115,T116))</f>
        <v/>
      </c>
      <c r="V116" s="246">
        <f t="shared" si="7"/>
        <v>0</v>
      </c>
      <c r="W116" s="246" t="str">
        <f>IF(V116=0,"",RANK(V116,V:V,0)+COUNTIF(V$1:V115,V116))</f>
        <v/>
      </c>
    </row>
    <row r="117" spans="3:23">
      <c r="C117" s="192" t="str">
        <f t="array" ref="C117">IFERROR(IF(A117="","",IF(ISNUMBER(MATCH(TRUE,ISNUMBER(SEARCH($Q$2:$Q$51, $A117)),0))=TRUE,"United States of America",INDEX($S$2:$S$199,MATCH(TRUE,ISNUMBER(SEARCH($S$2:$S$199, $A117)),0)))),"United States of America")</f>
        <v/>
      </c>
      <c r="D117" s="192" t="str">
        <f t="array" ref="D117">IF(A117="","",IF(ISNUMBER(MATCH(TRUE,ISNUMBER(SEARCH($Q$2:$Q$51, $A117)),0))=TRUE,"",IF(ISNUMBER(MATCH(TRUE,ISNUMBER(SEARCH($S$2:$S$199, $A117)),0))=TRUE,"","미국 확인 필요")))</f>
        <v/>
      </c>
      <c r="H117" s="192" t="str">
        <f t="array" ref="H117">IFERROR(IF(F117="","",IF(ISNUMBER(MATCH(TRUE,ISNUMBER(SEARCH($Q$2:$Q$51, $F117)),0))=TRUE,"United States of America",INDEX($S$2:$S$199,MATCH(TRUE,ISNUMBER(SEARCH($S$2:$S$199, $F117)),0)))),"United States of America")</f>
        <v/>
      </c>
      <c r="I117" s="192" t="str">
        <f t="array" ref="I117">IF(F117="","",IF(ISNUMBER(MATCH(TRUE,ISNUMBER(SEARCH($Q$2:$Q$51, $F117)),0))=TRUE,"",IF(ISNUMBER(MATCH(TRUE,ISNUMBER(SEARCH($S$2:$S$199, $F117)),0))=TRUE,"","미국 확인 필요")))</f>
        <v/>
      </c>
      <c r="S117" s="2" t="s">
        <v>281</v>
      </c>
      <c r="T117" s="246">
        <f t="shared" si="6"/>
        <v>0</v>
      </c>
      <c r="U117" s="246" t="str">
        <f>IF(T117=0,"",RANK(T117,T:T,0)+COUNTIF(T$1:T116,T117))</f>
        <v/>
      </c>
      <c r="V117" s="246">
        <f t="shared" si="7"/>
        <v>0</v>
      </c>
      <c r="W117" s="246" t="str">
        <f>IF(V117=0,"",RANK(V117,V:V,0)+COUNTIF(V$1:V116,V117))</f>
        <v/>
      </c>
    </row>
    <row r="118" spans="3:23">
      <c r="C118" s="192" t="str">
        <f t="array" ref="C118">IFERROR(IF(A118="","",IF(ISNUMBER(MATCH(TRUE,ISNUMBER(SEARCH($Q$2:$Q$51, $A118)),0))=TRUE,"United States of America",INDEX($S$2:$S$199,MATCH(TRUE,ISNUMBER(SEARCH($S$2:$S$199, $A118)),0)))),"United States of America")</f>
        <v/>
      </c>
      <c r="D118" s="192" t="str">
        <f t="array" ref="D118">IF(A118="","",IF(ISNUMBER(MATCH(TRUE,ISNUMBER(SEARCH($Q$2:$Q$51, $A118)),0))=TRUE,"",IF(ISNUMBER(MATCH(TRUE,ISNUMBER(SEARCH($S$2:$S$199, $A118)),0))=TRUE,"","미국 확인 필요")))</f>
        <v/>
      </c>
      <c r="H118" s="192" t="str">
        <f t="array" ref="H118">IFERROR(IF(F118="","",IF(ISNUMBER(MATCH(TRUE,ISNUMBER(SEARCH($Q$2:$Q$51, $F118)),0))=TRUE,"United States of America",INDEX($S$2:$S$199,MATCH(TRUE,ISNUMBER(SEARCH($S$2:$S$199, $F118)),0)))),"United States of America")</f>
        <v/>
      </c>
      <c r="I118" s="192" t="str">
        <f t="array" ref="I118">IF(F118="","",IF(ISNUMBER(MATCH(TRUE,ISNUMBER(SEARCH($Q$2:$Q$51, $F118)),0))=TRUE,"",IF(ISNUMBER(MATCH(TRUE,ISNUMBER(SEARCH($S$2:$S$199, $F118)),0))=TRUE,"","미국 확인 필요")))</f>
        <v/>
      </c>
      <c r="S118" s="2" t="s">
        <v>282</v>
      </c>
      <c r="T118" s="246">
        <f t="shared" si="6"/>
        <v>0</v>
      </c>
      <c r="U118" s="246" t="str">
        <f>IF(T118=0,"",RANK(T118,T:T,0)+COUNTIF(T$1:T117,T118))</f>
        <v/>
      </c>
      <c r="V118" s="246">
        <f t="shared" si="7"/>
        <v>0</v>
      </c>
      <c r="W118" s="246" t="str">
        <f>IF(V118=0,"",RANK(V118,V:V,0)+COUNTIF(V$1:V117,V118))</f>
        <v/>
      </c>
    </row>
    <row r="119" spans="3:23">
      <c r="C119" s="192" t="str">
        <f t="array" ref="C119">IFERROR(IF(A119="","",IF(ISNUMBER(MATCH(TRUE,ISNUMBER(SEARCH($Q$2:$Q$51, $A119)),0))=TRUE,"United States of America",INDEX($S$2:$S$199,MATCH(TRUE,ISNUMBER(SEARCH($S$2:$S$199, $A119)),0)))),"United States of America")</f>
        <v/>
      </c>
      <c r="D119" s="192" t="str">
        <f t="array" ref="D119">IF(A119="","",IF(ISNUMBER(MATCH(TRUE,ISNUMBER(SEARCH($Q$2:$Q$51, $A119)),0))=TRUE,"",IF(ISNUMBER(MATCH(TRUE,ISNUMBER(SEARCH($S$2:$S$199, $A119)),0))=TRUE,"","미국 확인 필요")))</f>
        <v/>
      </c>
      <c r="H119" s="192" t="str">
        <f t="array" ref="H119">IFERROR(IF(F119="","",IF(ISNUMBER(MATCH(TRUE,ISNUMBER(SEARCH($Q$2:$Q$51, $F119)),0))=TRUE,"United States of America",INDEX($S$2:$S$199,MATCH(TRUE,ISNUMBER(SEARCH($S$2:$S$199, $F119)),0)))),"United States of America")</f>
        <v/>
      </c>
      <c r="I119" s="192" t="str">
        <f t="array" ref="I119">IF(F119="","",IF(ISNUMBER(MATCH(TRUE,ISNUMBER(SEARCH($Q$2:$Q$51, $F119)),0))=TRUE,"",IF(ISNUMBER(MATCH(TRUE,ISNUMBER(SEARCH($S$2:$S$199, $F119)),0))=TRUE,"","미국 확인 필요")))</f>
        <v/>
      </c>
      <c r="S119" s="2" t="s">
        <v>283</v>
      </c>
      <c r="T119" s="246">
        <f t="shared" si="6"/>
        <v>0</v>
      </c>
      <c r="U119" s="246" t="str">
        <f>IF(T119=0,"",RANK(T119,T:T,0)+COUNTIF(T$1:T118,T119))</f>
        <v/>
      </c>
      <c r="V119" s="246">
        <f t="shared" si="7"/>
        <v>0</v>
      </c>
      <c r="W119" s="246" t="str">
        <f>IF(V119=0,"",RANK(V119,V:V,0)+COUNTIF(V$1:V118,V119))</f>
        <v/>
      </c>
    </row>
    <row r="120" spans="3:23">
      <c r="C120" s="192" t="str">
        <f t="array" ref="C120">IFERROR(IF(A120="","",IF(ISNUMBER(MATCH(TRUE,ISNUMBER(SEARCH($Q$2:$Q$51, $A120)),0))=TRUE,"United States of America",INDEX($S$2:$S$199,MATCH(TRUE,ISNUMBER(SEARCH($S$2:$S$199, $A120)),0)))),"United States of America")</f>
        <v/>
      </c>
      <c r="D120" s="192" t="str">
        <f t="array" ref="D120">IF(A120="","",IF(ISNUMBER(MATCH(TRUE,ISNUMBER(SEARCH($Q$2:$Q$51, $A120)),0))=TRUE,"",IF(ISNUMBER(MATCH(TRUE,ISNUMBER(SEARCH($S$2:$S$199, $A120)),0))=TRUE,"","미국 확인 필요")))</f>
        <v/>
      </c>
      <c r="H120" s="192" t="str">
        <f t="array" ref="H120">IFERROR(IF(F120="","",IF(ISNUMBER(MATCH(TRUE,ISNUMBER(SEARCH($Q$2:$Q$51, $F120)),0))=TRUE,"United States of America",INDEX($S$2:$S$199,MATCH(TRUE,ISNUMBER(SEARCH($S$2:$S$199, $F120)),0)))),"United States of America")</f>
        <v/>
      </c>
      <c r="I120" s="192" t="str">
        <f t="array" ref="I120">IF(F120="","",IF(ISNUMBER(MATCH(TRUE,ISNUMBER(SEARCH($Q$2:$Q$51, $F120)),0))=TRUE,"",IF(ISNUMBER(MATCH(TRUE,ISNUMBER(SEARCH($S$2:$S$199, $F120)),0))=TRUE,"","미국 확인 필요")))</f>
        <v/>
      </c>
      <c r="S120" s="2" t="s">
        <v>284</v>
      </c>
      <c r="T120" s="246">
        <f t="shared" si="6"/>
        <v>0</v>
      </c>
      <c r="U120" s="246" t="str">
        <f>IF(T120=0,"",RANK(T120,T:T,0)+COUNTIF(T$1:T119,T120))</f>
        <v/>
      </c>
      <c r="V120" s="246">
        <f t="shared" si="7"/>
        <v>0</v>
      </c>
      <c r="W120" s="246" t="str">
        <f>IF(V120=0,"",RANK(V120,V:V,0)+COUNTIF(V$1:V119,V120))</f>
        <v/>
      </c>
    </row>
    <row r="121" spans="3:23">
      <c r="C121" s="192" t="str">
        <f t="array" ref="C121">IFERROR(IF(A121="","",IF(ISNUMBER(MATCH(TRUE,ISNUMBER(SEARCH($Q$2:$Q$51, $A121)),0))=TRUE,"United States of America",INDEX($S$2:$S$199,MATCH(TRUE,ISNUMBER(SEARCH($S$2:$S$199, $A121)),0)))),"United States of America")</f>
        <v/>
      </c>
      <c r="D121" s="192" t="str">
        <f t="array" ref="D121">IF(A121="","",IF(ISNUMBER(MATCH(TRUE,ISNUMBER(SEARCH($Q$2:$Q$51, $A121)),0))=TRUE,"",IF(ISNUMBER(MATCH(TRUE,ISNUMBER(SEARCH($S$2:$S$199, $A121)),0))=TRUE,"","미국 확인 필요")))</f>
        <v/>
      </c>
      <c r="H121" s="192" t="str">
        <f t="array" ref="H121">IFERROR(IF(F121="","",IF(ISNUMBER(MATCH(TRUE,ISNUMBER(SEARCH($Q$2:$Q$51, $F121)),0))=TRUE,"United States of America",INDEX($S$2:$S$199,MATCH(TRUE,ISNUMBER(SEARCH($S$2:$S$199, $F121)),0)))),"United States of America")</f>
        <v/>
      </c>
      <c r="I121" s="192" t="str">
        <f t="array" ref="I121">IF(F121="","",IF(ISNUMBER(MATCH(TRUE,ISNUMBER(SEARCH($Q$2:$Q$51, $F121)),0))=TRUE,"",IF(ISNUMBER(MATCH(TRUE,ISNUMBER(SEARCH($S$2:$S$199, $F121)),0))=TRUE,"","미국 확인 필요")))</f>
        <v/>
      </c>
      <c r="S121" s="2" t="s">
        <v>285</v>
      </c>
      <c r="T121" s="246">
        <f t="shared" si="6"/>
        <v>0</v>
      </c>
      <c r="U121" s="246" t="str">
        <f>IF(T121=0,"",RANK(T121,T:T,0)+COUNTIF(T$1:T120,T121))</f>
        <v/>
      </c>
      <c r="V121" s="246">
        <f t="shared" si="7"/>
        <v>0</v>
      </c>
      <c r="W121" s="246" t="str">
        <f>IF(V121=0,"",RANK(V121,V:V,0)+COUNTIF(V$1:V120,V121))</f>
        <v/>
      </c>
    </row>
    <row r="122" spans="3:23">
      <c r="C122" s="192" t="str">
        <f t="array" ref="C122">IFERROR(IF(A122="","",IF(ISNUMBER(MATCH(TRUE,ISNUMBER(SEARCH($Q$2:$Q$51, $A122)),0))=TRUE,"United States of America",INDEX($S$2:$S$199,MATCH(TRUE,ISNUMBER(SEARCH($S$2:$S$199, $A122)),0)))),"United States of America")</f>
        <v/>
      </c>
      <c r="D122" s="192" t="str">
        <f t="array" ref="D122">IF(A122="","",IF(ISNUMBER(MATCH(TRUE,ISNUMBER(SEARCH($Q$2:$Q$51, $A122)),0))=TRUE,"",IF(ISNUMBER(MATCH(TRUE,ISNUMBER(SEARCH($S$2:$S$199, $A122)),0))=TRUE,"","미국 확인 필요")))</f>
        <v/>
      </c>
      <c r="H122" s="192" t="str">
        <f t="array" ref="H122">IFERROR(IF(F122="","",IF(ISNUMBER(MATCH(TRUE,ISNUMBER(SEARCH($Q$2:$Q$51, $F122)),0))=TRUE,"United States of America",INDEX($S$2:$S$199,MATCH(TRUE,ISNUMBER(SEARCH($S$2:$S$199, $F122)),0)))),"United States of America")</f>
        <v/>
      </c>
      <c r="I122" s="192" t="str">
        <f t="array" ref="I122">IF(F122="","",IF(ISNUMBER(MATCH(TRUE,ISNUMBER(SEARCH($Q$2:$Q$51, $F122)),0))=TRUE,"",IF(ISNUMBER(MATCH(TRUE,ISNUMBER(SEARCH($S$2:$S$199, $F122)),0))=TRUE,"","미국 확인 필요")))</f>
        <v/>
      </c>
      <c r="S122" s="2" t="s">
        <v>286</v>
      </c>
      <c r="T122" s="246">
        <f t="shared" si="6"/>
        <v>0</v>
      </c>
      <c r="U122" s="246" t="str">
        <f>IF(T122=0,"",RANK(T122,T:T,0)+COUNTIF(T$1:T121,T122))</f>
        <v/>
      </c>
      <c r="V122" s="246">
        <f t="shared" si="7"/>
        <v>0</v>
      </c>
      <c r="W122" s="246" t="str">
        <f>IF(V122=0,"",RANK(V122,V:V,0)+COUNTIF(V$1:V121,V122))</f>
        <v/>
      </c>
    </row>
    <row r="123" spans="3:23">
      <c r="C123" s="192" t="str">
        <f t="array" ref="C123">IFERROR(IF(A123="","",IF(ISNUMBER(MATCH(TRUE,ISNUMBER(SEARCH($Q$2:$Q$51, $A123)),0))=TRUE,"United States of America",INDEX($S$2:$S$199,MATCH(TRUE,ISNUMBER(SEARCH($S$2:$S$199, $A123)),0)))),"United States of America")</f>
        <v/>
      </c>
      <c r="D123" s="192" t="str">
        <f t="array" ref="D123">IF(A123="","",IF(ISNUMBER(MATCH(TRUE,ISNUMBER(SEARCH($Q$2:$Q$51, $A123)),0))=TRUE,"",IF(ISNUMBER(MATCH(TRUE,ISNUMBER(SEARCH($S$2:$S$199, $A123)),0))=TRUE,"","미국 확인 필요")))</f>
        <v/>
      </c>
      <c r="H123" s="192" t="str">
        <f t="array" ref="H123">IFERROR(IF(F123="","",IF(ISNUMBER(MATCH(TRUE,ISNUMBER(SEARCH($Q$2:$Q$51, $F123)),0))=TRUE,"United States of America",INDEX($S$2:$S$199,MATCH(TRUE,ISNUMBER(SEARCH($S$2:$S$199, $F123)),0)))),"United States of America")</f>
        <v/>
      </c>
      <c r="I123" s="192" t="str">
        <f t="array" ref="I123">IF(F123="","",IF(ISNUMBER(MATCH(TRUE,ISNUMBER(SEARCH($Q$2:$Q$51, $F123)),0))=TRUE,"",IF(ISNUMBER(MATCH(TRUE,ISNUMBER(SEARCH($S$2:$S$199, $F123)),0))=TRUE,"","미국 확인 필요")))</f>
        <v/>
      </c>
      <c r="S123" s="2" t="s">
        <v>287</v>
      </c>
      <c r="T123" s="246">
        <f t="shared" si="6"/>
        <v>0</v>
      </c>
      <c r="U123" s="246" t="str">
        <f>IF(T123=0,"",RANK(T123,T:T,0)+COUNTIF(T$1:T122,T123))</f>
        <v/>
      </c>
      <c r="V123" s="246">
        <f t="shared" si="7"/>
        <v>0</v>
      </c>
      <c r="W123" s="246" t="str">
        <f>IF(V123=0,"",RANK(V123,V:V,0)+COUNTIF(V$1:V122,V123))</f>
        <v/>
      </c>
    </row>
    <row r="124" spans="3:23">
      <c r="C124" s="192" t="str">
        <f t="array" ref="C124">IFERROR(IF(A124="","",IF(ISNUMBER(MATCH(TRUE,ISNUMBER(SEARCH($Q$2:$Q$51, $A124)),0))=TRUE,"United States of America",INDEX($S$2:$S$199,MATCH(TRUE,ISNUMBER(SEARCH($S$2:$S$199, $A124)),0)))),"United States of America")</f>
        <v/>
      </c>
      <c r="D124" s="192" t="str">
        <f t="array" ref="D124">IF(A124="","",IF(ISNUMBER(MATCH(TRUE,ISNUMBER(SEARCH($Q$2:$Q$51, $A124)),0))=TRUE,"",IF(ISNUMBER(MATCH(TRUE,ISNUMBER(SEARCH($S$2:$S$199, $A124)),0))=TRUE,"","미국 확인 필요")))</f>
        <v/>
      </c>
      <c r="H124" s="192" t="str">
        <f t="array" ref="H124">IFERROR(IF(F124="","",IF(ISNUMBER(MATCH(TRUE,ISNUMBER(SEARCH($Q$2:$Q$51, $F124)),0))=TRUE,"United States of America",INDEX($S$2:$S$199,MATCH(TRUE,ISNUMBER(SEARCH($S$2:$S$199, $F124)),0)))),"United States of America")</f>
        <v/>
      </c>
      <c r="I124" s="192" t="str">
        <f t="array" ref="I124">IF(F124="","",IF(ISNUMBER(MATCH(TRUE,ISNUMBER(SEARCH($Q$2:$Q$51, $F124)),0))=TRUE,"",IF(ISNUMBER(MATCH(TRUE,ISNUMBER(SEARCH($S$2:$S$199, $F124)),0))=TRUE,"","미국 확인 필요")))</f>
        <v/>
      </c>
      <c r="S124" s="2" t="s">
        <v>288</v>
      </c>
      <c r="T124" s="246">
        <f t="shared" si="6"/>
        <v>0</v>
      </c>
      <c r="U124" s="246" t="str">
        <f>IF(T124=0,"",RANK(T124,T:T,0)+COUNTIF(T$1:T123,T124))</f>
        <v/>
      </c>
      <c r="V124" s="246">
        <f t="shared" si="7"/>
        <v>0</v>
      </c>
      <c r="W124" s="246" t="str">
        <f>IF(V124=0,"",RANK(V124,V:V,0)+COUNTIF(V$1:V123,V124))</f>
        <v/>
      </c>
    </row>
    <row r="125" spans="3:23">
      <c r="C125" s="192" t="str">
        <f t="array" ref="C125">IFERROR(IF(A125="","",IF(ISNUMBER(MATCH(TRUE,ISNUMBER(SEARCH($Q$2:$Q$51, $A125)),0))=TRUE,"United States of America",INDEX($S$2:$S$199,MATCH(TRUE,ISNUMBER(SEARCH($S$2:$S$199, $A125)),0)))),"United States of America")</f>
        <v/>
      </c>
      <c r="D125" s="192" t="str">
        <f t="array" ref="D125">IF(A125="","",IF(ISNUMBER(MATCH(TRUE,ISNUMBER(SEARCH($Q$2:$Q$51, $A125)),0))=TRUE,"",IF(ISNUMBER(MATCH(TRUE,ISNUMBER(SEARCH($S$2:$S$199, $A125)),0))=TRUE,"","미국 확인 필요")))</f>
        <v/>
      </c>
      <c r="H125" s="192" t="str">
        <f t="array" ref="H125">IFERROR(IF(F125="","",IF(ISNUMBER(MATCH(TRUE,ISNUMBER(SEARCH($Q$2:$Q$51, $F125)),0))=TRUE,"United States of America",INDEX($S$2:$S$199,MATCH(TRUE,ISNUMBER(SEARCH($S$2:$S$199, $F125)),0)))),"United States of America")</f>
        <v/>
      </c>
      <c r="I125" s="192" t="str">
        <f t="array" ref="I125">IF(F125="","",IF(ISNUMBER(MATCH(TRUE,ISNUMBER(SEARCH($Q$2:$Q$51, $F125)),0))=TRUE,"",IF(ISNUMBER(MATCH(TRUE,ISNUMBER(SEARCH($S$2:$S$199, $F125)),0))=TRUE,"","미국 확인 필요")))</f>
        <v/>
      </c>
      <c r="S125" s="2" t="s">
        <v>289</v>
      </c>
      <c r="T125" s="246">
        <f t="shared" si="6"/>
        <v>0</v>
      </c>
      <c r="U125" s="246" t="str">
        <f>IF(T125=0,"",RANK(T125,T:T,0)+COUNTIF(T$1:T124,T125))</f>
        <v/>
      </c>
      <c r="V125" s="246">
        <f t="shared" si="7"/>
        <v>0</v>
      </c>
      <c r="W125" s="246" t="str">
        <f>IF(V125=0,"",RANK(V125,V:V,0)+COUNTIF(V$1:V124,V125))</f>
        <v/>
      </c>
    </row>
    <row r="126" spans="3:23">
      <c r="C126" s="192" t="str">
        <f t="array" ref="C126">IFERROR(IF(A126="","",IF(ISNUMBER(MATCH(TRUE,ISNUMBER(SEARCH($Q$2:$Q$51, $A126)),0))=TRUE,"United States of America",INDEX($S$2:$S$199,MATCH(TRUE,ISNUMBER(SEARCH($S$2:$S$199, $A126)),0)))),"United States of America")</f>
        <v/>
      </c>
      <c r="D126" s="192" t="str">
        <f t="array" ref="D126">IF(A126="","",IF(ISNUMBER(MATCH(TRUE,ISNUMBER(SEARCH($Q$2:$Q$51, $A126)),0))=TRUE,"",IF(ISNUMBER(MATCH(TRUE,ISNUMBER(SEARCH($S$2:$S$199, $A126)),0))=TRUE,"","미국 확인 필요")))</f>
        <v/>
      </c>
      <c r="H126" s="192" t="str">
        <f t="array" ref="H126">IFERROR(IF(F126="","",IF(ISNUMBER(MATCH(TRUE,ISNUMBER(SEARCH($Q$2:$Q$51, $F126)),0))=TRUE,"United States of America",INDEX($S$2:$S$199,MATCH(TRUE,ISNUMBER(SEARCH($S$2:$S$199, $F126)),0)))),"United States of America")</f>
        <v/>
      </c>
      <c r="I126" s="192" t="str">
        <f t="array" ref="I126">IF(F126="","",IF(ISNUMBER(MATCH(TRUE,ISNUMBER(SEARCH($Q$2:$Q$51, $F126)),0))=TRUE,"",IF(ISNUMBER(MATCH(TRUE,ISNUMBER(SEARCH($S$2:$S$199, $F126)),0))=TRUE,"","미국 확인 필요")))</f>
        <v/>
      </c>
      <c r="S126" s="2" t="s">
        <v>290</v>
      </c>
      <c r="T126" s="246">
        <f t="shared" si="6"/>
        <v>0</v>
      </c>
      <c r="U126" s="246" t="str">
        <f>IF(T126=0,"",RANK(T126,T:T,0)+COUNTIF(T$1:T125,T126))</f>
        <v/>
      </c>
      <c r="V126" s="246">
        <f t="shared" si="7"/>
        <v>0</v>
      </c>
      <c r="W126" s="246" t="str">
        <f>IF(V126=0,"",RANK(V126,V:V,0)+COUNTIF(V$1:V125,V126))</f>
        <v/>
      </c>
    </row>
    <row r="127" spans="3:23">
      <c r="C127" s="192" t="str">
        <f t="array" ref="C127">IFERROR(IF(A127="","",IF(ISNUMBER(MATCH(TRUE,ISNUMBER(SEARCH($Q$2:$Q$51, $A127)),0))=TRUE,"United States of America",INDEX($S$2:$S$199,MATCH(TRUE,ISNUMBER(SEARCH($S$2:$S$199, $A127)),0)))),"United States of America")</f>
        <v/>
      </c>
      <c r="D127" s="192" t="str">
        <f t="array" ref="D127">IF(A127="","",IF(ISNUMBER(MATCH(TRUE,ISNUMBER(SEARCH($Q$2:$Q$51, $A127)),0))=TRUE,"",IF(ISNUMBER(MATCH(TRUE,ISNUMBER(SEARCH($S$2:$S$199, $A127)),0))=TRUE,"","미국 확인 필요")))</f>
        <v/>
      </c>
      <c r="H127" s="192" t="str">
        <f t="array" ref="H127">IFERROR(IF(F127="","",IF(ISNUMBER(MATCH(TRUE,ISNUMBER(SEARCH($Q$2:$Q$51, $F127)),0))=TRUE,"United States of America",INDEX($S$2:$S$199,MATCH(TRUE,ISNUMBER(SEARCH($S$2:$S$199, $F127)),0)))),"United States of America")</f>
        <v/>
      </c>
      <c r="I127" s="192" t="str">
        <f t="array" ref="I127">IF(F127="","",IF(ISNUMBER(MATCH(TRUE,ISNUMBER(SEARCH($Q$2:$Q$51, $F127)),0))=TRUE,"",IF(ISNUMBER(MATCH(TRUE,ISNUMBER(SEARCH($S$2:$S$199, $F127)),0))=TRUE,"","미국 확인 필요")))</f>
        <v/>
      </c>
      <c r="S127" s="2" t="s">
        <v>291</v>
      </c>
      <c r="T127" s="246">
        <f t="shared" si="6"/>
        <v>0</v>
      </c>
      <c r="U127" s="246" t="str">
        <f>IF(T127=0,"",RANK(T127,T:T,0)+COUNTIF(T$1:T126,T127))</f>
        <v/>
      </c>
      <c r="V127" s="246">
        <f t="shared" si="7"/>
        <v>0</v>
      </c>
      <c r="W127" s="246" t="str">
        <f>IF(V127=0,"",RANK(V127,V:V,0)+COUNTIF(V$1:V126,V127))</f>
        <v/>
      </c>
    </row>
    <row r="128" spans="3:23">
      <c r="C128" s="192" t="str">
        <f t="array" ref="C128">IFERROR(IF(A128="","",IF(ISNUMBER(MATCH(TRUE,ISNUMBER(SEARCH($Q$2:$Q$51, $A128)),0))=TRUE,"United States of America",INDEX($S$2:$S$199,MATCH(TRUE,ISNUMBER(SEARCH($S$2:$S$199, $A128)),0)))),"United States of America")</f>
        <v/>
      </c>
      <c r="D128" s="192" t="str">
        <f t="array" ref="D128">IF(A128="","",IF(ISNUMBER(MATCH(TRUE,ISNUMBER(SEARCH($Q$2:$Q$51, $A128)),0))=TRUE,"",IF(ISNUMBER(MATCH(TRUE,ISNUMBER(SEARCH($S$2:$S$199, $A128)),0))=TRUE,"","미국 확인 필요")))</f>
        <v/>
      </c>
      <c r="H128" s="192" t="str">
        <f t="array" ref="H128">IFERROR(IF(F128="","",IF(ISNUMBER(MATCH(TRUE,ISNUMBER(SEARCH($Q$2:$Q$51, $F128)),0))=TRUE,"United States of America",INDEX($S$2:$S$199,MATCH(TRUE,ISNUMBER(SEARCH($S$2:$S$199, $F128)),0)))),"United States of America")</f>
        <v/>
      </c>
      <c r="I128" s="192" t="str">
        <f t="array" ref="I128">IF(F128="","",IF(ISNUMBER(MATCH(TRUE,ISNUMBER(SEARCH($Q$2:$Q$51, $F128)),0))=TRUE,"",IF(ISNUMBER(MATCH(TRUE,ISNUMBER(SEARCH($S$2:$S$199, $F128)),0))=TRUE,"","미국 확인 필요")))</f>
        <v/>
      </c>
      <c r="S128" s="2" t="s">
        <v>292</v>
      </c>
      <c r="T128" s="246">
        <f t="shared" si="6"/>
        <v>0</v>
      </c>
      <c r="U128" s="246" t="str">
        <f>IF(T128=0,"",RANK(T128,T:T,0)+COUNTIF(T$1:T127,T128))</f>
        <v/>
      </c>
      <c r="V128" s="246">
        <f t="shared" si="7"/>
        <v>0</v>
      </c>
      <c r="W128" s="246" t="str">
        <f>IF(V128=0,"",RANK(V128,V:V,0)+COUNTIF(V$1:V127,V128))</f>
        <v/>
      </c>
    </row>
    <row r="129" spans="3:23">
      <c r="C129" s="192" t="str">
        <f t="array" ref="C129">IFERROR(IF(A129="","",IF(ISNUMBER(MATCH(TRUE,ISNUMBER(SEARCH($Q$2:$Q$51, $A129)),0))=TRUE,"United States of America",INDEX($S$2:$S$199,MATCH(TRUE,ISNUMBER(SEARCH($S$2:$S$199, $A129)),0)))),"United States of America")</f>
        <v/>
      </c>
      <c r="D129" s="192" t="str">
        <f t="array" ref="D129">IF(A129="","",IF(ISNUMBER(MATCH(TRUE,ISNUMBER(SEARCH($Q$2:$Q$51, $A129)),0))=TRUE,"",IF(ISNUMBER(MATCH(TRUE,ISNUMBER(SEARCH($S$2:$S$199, $A129)),0))=TRUE,"","미국 확인 필요")))</f>
        <v/>
      </c>
      <c r="H129" s="192" t="str">
        <f t="array" ref="H129">IFERROR(IF(F129="","",IF(ISNUMBER(MATCH(TRUE,ISNUMBER(SEARCH($Q$2:$Q$51, $F129)),0))=TRUE,"United States of America",INDEX($S$2:$S$199,MATCH(TRUE,ISNUMBER(SEARCH($S$2:$S$199, $F129)),0)))),"United States of America")</f>
        <v/>
      </c>
      <c r="I129" s="192" t="str">
        <f t="array" ref="I129">IF(F129="","",IF(ISNUMBER(MATCH(TRUE,ISNUMBER(SEARCH($Q$2:$Q$51, $F129)),0))=TRUE,"",IF(ISNUMBER(MATCH(TRUE,ISNUMBER(SEARCH($S$2:$S$199, $F129)),0))=TRUE,"","미국 확인 필요")))</f>
        <v/>
      </c>
      <c r="S129" s="2" t="s">
        <v>293</v>
      </c>
      <c r="T129" s="246">
        <f t="shared" si="6"/>
        <v>0</v>
      </c>
      <c r="U129" s="246" t="str">
        <f>IF(T129=0,"",RANK(T129,T:T,0)+COUNTIF(T$1:T128,T129))</f>
        <v/>
      </c>
      <c r="V129" s="246">
        <f t="shared" si="7"/>
        <v>0</v>
      </c>
      <c r="W129" s="246" t="str">
        <f>IF(V129=0,"",RANK(V129,V:V,0)+COUNTIF(V$1:V128,V129))</f>
        <v/>
      </c>
    </row>
    <row r="130" spans="3:23">
      <c r="C130" s="192" t="str">
        <f t="array" ref="C130">IFERROR(IF(A130="","",IF(ISNUMBER(MATCH(TRUE,ISNUMBER(SEARCH($Q$2:$Q$51, $A130)),0))=TRUE,"United States of America",INDEX($S$2:$S$199,MATCH(TRUE,ISNUMBER(SEARCH($S$2:$S$199, $A130)),0)))),"United States of America")</f>
        <v/>
      </c>
      <c r="D130" s="192" t="str">
        <f t="array" ref="D130">IF(A130="","",IF(ISNUMBER(MATCH(TRUE,ISNUMBER(SEARCH($Q$2:$Q$51, $A130)),0))=TRUE,"",IF(ISNUMBER(MATCH(TRUE,ISNUMBER(SEARCH($S$2:$S$199, $A130)),0))=TRUE,"","미국 확인 필요")))</f>
        <v/>
      </c>
      <c r="H130" s="192" t="str">
        <f t="array" ref="H130">IFERROR(IF(F130="","",IF(ISNUMBER(MATCH(TRUE,ISNUMBER(SEARCH($Q$2:$Q$51, $F130)),0))=TRUE,"United States of America",INDEX($S$2:$S$199,MATCH(TRUE,ISNUMBER(SEARCH($S$2:$S$199, $F130)),0)))),"United States of America")</f>
        <v/>
      </c>
      <c r="I130" s="192" t="str">
        <f t="array" ref="I130">IF(F130="","",IF(ISNUMBER(MATCH(TRUE,ISNUMBER(SEARCH($Q$2:$Q$51, $F130)),0))=TRUE,"",IF(ISNUMBER(MATCH(TRUE,ISNUMBER(SEARCH($S$2:$S$199, $F130)),0))=TRUE,"","미국 확인 필요")))</f>
        <v/>
      </c>
      <c r="S130" s="2" t="s">
        <v>294</v>
      </c>
      <c r="T130" s="246">
        <f t="shared" ref="T130:T193" si="8">SUMIF(C:C,S130,B:B)</f>
        <v>0</v>
      </c>
      <c r="U130" s="246" t="str">
        <f>IF(T130=0,"",RANK(T130,T:T,0)+COUNTIF(T$1:T129,T130))</f>
        <v/>
      </c>
      <c r="V130" s="246">
        <f t="shared" ref="V130:V193" si="9">SUMIF(H:H,S130,G:G)</f>
        <v>0</v>
      </c>
      <c r="W130" s="246" t="str">
        <f>IF(V130=0,"",RANK(V130,V:V,0)+COUNTIF(V$1:V129,V130))</f>
        <v/>
      </c>
    </row>
    <row r="131" spans="3:23">
      <c r="C131" s="192" t="str">
        <f t="array" ref="C131">IFERROR(IF(A131="","",IF(ISNUMBER(MATCH(TRUE,ISNUMBER(SEARCH($Q$2:$Q$51, $A131)),0))=TRUE,"United States of America",INDEX($S$2:$S$199,MATCH(TRUE,ISNUMBER(SEARCH($S$2:$S$199, $A131)),0)))),"United States of America")</f>
        <v/>
      </c>
      <c r="D131" s="192" t="str">
        <f t="array" ref="D131">IF(A131="","",IF(ISNUMBER(MATCH(TRUE,ISNUMBER(SEARCH($Q$2:$Q$51, $A131)),0))=TRUE,"",IF(ISNUMBER(MATCH(TRUE,ISNUMBER(SEARCH($S$2:$S$199, $A131)),0))=TRUE,"","미국 확인 필요")))</f>
        <v/>
      </c>
      <c r="H131" s="192" t="str">
        <f t="array" ref="H131">IFERROR(IF(F131="","",IF(ISNUMBER(MATCH(TRUE,ISNUMBER(SEARCH($Q$2:$Q$51, $F131)),0))=TRUE,"United States of America",INDEX($S$2:$S$199,MATCH(TRUE,ISNUMBER(SEARCH($S$2:$S$199, $F131)),0)))),"United States of America")</f>
        <v/>
      </c>
      <c r="I131" s="192" t="str">
        <f t="array" ref="I131">IF(F131="","",IF(ISNUMBER(MATCH(TRUE,ISNUMBER(SEARCH($Q$2:$Q$51, $F131)),0))=TRUE,"",IF(ISNUMBER(MATCH(TRUE,ISNUMBER(SEARCH($S$2:$S$199, $F131)),0))=TRUE,"","미국 확인 필요")))</f>
        <v/>
      </c>
      <c r="S131" s="2" t="s">
        <v>295</v>
      </c>
      <c r="T131" s="246">
        <f t="shared" si="8"/>
        <v>0</v>
      </c>
      <c r="U131" s="246" t="str">
        <f>IF(T131=0,"",RANK(T131,T:T,0)+COUNTIF(T$1:T130,T131))</f>
        <v/>
      </c>
      <c r="V131" s="246">
        <f t="shared" si="9"/>
        <v>0</v>
      </c>
      <c r="W131" s="246" t="str">
        <f>IF(V131=0,"",RANK(V131,V:V,0)+COUNTIF(V$1:V130,V131))</f>
        <v/>
      </c>
    </row>
    <row r="132" spans="3:23">
      <c r="C132" s="192" t="str">
        <f t="array" ref="C132">IFERROR(IF(A132="","",IF(ISNUMBER(MATCH(TRUE,ISNUMBER(SEARCH($Q$2:$Q$51, $A132)),0))=TRUE,"United States of America",INDEX($S$2:$S$199,MATCH(TRUE,ISNUMBER(SEARCH($S$2:$S$199, $A132)),0)))),"United States of America")</f>
        <v/>
      </c>
      <c r="D132" s="192" t="str">
        <f t="array" ref="D132">IF(A132="","",IF(ISNUMBER(MATCH(TRUE,ISNUMBER(SEARCH($Q$2:$Q$51, $A132)),0))=TRUE,"",IF(ISNUMBER(MATCH(TRUE,ISNUMBER(SEARCH($S$2:$S$199, $A132)),0))=TRUE,"","미국 확인 필요")))</f>
        <v/>
      </c>
      <c r="H132" s="192" t="str">
        <f t="array" ref="H132">IFERROR(IF(F132="","",IF(ISNUMBER(MATCH(TRUE,ISNUMBER(SEARCH($Q$2:$Q$51, $F132)),0))=TRUE,"United States of America",INDEX($S$2:$S$199,MATCH(TRUE,ISNUMBER(SEARCH($S$2:$S$199, $F132)),0)))),"United States of America")</f>
        <v/>
      </c>
      <c r="I132" s="192" t="str">
        <f t="array" ref="I132">IF(F132="","",IF(ISNUMBER(MATCH(TRUE,ISNUMBER(SEARCH($Q$2:$Q$51, $F132)),0))=TRUE,"",IF(ISNUMBER(MATCH(TRUE,ISNUMBER(SEARCH($S$2:$S$199, $F132)),0))=TRUE,"","미국 확인 필요")))</f>
        <v/>
      </c>
      <c r="S132" s="2" t="s">
        <v>296</v>
      </c>
      <c r="T132" s="246">
        <f t="shared" si="8"/>
        <v>0</v>
      </c>
      <c r="U132" s="246" t="str">
        <f>IF(T132=0,"",RANK(T132,T:T,0)+COUNTIF(T$1:T131,T132))</f>
        <v/>
      </c>
      <c r="V132" s="246">
        <f t="shared" si="9"/>
        <v>0</v>
      </c>
      <c r="W132" s="246" t="str">
        <f>IF(V132=0,"",RANK(V132,V:V,0)+COUNTIF(V$1:V131,V132))</f>
        <v/>
      </c>
    </row>
    <row r="133" spans="3:23">
      <c r="C133" s="192" t="str">
        <f t="array" ref="C133">IFERROR(IF(A133="","",IF(ISNUMBER(MATCH(TRUE,ISNUMBER(SEARCH($Q$2:$Q$51, $A133)),0))=TRUE,"United States of America",INDEX($S$2:$S$199,MATCH(TRUE,ISNUMBER(SEARCH($S$2:$S$199, $A133)),0)))),"United States of America")</f>
        <v/>
      </c>
      <c r="D133" s="192" t="str">
        <f t="array" ref="D133">IF(A133="","",IF(ISNUMBER(MATCH(TRUE,ISNUMBER(SEARCH($Q$2:$Q$51, $A133)),0))=TRUE,"",IF(ISNUMBER(MATCH(TRUE,ISNUMBER(SEARCH($S$2:$S$199, $A133)),0))=TRUE,"","미국 확인 필요")))</f>
        <v/>
      </c>
      <c r="H133" s="192" t="str">
        <f t="array" ref="H133">IFERROR(IF(F133="","",IF(ISNUMBER(MATCH(TRUE,ISNUMBER(SEARCH($Q$2:$Q$51, $F133)),0))=TRUE,"United States of America",INDEX($S$2:$S$199,MATCH(TRUE,ISNUMBER(SEARCH($S$2:$S$199, $F133)),0)))),"United States of America")</f>
        <v/>
      </c>
      <c r="I133" s="192" t="str">
        <f t="array" ref="I133">IF(F133="","",IF(ISNUMBER(MATCH(TRUE,ISNUMBER(SEARCH($Q$2:$Q$51, $F133)),0))=TRUE,"",IF(ISNUMBER(MATCH(TRUE,ISNUMBER(SEARCH($S$2:$S$199, $F133)),0))=TRUE,"","미국 확인 필요")))</f>
        <v/>
      </c>
      <c r="S133" s="2" t="s">
        <v>297</v>
      </c>
      <c r="T133" s="246">
        <f t="shared" si="8"/>
        <v>0</v>
      </c>
      <c r="U133" s="246" t="str">
        <f>IF(T133=0,"",RANK(T133,T:T,0)+COUNTIF(T$1:T132,T133))</f>
        <v/>
      </c>
      <c r="V133" s="246">
        <f t="shared" si="9"/>
        <v>0</v>
      </c>
      <c r="W133" s="246" t="str">
        <f>IF(V133=0,"",RANK(V133,V:V,0)+COUNTIF(V$1:V132,V133))</f>
        <v/>
      </c>
    </row>
    <row r="134" spans="3:23">
      <c r="C134" s="192" t="str">
        <f t="array" ref="C134">IFERROR(IF(A134="","",IF(ISNUMBER(MATCH(TRUE,ISNUMBER(SEARCH($Q$2:$Q$51, $A134)),0))=TRUE,"United States of America",INDEX($S$2:$S$199,MATCH(TRUE,ISNUMBER(SEARCH($S$2:$S$199, $A134)),0)))),"United States of America")</f>
        <v/>
      </c>
      <c r="D134" s="192" t="str">
        <f t="array" ref="D134">IF(A134="","",IF(ISNUMBER(MATCH(TRUE,ISNUMBER(SEARCH($Q$2:$Q$51, $A134)),0))=TRUE,"",IF(ISNUMBER(MATCH(TRUE,ISNUMBER(SEARCH($S$2:$S$199, $A134)),0))=TRUE,"","미국 확인 필요")))</f>
        <v/>
      </c>
      <c r="H134" s="192" t="str">
        <f t="array" ref="H134">IFERROR(IF(F134="","",IF(ISNUMBER(MATCH(TRUE,ISNUMBER(SEARCH($Q$2:$Q$51, $F134)),0))=TRUE,"United States of America",INDEX($S$2:$S$199,MATCH(TRUE,ISNUMBER(SEARCH($S$2:$S$199, $F134)),0)))),"United States of America")</f>
        <v/>
      </c>
      <c r="I134" s="192" t="str">
        <f t="array" ref="I134">IF(F134="","",IF(ISNUMBER(MATCH(TRUE,ISNUMBER(SEARCH($Q$2:$Q$51, $F134)),0))=TRUE,"",IF(ISNUMBER(MATCH(TRUE,ISNUMBER(SEARCH($S$2:$S$199, $F134)),0))=TRUE,"","미국 확인 필요")))</f>
        <v/>
      </c>
      <c r="S134" s="2" t="s">
        <v>298</v>
      </c>
      <c r="T134" s="246">
        <f t="shared" si="8"/>
        <v>0</v>
      </c>
      <c r="U134" s="246" t="str">
        <f>IF(T134=0,"",RANK(T134,T:T,0)+COUNTIF(T$1:T133,T134))</f>
        <v/>
      </c>
      <c r="V134" s="246">
        <f t="shared" si="9"/>
        <v>0</v>
      </c>
      <c r="W134" s="246" t="str">
        <f>IF(V134=0,"",RANK(V134,V:V,0)+COUNTIF(V$1:V133,V134))</f>
        <v/>
      </c>
    </row>
    <row r="135" spans="3:23">
      <c r="C135" s="192" t="str">
        <f t="array" ref="C135">IFERROR(IF(A135="","",IF(ISNUMBER(MATCH(TRUE,ISNUMBER(SEARCH($Q$2:$Q$51, $A135)),0))=TRUE,"United States of America",INDEX($S$2:$S$199,MATCH(TRUE,ISNUMBER(SEARCH($S$2:$S$199, $A135)),0)))),"United States of America")</f>
        <v/>
      </c>
      <c r="D135" s="192" t="str">
        <f t="array" ref="D135">IF(A135="","",IF(ISNUMBER(MATCH(TRUE,ISNUMBER(SEARCH($Q$2:$Q$51, $A135)),0))=TRUE,"",IF(ISNUMBER(MATCH(TRUE,ISNUMBER(SEARCH($S$2:$S$199, $A135)),0))=TRUE,"","미국 확인 필요")))</f>
        <v/>
      </c>
      <c r="H135" s="192" t="str">
        <f t="array" ref="H135">IFERROR(IF(F135="","",IF(ISNUMBER(MATCH(TRUE,ISNUMBER(SEARCH($Q$2:$Q$51, $F135)),0))=TRUE,"United States of America",INDEX($S$2:$S$199,MATCH(TRUE,ISNUMBER(SEARCH($S$2:$S$199, $F135)),0)))),"United States of America")</f>
        <v/>
      </c>
      <c r="I135" s="192" t="str">
        <f t="array" ref="I135">IF(F135="","",IF(ISNUMBER(MATCH(TRUE,ISNUMBER(SEARCH($Q$2:$Q$51, $F135)),0))=TRUE,"",IF(ISNUMBER(MATCH(TRUE,ISNUMBER(SEARCH($S$2:$S$199, $F135)),0))=TRUE,"","미국 확인 필요")))</f>
        <v/>
      </c>
      <c r="S135" s="2" t="s">
        <v>299</v>
      </c>
      <c r="T135" s="246">
        <f t="shared" si="8"/>
        <v>0</v>
      </c>
      <c r="U135" s="246" t="str">
        <f>IF(T135=0,"",RANK(T135,T:T,0)+COUNTIF(T$1:T134,T135))</f>
        <v/>
      </c>
      <c r="V135" s="246">
        <f t="shared" si="9"/>
        <v>0</v>
      </c>
      <c r="W135" s="246" t="str">
        <f>IF(V135=0,"",RANK(V135,V:V,0)+COUNTIF(V$1:V134,V135))</f>
        <v/>
      </c>
    </row>
    <row r="136" spans="3:23">
      <c r="C136" s="192" t="str">
        <f t="array" ref="C136">IFERROR(IF(A136="","",IF(ISNUMBER(MATCH(TRUE,ISNUMBER(SEARCH($Q$2:$Q$51, $A136)),0))=TRUE,"United States of America",INDEX($S$2:$S$199,MATCH(TRUE,ISNUMBER(SEARCH($S$2:$S$199, $A136)),0)))),"United States of America")</f>
        <v/>
      </c>
      <c r="D136" s="192" t="str">
        <f t="array" ref="D136">IF(A136="","",IF(ISNUMBER(MATCH(TRUE,ISNUMBER(SEARCH($Q$2:$Q$51, $A136)),0))=TRUE,"",IF(ISNUMBER(MATCH(TRUE,ISNUMBER(SEARCH($S$2:$S$199, $A136)),0))=TRUE,"","미국 확인 필요")))</f>
        <v/>
      </c>
      <c r="H136" s="192" t="str">
        <f t="array" ref="H136">IFERROR(IF(F136="","",IF(ISNUMBER(MATCH(TRUE,ISNUMBER(SEARCH($Q$2:$Q$51, $F136)),0))=TRUE,"United States of America",INDEX($S$2:$S$199,MATCH(TRUE,ISNUMBER(SEARCH($S$2:$S$199, $F136)),0)))),"United States of America")</f>
        <v/>
      </c>
      <c r="I136" s="192" t="str">
        <f t="array" ref="I136">IF(F136="","",IF(ISNUMBER(MATCH(TRUE,ISNUMBER(SEARCH($Q$2:$Q$51, $F136)),0))=TRUE,"",IF(ISNUMBER(MATCH(TRUE,ISNUMBER(SEARCH($S$2:$S$199, $F136)),0))=TRUE,"","미국 확인 필요")))</f>
        <v/>
      </c>
      <c r="S136" s="2" t="s">
        <v>300</v>
      </c>
      <c r="T136" s="246">
        <f t="shared" si="8"/>
        <v>0</v>
      </c>
      <c r="U136" s="246" t="str">
        <f>IF(T136=0,"",RANK(T136,T:T,0)+COUNTIF(T$1:T135,T136))</f>
        <v/>
      </c>
      <c r="V136" s="246">
        <f t="shared" si="9"/>
        <v>0</v>
      </c>
      <c r="W136" s="246" t="str">
        <f>IF(V136=0,"",RANK(V136,V:V,0)+COUNTIF(V$1:V135,V136))</f>
        <v/>
      </c>
    </row>
    <row r="137" spans="3:23">
      <c r="C137" s="192" t="str">
        <f t="array" ref="C137">IFERROR(IF(A137="","",IF(ISNUMBER(MATCH(TRUE,ISNUMBER(SEARCH($Q$2:$Q$51, $A137)),0))=TRUE,"United States of America",INDEX($S$2:$S$199,MATCH(TRUE,ISNUMBER(SEARCH($S$2:$S$199, $A137)),0)))),"United States of America")</f>
        <v/>
      </c>
      <c r="D137" s="192" t="str">
        <f t="array" ref="D137">IF(A137="","",IF(ISNUMBER(MATCH(TRUE,ISNUMBER(SEARCH($Q$2:$Q$51, $A137)),0))=TRUE,"",IF(ISNUMBER(MATCH(TRUE,ISNUMBER(SEARCH($S$2:$S$199, $A137)),0))=TRUE,"","미국 확인 필요")))</f>
        <v/>
      </c>
      <c r="H137" s="192" t="str">
        <f t="array" ref="H137">IFERROR(IF(F137="","",IF(ISNUMBER(MATCH(TRUE,ISNUMBER(SEARCH($Q$2:$Q$51, $F137)),0))=TRUE,"United States of America",INDEX($S$2:$S$199,MATCH(TRUE,ISNUMBER(SEARCH($S$2:$S$199, $F137)),0)))),"United States of America")</f>
        <v/>
      </c>
      <c r="I137" s="192" t="str">
        <f t="array" ref="I137">IF(F137="","",IF(ISNUMBER(MATCH(TRUE,ISNUMBER(SEARCH($Q$2:$Q$51, $F137)),0))=TRUE,"",IF(ISNUMBER(MATCH(TRUE,ISNUMBER(SEARCH($S$2:$S$199, $F137)),0))=TRUE,"","미국 확인 필요")))</f>
        <v/>
      </c>
      <c r="S137" s="2" t="s">
        <v>301</v>
      </c>
      <c r="T137" s="246">
        <f t="shared" si="8"/>
        <v>0</v>
      </c>
      <c r="U137" s="246" t="str">
        <f>IF(T137=0,"",RANK(T137,T:T,0)+COUNTIF(T$1:T136,T137))</f>
        <v/>
      </c>
      <c r="V137" s="246">
        <f t="shared" si="9"/>
        <v>0</v>
      </c>
      <c r="W137" s="246" t="str">
        <f>IF(V137=0,"",RANK(V137,V:V,0)+COUNTIF(V$1:V136,V137))</f>
        <v/>
      </c>
    </row>
    <row r="138" spans="3:23">
      <c r="C138" s="192" t="str">
        <f t="array" ref="C138">IFERROR(IF(A138="","",IF(ISNUMBER(MATCH(TRUE,ISNUMBER(SEARCH($Q$2:$Q$51, $A138)),0))=TRUE,"United States of America",INDEX($S$2:$S$199,MATCH(TRUE,ISNUMBER(SEARCH($S$2:$S$199, $A138)),0)))),"United States of America")</f>
        <v/>
      </c>
      <c r="D138" s="192" t="str">
        <f t="array" ref="D138">IF(A138="","",IF(ISNUMBER(MATCH(TRUE,ISNUMBER(SEARCH($Q$2:$Q$51, $A138)),0))=TRUE,"",IF(ISNUMBER(MATCH(TRUE,ISNUMBER(SEARCH($S$2:$S$199, $A138)),0))=TRUE,"","미국 확인 필요")))</f>
        <v/>
      </c>
      <c r="H138" s="192" t="str">
        <f t="array" ref="H138">IFERROR(IF(F138="","",IF(ISNUMBER(MATCH(TRUE,ISNUMBER(SEARCH($Q$2:$Q$51, $F138)),0))=TRUE,"United States of America",INDEX($S$2:$S$199,MATCH(TRUE,ISNUMBER(SEARCH($S$2:$S$199, $F138)),0)))),"United States of America")</f>
        <v/>
      </c>
      <c r="I138" s="192" t="str">
        <f t="array" ref="I138">IF(F138="","",IF(ISNUMBER(MATCH(TRUE,ISNUMBER(SEARCH($Q$2:$Q$51, $F138)),0))=TRUE,"",IF(ISNUMBER(MATCH(TRUE,ISNUMBER(SEARCH($S$2:$S$199, $F138)),0))=TRUE,"","미국 확인 필요")))</f>
        <v/>
      </c>
      <c r="S138" s="2" t="s">
        <v>302</v>
      </c>
      <c r="T138" s="246">
        <f t="shared" si="8"/>
        <v>0</v>
      </c>
      <c r="U138" s="246" t="str">
        <f>IF(T138=0,"",RANK(T138,T:T,0)+COUNTIF(T$1:T137,T138))</f>
        <v/>
      </c>
      <c r="V138" s="246">
        <f t="shared" si="9"/>
        <v>0</v>
      </c>
      <c r="W138" s="246" t="str">
        <f>IF(V138=0,"",RANK(V138,V:V,0)+COUNTIF(V$1:V137,V138))</f>
        <v/>
      </c>
    </row>
    <row r="139" spans="3:23">
      <c r="C139" s="192" t="str">
        <f t="array" ref="C139">IFERROR(IF(A139="","",IF(ISNUMBER(MATCH(TRUE,ISNUMBER(SEARCH($Q$2:$Q$51, $A139)),0))=TRUE,"United States of America",INDEX($S$2:$S$199,MATCH(TRUE,ISNUMBER(SEARCH($S$2:$S$199, $A139)),0)))),"United States of America")</f>
        <v/>
      </c>
      <c r="D139" s="192" t="str">
        <f t="array" ref="D139">IF(A139="","",IF(ISNUMBER(MATCH(TRUE,ISNUMBER(SEARCH($Q$2:$Q$51, $A139)),0))=TRUE,"",IF(ISNUMBER(MATCH(TRUE,ISNUMBER(SEARCH($S$2:$S$199, $A139)),0))=TRUE,"","미국 확인 필요")))</f>
        <v/>
      </c>
      <c r="H139" s="192" t="str">
        <f t="array" ref="H139">IFERROR(IF(F139="","",IF(ISNUMBER(MATCH(TRUE,ISNUMBER(SEARCH($Q$2:$Q$51, $F139)),0))=TRUE,"United States of America",INDEX($S$2:$S$199,MATCH(TRUE,ISNUMBER(SEARCH($S$2:$S$199, $F139)),0)))),"United States of America")</f>
        <v/>
      </c>
      <c r="I139" s="192" t="str">
        <f t="array" ref="I139">IF(F139="","",IF(ISNUMBER(MATCH(TRUE,ISNUMBER(SEARCH($Q$2:$Q$51, $F139)),0))=TRUE,"",IF(ISNUMBER(MATCH(TRUE,ISNUMBER(SEARCH($S$2:$S$199, $F139)),0))=TRUE,"","미국 확인 필요")))</f>
        <v/>
      </c>
      <c r="S139" s="2" t="s">
        <v>303</v>
      </c>
      <c r="T139" s="246">
        <f t="shared" si="8"/>
        <v>0</v>
      </c>
      <c r="U139" s="246" t="str">
        <f>IF(T139=0,"",RANK(T139,T:T,0)+COUNTIF(T$1:T138,T139))</f>
        <v/>
      </c>
      <c r="V139" s="246">
        <f t="shared" si="9"/>
        <v>0</v>
      </c>
      <c r="W139" s="246" t="str">
        <f>IF(V139=0,"",RANK(V139,V:V,0)+COUNTIF(V$1:V138,V139))</f>
        <v/>
      </c>
    </row>
    <row r="140" spans="3:23">
      <c r="C140" s="192" t="str">
        <f t="array" ref="C140">IFERROR(IF(A140="","",IF(ISNUMBER(MATCH(TRUE,ISNUMBER(SEARCH($Q$2:$Q$51, $A140)),0))=TRUE,"United States of America",INDEX($S$2:$S$199,MATCH(TRUE,ISNUMBER(SEARCH($S$2:$S$199, $A140)),0)))),"United States of America")</f>
        <v/>
      </c>
      <c r="D140" s="192" t="str">
        <f t="array" ref="D140">IF(A140="","",IF(ISNUMBER(MATCH(TRUE,ISNUMBER(SEARCH($Q$2:$Q$51, $A140)),0))=TRUE,"",IF(ISNUMBER(MATCH(TRUE,ISNUMBER(SEARCH($S$2:$S$199, $A140)),0))=TRUE,"","미국 확인 필요")))</f>
        <v/>
      </c>
      <c r="H140" s="192" t="str">
        <f t="array" ref="H140">IFERROR(IF(F140="","",IF(ISNUMBER(MATCH(TRUE,ISNUMBER(SEARCH($Q$2:$Q$51, $F140)),0))=TRUE,"United States of America",INDEX($S$2:$S$199,MATCH(TRUE,ISNUMBER(SEARCH($S$2:$S$199, $F140)),0)))),"United States of America")</f>
        <v/>
      </c>
      <c r="I140" s="192" t="str">
        <f t="array" ref="I140">IF(F140="","",IF(ISNUMBER(MATCH(TRUE,ISNUMBER(SEARCH($Q$2:$Q$51, $F140)),0))=TRUE,"",IF(ISNUMBER(MATCH(TRUE,ISNUMBER(SEARCH($S$2:$S$199, $F140)),0))=TRUE,"","미국 확인 필요")))</f>
        <v/>
      </c>
      <c r="S140" s="2" t="s">
        <v>304</v>
      </c>
      <c r="T140" s="246">
        <f t="shared" si="8"/>
        <v>0</v>
      </c>
      <c r="U140" s="246" t="str">
        <f>IF(T140=0,"",RANK(T140,T:T,0)+COUNTIF(T$1:T139,T140))</f>
        <v/>
      </c>
      <c r="V140" s="246">
        <f t="shared" si="9"/>
        <v>0</v>
      </c>
      <c r="W140" s="246" t="str">
        <f>IF(V140=0,"",RANK(V140,V:V,0)+COUNTIF(V$1:V139,V140))</f>
        <v/>
      </c>
    </row>
    <row r="141" spans="3:23">
      <c r="C141" s="192" t="str">
        <f t="array" ref="C141">IFERROR(IF(A141="","",IF(ISNUMBER(MATCH(TRUE,ISNUMBER(SEARCH($Q$2:$Q$51, $A141)),0))=TRUE,"United States of America",INDEX($S$2:$S$199,MATCH(TRUE,ISNUMBER(SEARCH($S$2:$S$199, $A141)),0)))),"United States of America")</f>
        <v/>
      </c>
      <c r="D141" s="192" t="str">
        <f t="array" ref="D141">IF(A141="","",IF(ISNUMBER(MATCH(TRUE,ISNUMBER(SEARCH($Q$2:$Q$51, $A141)),0))=TRUE,"",IF(ISNUMBER(MATCH(TRUE,ISNUMBER(SEARCH($S$2:$S$199, $A141)),0))=TRUE,"","미국 확인 필요")))</f>
        <v/>
      </c>
      <c r="H141" s="192" t="str">
        <f t="array" ref="H141">IFERROR(IF(F141="","",IF(ISNUMBER(MATCH(TRUE,ISNUMBER(SEARCH($Q$2:$Q$51, $F141)),0))=TRUE,"United States of America",INDEX($S$2:$S$199,MATCH(TRUE,ISNUMBER(SEARCH($S$2:$S$199, $F141)),0)))),"United States of America")</f>
        <v/>
      </c>
      <c r="I141" s="192" t="str">
        <f t="array" ref="I141">IF(F141="","",IF(ISNUMBER(MATCH(TRUE,ISNUMBER(SEARCH($Q$2:$Q$51, $F141)),0))=TRUE,"",IF(ISNUMBER(MATCH(TRUE,ISNUMBER(SEARCH($S$2:$S$199, $F141)),0))=TRUE,"","미국 확인 필요")))</f>
        <v/>
      </c>
      <c r="S141" s="2" t="s">
        <v>305</v>
      </c>
      <c r="T141" s="246">
        <f t="shared" si="8"/>
        <v>0</v>
      </c>
      <c r="U141" s="246" t="str">
        <f>IF(T141=0,"",RANK(T141,T:T,0)+COUNTIF(T$1:T140,T141))</f>
        <v/>
      </c>
      <c r="V141" s="246">
        <f t="shared" si="9"/>
        <v>0</v>
      </c>
      <c r="W141" s="246" t="str">
        <f>IF(V141=0,"",RANK(V141,V:V,0)+COUNTIF(V$1:V140,V141))</f>
        <v/>
      </c>
    </row>
    <row r="142" spans="3:23">
      <c r="C142" s="192" t="str">
        <f t="array" ref="C142">IFERROR(IF(A142="","",IF(ISNUMBER(MATCH(TRUE,ISNUMBER(SEARCH($Q$2:$Q$51, $A142)),0))=TRUE,"United States of America",INDEX($S$2:$S$199,MATCH(TRUE,ISNUMBER(SEARCH($S$2:$S$199, $A142)),0)))),"United States of America")</f>
        <v/>
      </c>
      <c r="D142" s="192" t="str">
        <f t="array" ref="D142">IF(A142="","",IF(ISNUMBER(MATCH(TRUE,ISNUMBER(SEARCH($Q$2:$Q$51, $A142)),0))=TRUE,"",IF(ISNUMBER(MATCH(TRUE,ISNUMBER(SEARCH($S$2:$S$199, $A142)),0))=TRUE,"","미국 확인 필요")))</f>
        <v/>
      </c>
      <c r="H142" s="192" t="str">
        <f t="array" ref="H142">IFERROR(IF(F142="","",IF(ISNUMBER(MATCH(TRUE,ISNUMBER(SEARCH($Q$2:$Q$51, $F142)),0))=TRUE,"United States of America",INDEX($S$2:$S$199,MATCH(TRUE,ISNUMBER(SEARCH($S$2:$S$199, $F142)),0)))),"United States of America")</f>
        <v/>
      </c>
      <c r="I142" s="192" t="str">
        <f t="array" ref="I142">IF(F142="","",IF(ISNUMBER(MATCH(TRUE,ISNUMBER(SEARCH($Q$2:$Q$51, $F142)),0))=TRUE,"",IF(ISNUMBER(MATCH(TRUE,ISNUMBER(SEARCH($S$2:$S$199, $F142)),0))=TRUE,"","미국 확인 필요")))</f>
        <v/>
      </c>
      <c r="S142" s="2" t="s">
        <v>306</v>
      </c>
      <c r="T142" s="246">
        <f t="shared" si="8"/>
        <v>0</v>
      </c>
      <c r="U142" s="246" t="str">
        <f>IF(T142=0,"",RANK(T142,T:T,0)+COUNTIF(T$1:T141,T142))</f>
        <v/>
      </c>
      <c r="V142" s="246">
        <f t="shared" si="9"/>
        <v>0</v>
      </c>
      <c r="W142" s="246" t="str">
        <f>IF(V142=0,"",RANK(V142,V:V,0)+COUNTIF(V$1:V141,V142))</f>
        <v/>
      </c>
    </row>
    <row r="143" spans="3:23">
      <c r="C143" s="192" t="str">
        <f t="array" ref="C143">IFERROR(IF(A143="","",IF(ISNUMBER(MATCH(TRUE,ISNUMBER(SEARCH($Q$2:$Q$51, $A143)),0))=TRUE,"United States of America",INDEX($S$2:$S$199,MATCH(TRUE,ISNUMBER(SEARCH($S$2:$S$199, $A143)),0)))),"United States of America")</f>
        <v/>
      </c>
      <c r="D143" s="192" t="str">
        <f t="array" ref="D143">IF(A143="","",IF(ISNUMBER(MATCH(TRUE,ISNUMBER(SEARCH($Q$2:$Q$51, $A143)),0))=TRUE,"",IF(ISNUMBER(MATCH(TRUE,ISNUMBER(SEARCH($S$2:$S$199, $A143)),0))=TRUE,"","미국 확인 필요")))</f>
        <v/>
      </c>
      <c r="H143" s="192" t="str">
        <f t="array" ref="H143">IFERROR(IF(F143="","",IF(ISNUMBER(MATCH(TRUE,ISNUMBER(SEARCH($Q$2:$Q$51, $F143)),0))=TRUE,"United States of America",INDEX($S$2:$S$199,MATCH(TRUE,ISNUMBER(SEARCH($S$2:$S$199, $F143)),0)))),"United States of America")</f>
        <v/>
      </c>
      <c r="I143" s="192" t="str">
        <f t="array" ref="I143">IF(F143="","",IF(ISNUMBER(MATCH(TRUE,ISNUMBER(SEARCH($Q$2:$Q$51, $F143)),0))=TRUE,"",IF(ISNUMBER(MATCH(TRUE,ISNUMBER(SEARCH($S$2:$S$199, $F143)),0))=TRUE,"","미국 확인 필요")))</f>
        <v/>
      </c>
      <c r="S143" s="2" t="s">
        <v>307</v>
      </c>
      <c r="T143" s="246">
        <f t="shared" si="8"/>
        <v>0</v>
      </c>
      <c r="U143" s="246" t="str">
        <f>IF(T143=0,"",RANK(T143,T:T,0)+COUNTIF(T$1:T142,T143))</f>
        <v/>
      </c>
      <c r="V143" s="246">
        <f t="shared" si="9"/>
        <v>0</v>
      </c>
      <c r="W143" s="246" t="str">
        <f>IF(V143=0,"",RANK(V143,V:V,0)+COUNTIF(V$1:V142,V143))</f>
        <v/>
      </c>
    </row>
    <row r="144" spans="3:23">
      <c r="C144" s="192" t="str">
        <f t="array" ref="C144">IFERROR(IF(A144="","",IF(ISNUMBER(MATCH(TRUE,ISNUMBER(SEARCH($Q$2:$Q$51, $A144)),0))=TRUE,"United States of America",INDEX($S$2:$S$199,MATCH(TRUE,ISNUMBER(SEARCH($S$2:$S$199, $A144)),0)))),"United States of America")</f>
        <v/>
      </c>
      <c r="D144" s="192" t="str">
        <f t="array" ref="D144">IF(A144="","",IF(ISNUMBER(MATCH(TRUE,ISNUMBER(SEARCH($Q$2:$Q$51, $A144)),0))=TRUE,"",IF(ISNUMBER(MATCH(TRUE,ISNUMBER(SEARCH($S$2:$S$199, $A144)),0))=TRUE,"","미국 확인 필요")))</f>
        <v/>
      </c>
      <c r="H144" s="192" t="str">
        <f t="array" ref="H144">IFERROR(IF(F144="","",IF(ISNUMBER(MATCH(TRUE,ISNUMBER(SEARCH($Q$2:$Q$51, $F144)),0))=TRUE,"United States of America",INDEX($S$2:$S$199,MATCH(TRUE,ISNUMBER(SEARCH($S$2:$S$199, $F144)),0)))),"United States of America")</f>
        <v/>
      </c>
      <c r="I144" s="192" t="str">
        <f t="array" ref="I144">IF(F144="","",IF(ISNUMBER(MATCH(TRUE,ISNUMBER(SEARCH($Q$2:$Q$51, $F144)),0))=TRUE,"",IF(ISNUMBER(MATCH(TRUE,ISNUMBER(SEARCH($S$2:$S$199, $F144)),0))=TRUE,"","미국 확인 필요")))</f>
        <v/>
      </c>
      <c r="S144" s="2" t="s">
        <v>308</v>
      </c>
      <c r="T144" s="246">
        <f t="shared" si="8"/>
        <v>0</v>
      </c>
      <c r="U144" s="246" t="str">
        <f>IF(T144=0,"",RANK(T144,T:T,0)+COUNTIF(T$1:T143,T144))</f>
        <v/>
      </c>
      <c r="V144" s="246">
        <f t="shared" si="9"/>
        <v>52</v>
      </c>
      <c r="W144" s="246">
        <f>IF(V144=0,"",RANK(V144,V:V,0)+COUNTIF(V$1:V143,V144))</f>
        <v>21</v>
      </c>
    </row>
    <row r="145" spans="3:23">
      <c r="C145" s="192" t="str">
        <f t="array" ref="C145">IFERROR(IF(A145="","",IF(ISNUMBER(MATCH(TRUE,ISNUMBER(SEARCH($Q$2:$Q$51, $A145)),0))=TRUE,"United States of America",INDEX($S$2:$S$199,MATCH(TRUE,ISNUMBER(SEARCH($S$2:$S$199, $A145)),0)))),"United States of America")</f>
        <v/>
      </c>
      <c r="D145" s="192" t="str">
        <f t="array" ref="D145">IF(A145="","",IF(ISNUMBER(MATCH(TRUE,ISNUMBER(SEARCH($Q$2:$Q$51, $A145)),0))=TRUE,"",IF(ISNUMBER(MATCH(TRUE,ISNUMBER(SEARCH($S$2:$S$199, $A145)),0))=TRUE,"","미국 확인 필요")))</f>
        <v/>
      </c>
      <c r="H145" s="192" t="str">
        <f t="array" ref="H145">IFERROR(IF(F145="","",IF(ISNUMBER(MATCH(TRUE,ISNUMBER(SEARCH($Q$2:$Q$51, $F145)),0))=TRUE,"United States of America",INDEX($S$2:$S$199,MATCH(TRUE,ISNUMBER(SEARCH($S$2:$S$199, $F145)),0)))),"United States of America")</f>
        <v/>
      </c>
      <c r="I145" s="192" t="str">
        <f t="array" ref="I145">IF(F145="","",IF(ISNUMBER(MATCH(TRUE,ISNUMBER(SEARCH($Q$2:$Q$51, $F145)),0))=TRUE,"",IF(ISNUMBER(MATCH(TRUE,ISNUMBER(SEARCH($S$2:$S$199, $F145)),0))=TRUE,"","미국 확인 필요")))</f>
        <v/>
      </c>
      <c r="S145" s="2" t="s">
        <v>309</v>
      </c>
      <c r="T145" s="246">
        <f t="shared" si="8"/>
        <v>0</v>
      </c>
      <c r="U145" s="246" t="str">
        <f>IF(T145=0,"",RANK(T145,T:T,0)+COUNTIF(T$1:T144,T145))</f>
        <v/>
      </c>
      <c r="V145" s="246">
        <f t="shared" si="9"/>
        <v>0</v>
      </c>
      <c r="W145" s="246" t="str">
        <f>IF(V145=0,"",RANK(V145,V:V,0)+COUNTIF(V$1:V144,V145))</f>
        <v/>
      </c>
    </row>
    <row r="146" spans="3:23">
      <c r="C146" s="192" t="str">
        <f t="array" ref="C146">IFERROR(IF(A146="","",IF(ISNUMBER(MATCH(TRUE,ISNUMBER(SEARCH($Q$2:$Q$51, $A146)),0))=TRUE,"United States of America",INDEX($S$2:$S$199,MATCH(TRUE,ISNUMBER(SEARCH($S$2:$S$199, $A146)),0)))),"United States of America")</f>
        <v/>
      </c>
      <c r="D146" s="192" t="str">
        <f t="array" ref="D146">IF(A146="","",IF(ISNUMBER(MATCH(TRUE,ISNUMBER(SEARCH($Q$2:$Q$51, $A146)),0))=TRUE,"",IF(ISNUMBER(MATCH(TRUE,ISNUMBER(SEARCH($S$2:$S$199, $A146)),0))=TRUE,"","미국 확인 필요")))</f>
        <v/>
      </c>
      <c r="H146" s="192" t="str">
        <f t="array" ref="H146">IFERROR(IF(F146="","",IF(ISNUMBER(MATCH(TRUE,ISNUMBER(SEARCH($Q$2:$Q$51, $F146)),0))=TRUE,"United States of America",INDEX($S$2:$S$199,MATCH(TRUE,ISNUMBER(SEARCH($S$2:$S$199, $F146)),0)))),"United States of America")</f>
        <v/>
      </c>
      <c r="I146" s="192" t="str">
        <f t="array" ref="I146">IF(F146="","",IF(ISNUMBER(MATCH(TRUE,ISNUMBER(SEARCH($Q$2:$Q$51, $F146)),0))=TRUE,"",IF(ISNUMBER(MATCH(TRUE,ISNUMBER(SEARCH($S$2:$S$199, $F146)),0))=TRUE,"","미국 확인 필요")))</f>
        <v/>
      </c>
      <c r="S146" s="2" t="s">
        <v>310</v>
      </c>
      <c r="T146" s="246">
        <f t="shared" si="8"/>
        <v>0</v>
      </c>
      <c r="U146" s="246" t="str">
        <f>IF(T146=0,"",RANK(T146,T:T,0)+COUNTIF(T$1:T145,T146))</f>
        <v/>
      </c>
      <c r="V146" s="246">
        <f t="shared" si="9"/>
        <v>0</v>
      </c>
      <c r="W146" s="246" t="str">
        <f>IF(V146=0,"",RANK(V146,V:V,0)+COUNTIF(V$1:V145,V146))</f>
        <v/>
      </c>
    </row>
    <row r="147" spans="3:23">
      <c r="C147" s="192" t="str">
        <f t="array" ref="C147">IFERROR(IF(A147="","",IF(ISNUMBER(MATCH(TRUE,ISNUMBER(SEARCH($Q$2:$Q$51, $A147)),0))=TRUE,"United States of America",INDEX($S$2:$S$199,MATCH(TRUE,ISNUMBER(SEARCH($S$2:$S$199, $A147)),0)))),"United States of America")</f>
        <v/>
      </c>
      <c r="D147" s="192" t="str">
        <f t="array" ref="D147">IF(A147="","",IF(ISNUMBER(MATCH(TRUE,ISNUMBER(SEARCH($Q$2:$Q$51, $A147)),0))=TRUE,"",IF(ISNUMBER(MATCH(TRUE,ISNUMBER(SEARCH($S$2:$S$199, $A147)),0))=TRUE,"","미국 확인 필요")))</f>
        <v/>
      </c>
      <c r="H147" s="192" t="str">
        <f t="array" ref="H147">IFERROR(IF(F147="","",IF(ISNUMBER(MATCH(TRUE,ISNUMBER(SEARCH($Q$2:$Q$51, $F147)),0))=TRUE,"United States of America",INDEX($S$2:$S$199,MATCH(TRUE,ISNUMBER(SEARCH($S$2:$S$199, $F147)),0)))),"United States of America")</f>
        <v/>
      </c>
      <c r="I147" s="192" t="str">
        <f t="array" ref="I147">IF(F147="","",IF(ISNUMBER(MATCH(TRUE,ISNUMBER(SEARCH($Q$2:$Q$51, $F147)),0))=TRUE,"",IF(ISNUMBER(MATCH(TRUE,ISNUMBER(SEARCH($S$2:$S$199, $F147)),0))=TRUE,"","미국 확인 필요")))</f>
        <v/>
      </c>
      <c r="S147" s="2" t="s">
        <v>311</v>
      </c>
      <c r="T147" s="246">
        <f t="shared" si="8"/>
        <v>0</v>
      </c>
      <c r="U147" s="246" t="str">
        <f>IF(T147=0,"",RANK(T147,T:T,0)+COUNTIF(T$1:T146,T147))</f>
        <v/>
      </c>
      <c r="V147" s="246">
        <f t="shared" si="9"/>
        <v>0</v>
      </c>
      <c r="W147" s="246" t="str">
        <f>IF(V147=0,"",RANK(V147,V:V,0)+COUNTIF(V$1:V146,V147))</f>
        <v/>
      </c>
    </row>
    <row r="148" spans="3:23">
      <c r="C148" s="192" t="str">
        <f t="array" ref="C148">IFERROR(IF(A148="","",IF(ISNUMBER(MATCH(TRUE,ISNUMBER(SEARCH($Q$2:$Q$51, $A148)),0))=TRUE,"United States of America",INDEX($S$2:$S$199,MATCH(TRUE,ISNUMBER(SEARCH($S$2:$S$199, $A148)),0)))),"United States of America")</f>
        <v/>
      </c>
      <c r="D148" s="192" t="str">
        <f t="array" ref="D148">IF(A148="","",IF(ISNUMBER(MATCH(TRUE,ISNUMBER(SEARCH($Q$2:$Q$51, $A148)),0))=TRUE,"",IF(ISNUMBER(MATCH(TRUE,ISNUMBER(SEARCH($S$2:$S$199, $A148)),0))=TRUE,"","미국 확인 필요")))</f>
        <v/>
      </c>
      <c r="H148" s="192" t="str">
        <f t="array" ref="H148">IFERROR(IF(F148="","",IF(ISNUMBER(MATCH(TRUE,ISNUMBER(SEARCH($Q$2:$Q$51, $F148)),0))=TRUE,"United States of America",INDEX($S$2:$S$199,MATCH(TRUE,ISNUMBER(SEARCH($S$2:$S$199, $F148)),0)))),"United States of America")</f>
        <v/>
      </c>
      <c r="I148" s="192" t="str">
        <f t="array" ref="I148">IF(F148="","",IF(ISNUMBER(MATCH(TRUE,ISNUMBER(SEARCH($Q$2:$Q$51, $F148)),0))=TRUE,"",IF(ISNUMBER(MATCH(TRUE,ISNUMBER(SEARCH($S$2:$S$199, $F148)),0))=TRUE,"","미국 확인 필요")))</f>
        <v/>
      </c>
      <c r="S148" s="2" t="s">
        <v>312</v>
      </c>
      <c r="T148" s="246">
        <f t="shared" si="8"/>
        <v>0</v>
      </c>
      <c r="U148" s="246" t="str">
        <f>IF(T148=0,"",RANK(T148,T:T,0)+COUNTIF(T$1:T147,T148))</f>
        <v/>
      </c>
      <c r="V148" s="246">
        <f t="shared" si="9"/>
        <v>0</v>
      </c>
      <c r="W148" s="246" t="str">
        <f>IF(V148=0,"",RANK(V148,V:V,0)+COUNTIF(V$1:V147,V148))</f>
        <v/>
      </c>
    </row>
    <row r="149" spans="3:23">
      <c r="C149" s="192" t="str">
        <f t="array" ref="C149">IFERROR(IF(A149="","",IF(ISNUMBER(MATCH(TRUE,ISNUMBER(SEARCH($Q$2:$Q$51, $A149)),0))=TRUE,"United States of America",INDEX($S$2:$S$199,MATCH(TRUE,ISNUMBER(SEARCH($S$2:$S$199, $A149)),0)))),"United States of America")</f>
        <v/>
      </c>
      <c r="D149" s="192" t="str">
        <f t="array" ref="D149">IF(A149="","",IF(ISNUMBER(MATCH(TRUE,ISNUMBER(SEARCH($Q$2:$Q$51, $A149)),0))=TRUE,"",IF(ISNUMBER(MATCH(TRUE,ISNUMBER(SEARCH($S$2:$S$199, $A149)),0))=TRUE,"","미국 확인 필요")))</f>
        <v/>
      </c>
      <c r="H149" s="192" t="str">
        <f t="array" ref="H149">IFERROR(IF(F149="","",IF(ISNUMBER(MATCH(TRUE,ISNUMBER(SEARCH($Q$2:$Q$51, $F149)),0))=TRUE,"United States of America",INDEX($S$2:$S$199,MATCH(TRUE,ISNUMBER(SEARCH($S$2:$S$199, $F149)),0)))),"United States of America")</f>
        <v/>
      </c>
      <c r="I149" s="192" t="str">
        <f t="array" ref="I149">IF(F149="","",IF(ISNUMBER(MATCH(TRUE,ISNUMBER(SEARCH($Q$2:$Q$51, $F149)),0))=TRUE,"",IF(ISNUMBER(MATCH(TRUE,ISNUMBER(SEARCH($S$2:$S$199, $F149)),0))=TRUE,"","미국 확인 필요")))</f>
        <v/>
      </c>
      <c r="S149" s="2" t="s">
        <v>313</v>
      </c>
      <c r="T149" s="246">
        <f t="shared" si="8"/>
        <v>0</v>
      </c>
      <c r="U149" s="246" t="str">
        <f>IF(T149=0,"",RANK(T149,T:T,0)+COUNTIF(T$1:T148,T149))</f>
        <v/>
      </c>
      <c r="V149" s="246">
        <f t="shared" si="9"/>
        <v>0</v>
      </c>
      <c r="W149" s="246" t="str">
        <f>IF(V149=0,"",RANK(V149,V:V,0)+COUNTIF(V$1:V148,V149))</f>
        <v/>
      </c>
    </row>
    <row r="150" spans="3:23">
      <c r="C150" s="192" t="str">
        <f t="array" ref="C150">IFERROR(IF(A150="","",IF(ISNUMBER(MATCH(TRUE,ISNUMBER(SEARCH($Q$2:$Q$51, $A150)),0))=TRUE,"United States of America",INDEX($S$2:$S$199,MATCH(TRUE,ISNUMBER(SEARCH($S$2:$S$199, $A150)),0)))),"United States of America")</f>
        <v/>
      </c>
      <c r="D150" s="192" t="str">
        <f t="array" ref="D150">IF(A150="","",IF(ISNUMBER(MATCH(TRUE,ISNUMBER(SEARCH($Q$2:$Q$51, $A150)),0))=TRUE,"",IF(ISNUMBER(MATCH(TRUE,ISNUMBER(SEARCH($S$2:$S$199, $A150)),0))=TRUE,"","미국 확인 필요")))</f>
        <v/>
      </c>
      <c r="H150" s="192" t="str">
        <f t="array" ref="H150">IFERROR(IF(F150="","",IF(ISNUMBER(MATCH(TRUE,ISNUMBER(SEARCH($Q$2:$Q$51, $F150)),0))=TRUE,"United States of America",INDEX($S$2:$S$199,MATCH(TRUE,ISNUMBER(SEARCH($S$2:$S$199, $F150)),0)))),"United States of America")</f>
        <v/>
      </c>
      <c r="I150" s="192" t="str">
        <f t="array" ref="I150">IF(F150="","",IF(ISNUMBER(MATCH(TRUE,ISNUMBER(SEARCH($Q$2:$Q$51, $F150)),0))=TRUE,"",IF(ISNUMBER(MATCH(TRUE,ISNUMBER(SEARCH($S$2:$S$199, $F150)),0))=TRUE,"","미국 확인 필요")))</f>
        <v/>
      </c>
      <c r="S150" s="2" t="s">
        <v>314</v>
      </c>
      <c r="T150" s="246">
        <f t="shared" si="8"/>
        <v>0</v>
      </c>
      <c r="U150" s="246" t="str">
        <f>IF(T150=0,"",RANK(T150,T:T,0)+COUNTIF(T$1:T149,T150))</f>
        <v/>
      </c>
      <c r="V150" s="246">
        <f t="shared" si="9"/>
        <v>0</v>
      </c>
      <c r="W150" s="246" t="str">
        <f>IF(V150=0,"",RANK(V150,V:V,0)+COUNTIF(V$1:V149,V150))</f>
        <v/>
      </c>
    </row>
    <row r="151" spans="3:23">
      <c r="C151" s="192" t="str">
        <f t="array" ref="C151">IFERROR(IF(A151="","",IF(ISNUMBER(MATCH(TRUE,ISNUMBER(SEARCH($Q$2:$Q$51, $A151)),0))=TRUE,"United States of America",INDEX($S$2:$S$199,MATCH(TRUE,ISNUMBER(SEARCH($S$2:$S$199, $A151)),0)))),"United States of America")</f>
        <v/>
      </c>
      <c r="D151" s="192" t="str">
        <f t="array" ref="D151">IF(A151="","",IF(ISNUMBER(MATCH(TRUE,ISNUMBER(SEARCH($Q$2:$Q$51, $A151)),0))=TRUE,"",IF(ISNUMBER(MATCH(TRUE,ISNUMBER(SEARCH($S$2:$S$199, $A151)),0))=TRUE,"","미국 확인 필요")))</f>
        <v/>
      </c>
      <c r="H151" s="192" t="str">
        <f t="array" ref="H151">IFERROR(IF(F151="","",IF(ISNUMBER(MATCH(TRUE,ISNUMBER(SEARCH($Q$2:$Q$51, $F151)),0))=TRUE,"United States of America",INDEX($S$2:$S$199,MATCH(TRUE,ISNUMBER(SEARCH($S$2:$S$199, $F151)),0)))),"United States of America")</f>
        <v/>
      </c>
      <c r="I151" s="192" t="str">
        <f t="array" ref="I151">IF(F151="","",IF(ISNUMBER(MATCH(TRUE,ISNUMBER(SEARCH($Q$2:$Q$51, $F151)),0))=TRUE,"",IF(ISNUMBER(MATCH(TRUE,ISNUMBER(SEARCH($S$2:$S$199, $F151)),0))=TRUE,"","미국 확인 필요")))</f>
        <v/>
      </c>
      <c r="S151" s="2" t="s">
        <v>315</v>
      </c>
      <c r="T151" s="246">
        <f t="shared" si="8"/>
        <v>0</v>
      </c>
      <c r="U151" s="246" t="str">
        <f>IF(T151=0,"",RANK(T151,T:T,0)+COUNTIF(T$1:T150,T151))</f>
        <v/>
      </c>
      <c r="V151" s="246">
        <f t="shared" si="9"/>
        <v>0</v>
      </c>
      <c r="W151" s="246" t="str">
        <f>IF(V151=0,"",RANK(V151,V:V,0)+COUNTIF(V$1:V150,V151))</f>
        <v/>
      </c>
    </row>
    <row r="152" spans="3:23">
      <c r="C152" s="192" t="str">
        <f t="array" ref="C152">IFERROR(IF(A152="","",IF(ISNUMBER(MATCH(TRUE,ISNUMBER(SEARCH($Q$2:$Q$51, $A152)),0))=TRUE,"United States of America",INDEX($S$2:$S$199,MATCH(TRUE,ISNUMBER(SEARCH($S$2:$S$199, $A152)),0)))),"United States of America")</f>
        <v/>
      </c>
      <c r="D152" s="192" t="str">
        <f t="array" ref="D152">IF(A152="","",IF(ISNUMBER(MATCH(TRUE,ISNUMBER(SEARCH($Q$2:$Q$51, $A152)),0))=TRUE,"",IF(ISNUMBER(MATCH(TRUE,ISNUMBER(SEARCH($S$2:$S$199, $A152)),0))=TRUE,"","미국 확인 필요")))</f>
        <v/>
      </c>
      <c r="H152" s="192" t="str">
        <f t="array" ref="H152">IFERROR(IF(F152="","",IF(ISNUMBER(MATCH(TRUE,ISNUMBER(SEARCH($Q$2:$Q$51, $F152)),0))=TRUE,"United States of America",INDEX($S$2:$S$199,MATCH(TRUE,ISNUMBER(SEARCH($S$2:$S$199, $F152)),0)))),"United States of America")</f>
        <v/>
      </c>
      <c r="I152" s="192" t="str">
        <f t="array" ref="I152">IF(F152="","",IF(ISNUMBER(MATCH(TRUE,ISNUMBER(SEARCH($Q$2:$Q$51, $F152)),0))=TRUE,"",IF(ISNUMBER(MATCH(TRUE,ISNUMBER(SEARCH($S$2:$S$199, $F152)),0))=TRUE,"","미국 확인 필요")))</f>
        <v/>
      </c>
      <c r="S152" s="2" t="s">
        <v>316</v>
      </c>
      <c r="T152" s="246">
        <f t="shared" si="8"/>
        <v>0</v>
      </c>
      <c r="U152" s="246" t="str">
        <f>IF(T152=0,"",RANK(T152,T:T,0)+COUNTIF(T$1:T151,T152))</f>
        <v/>
      </c>
      <c r="V152" s="246">
        <f t="shared" si="9"/>
        <v>0</v>
      </c>
      <c r="W152" s="246" t="str">
        <f>IF(V152=0,"",RANK(V152,V:V,0)+COUNTIF(V$1:V151,V152))</f>
        <v/>
      </c>
    </row>
    <row r="153" spans="3:23">
      <c r="C153" s="192" t="str">
        <f t="array" ref="C153">IFERROR(IF(A153="","",IF(ISNUMBER(MATCH(TRUE,ISNUMBER(SEARCH($Q$2:$Q$51, $A153)),0))=TRUE,"United States of America",INDEX($S$2:$S$199,MATCH(TRUE,ISNUMBER(SEARCH($S$2:$S$199, $A153)),0)))),"United States of America")</f>
        <v/>
      </c>
      <c r="D153" s="192" t="str">
        <f t="array" ref="D153">IF(A153="","",IF(ISNUMBER(MATCH(TRUE,ISNUMBER(SEARCH($Q$2:$Q$51, $A153)),0))=TRUE,"",IF(ISNUMBER(MATCH(TRUE,ISNUMBER(SEARCH($S$2:$S$199, $A153)),0))=TRUE,"","미국 확인 필요")))</f>
        <v/>
      </c>
      <c r="H153" s="192" t="str">
        <f t="array" ref="H153">IFERROR(IF(F153="","",IF(ISNUMBER(MATCH(TRUE,ISNUMBER(SEARCH($Q$2:$Q$51, $F153)),0))=TRUE,"United States of America",INDEX($S$2:$S$199,MATCH(TRUE,ISNUMBER(SEARCH($S$2:$S$199, $F153)),0)))),"United States of America")</f>
        <v/>
      </c>
      <c r="I153" s="192" t="str">
        <f t="array" ref="I153">IF(F153="","",IF(ISNUMBER(MATCH(TRUE,ISNUMBER(SEARCH($Q$2:$Q$51, $F153)),0))=TRUE,"",IF(ISNUMBER(MATCH(TRUE,ISNUMBER(SEARCH($S$2:$S$199, $F153)),0))=TRUE,"","미국 확인 필요")))</f>
        <v/>
      </c>
      <c r="S153" s="2" t="s">
        <v>317</v>
      </c>
      <c r="T153" s="246">
        <f t="shared" si="8"/>
        <v>0</v>
      </c>
      <c r="U153" s="246" t="str">
        <f>IF(T153=0,"",RANK(T153,T:T,0)+COUNTIF(T$1:T152,T153))</f>
        <v/>
      </c>
      <c r="V153" s="246">
        <f t="shared" si="9"/>
        <v>0</v>
      </c>
      <c r="W153" s="246" t="str">
        <f>IF(V153=0,"",RANK(V153,V:V,0)+COUNTIF(V$1:V152,V153))</f>
        <v/>
      </c>
    </row>
    <row r="154" spans="3:23">
      <c r="C154" s="192" t="str">
        <f t="array" ref="C154">IFERROR(IF(A154="","",IF(ISNUMBER(MATCH(TRUE,ISNUMBER(SEARCH($Q$2:$Q$51, $A154)),0))=TRUE,"United States of America",INDEX($S$2:$S$199,MATCH(TRUE,ISNUMBER(SEARCH($S$2:$S$199, $A154)),0)))),"United States of America")</f>
        <v/>
      </c>
      <c r="D154" s="192" t="str">
        <f t="array" ref="D154">IF(A154="","",IF(ISNUMBER(MATCH(TRUE,ISNUMBER(SEARCH($Q$2:$Q$51, $A154)),0))=TRUE,"",IF(ISNUMBER(MATCH(TRUE,ISNUMBER(SEARCH($S$2:$S$199, $A154)),0))=TRUE,"","미국 확인 필요")))</f>
        <v/>
      </c>
      <c r="H154" s="192" t="str">
        <f t="array" ref="H154">IFERROR(IF(F154="","",IF(ISNUMBER(MATCH(TRUE,ISNUMBER(SEARCH($Q$2:$Q$51, $F154)),0))=TRUE,"United States of America",INDEX($S$2:$S$199,MATCH(TRUE,ISNUMBER(SEARCH($S$2:$S$199, $F154)),0)))),"United States of America")</f>
        <v/>
      </c>
      <c r="I154" s="192" t="str">
        <f t="array" ref="I154">IF(F154="","",IF(ISNUMBER(MATCH(TRUE,ISNUMBER(SEARCH($Q$2:$Q$51, $F154)),0))=TRUE,"",IF(ISNUMBER(MATCH(TRUE,ISNUMBER(SEARCH($S$2:$S$199, $F154)),0))=TRUE,"","미국 확인 필요")))</f>
        <v/>
      </c>
      <c r="S154" s="2" t="s">
        <v>318</v>
      </c>
      <c r="T154" s="246">
        <f t="shared" si="8"/>
        <v>0</v>
      </c>
      <c r="U154" s="246" t="str">
        <f>IF(T154=0,"",RANK(T154,T:T,0)+COUNTIF(T$1:T153,T154))</f>
        <v/>
      </c>
      <c r="V154" s="246">
        <f t="shared" si="9"/>
        <v>0</v>
      </c>
      <c r="W154" s="246" t="str">
        <f>IF(V154=0,"",RANK(V154,V:V,0)+COUNTIF(V$1:V153,V154))</f>
        <v/>
      </c>
    </row>
    <row r="155" spans="3:23">
      <c r="C155" s="192" t="str">
        <f t="array" ref="C155">IFERROR(IF(A155="","",IF(ISNUMBER(MATCH(TRUE,ISNUMBER(SEARCH($Q$2:$Q$51, $A155)),0))=TRUE,"United States of America",INDEX($S$2:$S$199,MATCH(TRUE,ISNUMBER(SEARCH($S$2:$S$199, $A155)),0)))),"United States of America")</f>
        <v/>
      </c>
      <c r="D155" s="192" t="str">
        <f t="array" ref="D155">IF(A155="","",IF(ISNUMBER(MATCH(TRUE,ISNUMBER(SEARCH($Q$2:$Q$51, $A155)),0))=TRUE,"",IF(ISNUMBER(MATCH(TRUE,ISNUMBER(SEARCH($S$2:$S$199, $A155)),0))=TRUE,"","미국 확인 필요")))</f>
        <v/>
      </c>
      <c r="H155" s="192" t="str">
        <f t="array" ref="H155">IFERROR(IF(F155="","",IF(ISNUMBER(MATCH(TRUE,ISNUMBER(SEARCH($Q$2:$Q$51, $F155)),0))=TRUE,"United States of America",INDEX($S$2:$S$199,MATCH(TRUE,ISNUMBER(SEARCH($S$2:$S$199, $F155)),0)))),"United States of America")</f>
        <v/>
      </c>
      <c r="I155" s="192" t="str">
        <f t="array" ref="I155">IF(F155="","",IF(ISNUMBER(MATCH(TRUE,ISNUMBER(SEARCH($Q$2:$Q$51, $F155)),0))=TRUE,"",IF(ISNUMBER(MATCH(TRUE,ISNUMBER(SEARCH($S$2:$S$199, $F155)),0))=TRUE,"","미국 확인 필요")))</f>
        <v/>
      </c>
      <c r="S155" s="2" t="s">
        <v>319</v>
      </c>
      <c r="T155" s="246">
        <f t="shared" si="8"/>
        <v>0</v>
      </c>
      <c r="U155" s="246" t="str">
        <f>IF(T155=0,"",RANK(T155,T:T,0)+COUNTIF(T$1:T154,T155))</f>
        <v/>
      </c>
      <c r="V155" s="246">
        <f t="shared" si="9"/>
        <v>0</v>
      </c>
      <c r="W155" s="246" t="str">
        <f>IF(V155=0,"",RANK(V155,V:V,0)+COUNTIF(V$1:V154,V155))</f>
        <v/>
      </c>
    </row>
    <row r="156" spans="3:23">
      <c r="C156" s="192" t="str">
        <f t="array" ref="C156">IFERROR(IF(A156="","",IF(ISNUMBER(MATCH(TRUE,ISNUMBER(SEARCH($Q$2:$Q$51, $A156)),0))=TRUE,"United States of America",INDEX($S$2:$S$199,MATCH(TRUE,ISNUMBER(SEARCH($S$2:$S$199, $A156)),0)))),"United States of America")</f>
        <v/>
      </c>
      <c r="D156" s="192" t="str">
        <f t="array" ref="D156">IF(A156="","",IF(ISNUMBER(MATCH(TRUE,ISNUMBER(SEARCH($Q$2:$Q$51, $A156)),0))=TRUE,"",IF(ISNUMBER(MATCH(TRUE,ISNUMBER(SEARCH($S$2:$S$199, $A156)),0))=TRUE,"","미국 확인 필요")))</f>
        <v/>
      </c>
      <c r="H156" s="192" t="str">
        <f t="array" ref="H156">IFERROR(IF(F156="","",IF(ISNUMBER(MATCH(TRUE,ISNUMBER(SEARCH($Q$2:$Q$51, $F156)),0))=TRUE,"United States of America",INDEX($S$2:$S$199,MATCH(TRUE,ISNUMBER(SEARCH($S$2:$S$199, $F156)),0)))),"United States of America")</f>
        <v/>
      </c>
      <c r="I156" s="192" t="str">
        <f t="array" ref="I156">IF(F156="","",IF(ISNUMBER(MATCH(TRUE,ISNUMBER(SEARCH($Q$2:$Q$51, $F156)),0))=TRUE,"",IF(ISNUMBER(MATCH(TRUE,ISNUMBER(SEARCH($S$2:$S$199, $F156)),0))=TRUE,"","미국 확인 필요")))</f>
        <v/>
      </c>
      <c r="S156" s="2" t="s">
        <v>320</v>
      </c>
      <c r="T156" s="246">
        <f t="shared" si="8"/>
        <v>0</v>
      </c>
      <c r="U156" s="246" t="str">
        <f>IF(T156=0,"",RANK(T156,T:T,0)+COUNTIF(T$1:T155,T156))</f>
        <v/>
      </c>
      <c r="V156" s="246">
        <f t="shared" si="9"/>
        <v>0</v>
      </c>
      <c r="W156" s="246" t="str">
        <f>IF(V156=0,"",RANK(V156,V:V,0)+COUNTIF(V$1:V155,V156))</f>
        <v/>
      </c>
    </row>
    <row r="157" spans="3:23">
      <c r="C157" s="192" t="str">
        <f t="array" ref="C157">IFERROR(IF(A157="","",IF(ISNUMBER(MATCH(TRUE,ISNUMBER(SEARCH($Q$2:$Q$51, $A157)),0))=TRUE,"United States of America",INDEX($S$2:$S$199,MATCH(TRUE,ISNUMBER(SEARCH($S$2:$S$199, $A157)),0)))),"United States of America")</f>
        <v/>
      </c>
      <c r="D157" s="192" t="str">
        <f t="array" ref="D157">IF(A157="","",IF(ISNUMBER(MATCH(TRUE,ISNUMBER(SEARCH($Q$2:$Q$51, $A157)),0))=TRUE,"",IF(ISNUMBER(MATCH(TRUE,ISNUMBER(SEARCH($S$2:$S$199, $A157)),0))=TRUE,"","미국 확인 필요")))</f>
        <v/>
      </c>
      <c r="H157" s="192" t="str">
        <f t="array" ref="H157">IFERROR(IF(F157="","",IF(ISNUMBER(MATCH(TRUE,ISNUMBER(SEARCH($Q$2:$Q$51, $F157)),0))=TRUE,"United States of America",INDEX($S$2:$S$199,MATCH(TRUE,ISNUMBER(SEARCH($S$2:$S$199, $F157)),0)))),"United States of America")</f>
        <v/>
      </c>
      <c r="I157" s="192" t="str">
        <f t="array" ref="I157">IF(F157="","",IF(ISNUMBER(MATCH(TRUE,ISNUMBER(SEARCH($Q$2:$Q$51, $F157)),0))=TRUE,"",IF(ISNUMBER(MATCH(TRUE,ISNUMBER(SEARCH($S$2:$S$199, $F157)),0))=TRUE,"","미국 확인 필요")))</f>
        <v/>
      </c>
      <c r="S157" s="2" t="s">
        <v>321</v>
      </c>
      <c r="T157" s="246">
        <f t="shared" si="8"/>
        <v>0</v>
      </c>
      <c r="U157" s="246" t="str">
        <f>IF(T157=0,"",RANK(T157,T:T,0)+COUNTIF(T$1:T156,T157))</f>
        <v/>
      </c>
      <c r="V157" s="246">
        <f t="shared" si="9"/>
        <v>0</v>
      </c>
      <c r="W157" s="246" t="str">
        <f>IF(V157=0,"",RANK(V157,V:V,0)+COUNTIF(V$1:V156,V157))</f>
        <v/>
      </c>
    </row>
    <row r="158" spans="3:23">
      <c r="C158" s="192" t="str">
        <f t="array" ref="C158">IFERROR(IF(A158="","",IF(ISNUMBER(MATCH(TRUE,ISNUMBER(SEARCH($Q$2:$Q$51, $A158)),0))=TRUE,"United States of America",INDEX($S$2:$S$199,MATCH(TRUE,ISNUMBER(SEARCH($S$2:$S$199, $A158)),0)))),"United States of America")</f>
        <v/>
      </c>
      <c r="D158" s="192" t="str">
        <f t="array" ref="D158">IF(A158="","",IF(ISNUMBER(MATCH(TRUE,ISNUMBER(SEARCH($Q$2:$Q$51, $A158)),0))=TRUE,"",IF(ISNUMBER(MATCH(TRUE,ISNUMBER(SEARCH($S$2:$S$199, $A158)),0))=TRUE,"","미국 확인 필요")))</f>
        <v/>
      </c>
      <c r="H158" s="192" t="str">
        <f t="array" ref="H158">IFERROR(IF(F158="","",IF(ISNUMBER(MATCH(TRUE,ISNUMBER(SEARCH($Q$2:$Q$51, $F158)),0))=TRUE,"United States of America",INDEX($S$2:$S$199,MATCH(TRUE,ISNUMBER(SEARCH($S$2:$S$199, $F158)),0)))),"United States of America")</f>
        <v/>
      </c>
      <c r="I158" s="192" t="str">
        <f t="array" ref="I158">IF(F158="","",IF(ISNUMBER(MATCH(TRUE,ISNUMBER(SEARCH($Q$2:$Q$51, $F158)),0))=TRUE,"",IF(ISNUMBER(MATCH(TRUE,ISNUMBER(SEARCH($S$2:$S$199, $F158)),0))=TRUE,"","미국 확인 필요")))</f>
        <v/>
      </c>
      <c r="S158" s="2" t="s">
        <v>322</v>
      </c>
      <c r="T158" s="246">
        <f t="shared" si="8"/>
        <v>0</v>
      </c>
      <c r="U158" s="246" t="str">
        <f>IF(T158=0,"",RANK(T158,T:T,0)+COUNTIF(T$1:T157,T158))</f>
        <v/>
      </c>
      <c r="V158" s="246">
        <f t="shared" si="9"/>
        <v>0</v>
      </c>
      <c r="W158" s="246" t="str">
        <f>IF(V158=0,"",RANK(V158,V:V,0)+COUNTIF(V$1:V157,V158))</f>
        <v/>
      </c>
    </row>
    <row r="159" spans="3:23">
      <c r="C159" s="192" t="str">
        <f t="array" ref="C159">IFERROR(IF(A159="","",IF(ISNUMBER(MATCH(TRUE,ISNUMBER(SEARCH($Q$2:$Q$51, $A159)),0))=TRUE,"United States of America",INDEX($S$2:$S$199,MATCH(TRUE,ISNUMBER(SEARCH($S$2:$S$199, $A159)),0)))),"United States of America")</f>
        <v/>
      </c>
      <c r="D159" s="192" t="str">
        <f t="array" ref="D159">IF(A159="","",IF(ISNUMBER(MATCH(TRUE,ISNUMBER(SEARCH($Q$2:$Q$51, $A159)),0))=TRUE,"",IF(ISNUMBER(MATCH(TRUE,ISNUMBER(SEARCH($S$2:$S$199, $A159)),0))=TRUE,"","미국 확인 필요")))</f>
        <v/>
      </c>
      <c r="H159" s="192" t="str">
        <f t="array" ref="H159">IFERROR(IF(F159="","",IF(ISNUMBER(MATCH(TRUE,ISNUMBER(SEARCH($Q$2:$Q$51, $F159)),0))=TRUE,"United States of America",INDEX($S$2:$S$199,MATCH(TRUE,ISNUMBER(SEARCH($S$2:$S$199, $F159)),0)))),"United States of America")</f>
        <v/>
      </c>
      <c r="I159" s="192" t="str">
        <f t="array" ref="I159">IF(F159="","",IF(ISNUMBER(MATCH(TRUE,ISNUMBER(SEARCH($Q$2:$Q$51, $F159)),0))=TRUE,"",IF(ISNUMBER(MATCH(TRUE,ISNUMBER(SEARCH($S$2:$S$199, $F159)),0))=TRUE,"","미국 확인 필요")))</f>
        <v/>
      </c>
      <c r="S159" s="2" t="s">
        <v>323</v>
      </c>
      <c r="T159" s="246">
        <f t="shared" si="8"/>
        <v>0</v>
      </c>
      <c r="U159" s="246" t="str">
        <f>IF(T159=0,"",RANK(T159,T:T,0)+COUNTIF(T$1:T158,T159))</f>
        <v/>
      </c>
      <c r="V159" s="246">
        <f t="shared" si="9"/>
        <v>0</v>
      </c>
      <c r="W159" s="246" t="str">
        <f>IF(V159=0,"",RANK(V159,V:V,0)+COUNTIF(V$1:V158,V159))</f>
        <v/>
      </c>
    </row>
    <row r="160" spans="3:23">
      <c r="C160" s="192" t="str">
        <f t="array" ref="C160">IFERROR(IF(A160="","",IF(ISNUMBER(MATCH(TRUE,ISNUMBER(SEARCH($Q$2:$Q$51, $A160)),0))=TRUE,"United States of America",INDEX($S$2:$S$199,MATCH(TRUE,ISNUMBER(SEARCH($S$2:$S$199, $A160)),0)))),"United States of America")</f>
        <v/>
      </c>
      <c r="D160" s="192" t="str">
        <f t="array" ref="D160">IF(A160="","",IF(ISNUMBER(MATCH(TRUE,ISNUMBER(SEARCH($Q$2:$Q$51, $A160)),0))=TRUE,"",IF(ISNUMBER(MATCH(TRUE,ISNUMBER(SEARCH($S$2:$S$199, $A160)),0))=TRUE,"","미국 확인 필요")))</f>
        <v/>
      </c>
      <c r="H160" s="192" t="str">
        <f t="array" ref="H160">IFERROR(IF(F160="","",IF(ISNUMBER(MATCH(TRUE,ISNUMBER(SEARCH($Q$2:$Q$51, $F160)),0))=TRUE,"United States of America",INDEX($S$2:$S$199,MATCH(TRUE,ISNUMBER(SEARCH($S$2:$S$199, $F160)),0)))),"United States of America")</f>
        <v/>
      </c>
      <c r="I160" s="192" t="str">
        <f t="array" ref="I160">IF(F160="","",IF(ISNUMBER(MATCH(TRUE,ISNUMBER(SEARCH($Q$2:$Q$51, $F160)),0))=TRUE,"",IF(ISNUMBER(MATCH(TRUE,ISNUMBER(SEARCH($S$2:$S$199, $F160)),0))=TRUE,"","미국 확인 필요")))</f>
        <v/>
      </c>
      <c r="S160" s="2" t="s">
        <v>324</v>
      </c>
      <c r="T160" s="246">
        <f t="shared" si="8"/>
        <v>0</v>
      </c>
      <c r="U160" s="246" t="str">
        <f>IF(T160=0,"",RANK(T160,T:T,0)+COUNTIF(T$1:T159,T160))</f>
        <v/>
      </c>
      <c r="V160" s="246">
        <f t="shared" si="9"/>
        <v>0</v>
      </c>
      <c r="W160" s="246" t="str">
        <f>IF(V160=0,"",RANK(V160,V:V,0)+COUNTIF(V$1:V159,V160))</f>
        <v/>
      </c>
    </row>
    <row r="161" spans="3:23">
      <c r="C161" s="192" t="str">
        <f t="array" ref="C161">IFERROR(IF(A161="","",IF(ISNUMBER(MATCH(TRUE,ISNUMBER(SEARCH($Q$2:$Q$51, $A161)),0))=TRUE,"United States of America",INDEX($S$2:$S$199,MATCH(TRUE,ISNUMBER(SEARCH($S$2:$S$199, $A161)),0)))),"United States of America")</f>
        <v/>
      </c>
      <c r="D161" s="192" t="str">
        <f t="array" ref="D161">IF(A161="","",IF(ISNUMBER(MATCH(TRUE,ISNUMBER(SEARCH($Q$2:$Q$51, $A161)),0))=TRUE,"",IF(ISNUMBER(MATCH(TRUE,ISNUMBER(SEARCH($S$2:$S$199, $A161)),0))=TRUE,"","미국 확인 필요")))</f>
        <v/>
      </c>
      <c r="H161" s="192" t="str">
        <f t="array" ref="H161">IFERROR(IF(F161="","",IF(ISNUMBER(MATCH(TRUE,ISNUMBER(SEARCH($Q$2:$Q$51, $F161)),0))=TRUE,"United States of America",INDEX($S$2:$S$199,MATCH(TRUE,ISNUMBER(SEARCH($S$2:$S$199, $F161)),0)))),"United States of America")</f>
        <v/>
      </c>
      <c r="I161" s="192" t="str">
        <f t="array" ref="I161">IF(F161="","",IF(ISNUMBER(MATCH(TRUE,ISNUMBER(SEARCH($Q$2:$Q$51, $F161)),0))=TRUE,"",IF(ISNUMBER(MATCH(TRUE,ISNUMBER(SEARCH($S$2:$S$199, $F161)),0))=TRUE,"","미국 확인 필요")))</f>
        <v/>
      </c>
      <c r="S161" s="2" t="s">
        <v>325</v>
      </c>
      <c r="T161" s="246">
        <f t="shared" si="8"/>
        <v>0</v>
      </c>
      <c r="U161" s="246" t="str">
        <f>IF(T161=0,"",RANK(T161,T:T,0)+COUNTIF(T$1:T160,T161))</f>
        <v/>
      </c>
      <c r="V161" s="246">
        <f t="shared" si="9"/>
        <v>0</v>
      </c>
      <c r="W161" s="246" t="str">
        <f>IF(V161=0,"",RANK(V161,V:V,0)+COUNTIF(V$1:V160,V161))</f>
        <v/>
      </c>
    </row>
    <row r="162" spans="3:23">
      <c r="C162" s="192" t="str">
        <f t="array" ref="C162">IFERROR(IF(A162="","",IF(ISNUMBER(MATCH(TRUE,ISNUMBER(SEARCH($Q$2:$Q$51, $A162)),0))=TRUE,"United States of America",INDEX($S$2:$S$199,MATCH(TRUE,ISNUMBER(SEARCH($S$2:$S$199, $A162)),0)))),"United States of America")</f>
        <v/>
      </c>
      <c r="D162" s="192" t="str">
        <f t="array" ref="D162">IF(A162="","",IF(ISNUMBER(MATCH(TRUE,ISNUMBER(SEARCH($Q$2:$Q$51, $A162)),0))=TRUE,"",IF(ISNUMBER(MATCH(TRUE,ISNUMBER(SEARCH($S$2:$S$199, $A162)),0))=TRUE,"","미국 확인 필요")))</f>
        <v/>
      </c>
      <c r="H162" s="192" t="str">
        <f t="array" ref="H162">IFERROR(IF(F162="","",IF(ISNUMBER(MATCH(TRUE,ISNUMBER(SEARCH($Q$2:$Q$51, $F162)),0))=TRUE,"United States of America",INDEX($S$2:$S$199,MATCH(TRUE,ISNUMBER(SEARCH($S$2:$S$199, $F162)),0)))),"United States of America")</f>
        <v/>
      </c>
      <c r="I162" s="192" t="str">
        <f t="array" ref="I162">IF(F162="","",IF(ISNUMBER(MATCH(TRUE,ISNUMBER(SEARCH($Q$2:$Q$51, $F162)),0))=TRUE,"",IF(ISNUMBER(MATCH(TRUE,ISNUMBER(SEARCH($S$2:$S$199, $F162)),0))=TRUE,"","미국 확인 필요")))</f>
        <v/>
      </c>
      <c r="S162" s="2" t="s">
        <v>326</v>
      </c>
      <c r="T162" s="246">
        <f t="shared" si="8"/>
        <v>0</v>
      </c>
      <c r="U162" s="246" t="str">
        <f>IF(T162=0,"",RANK(T162,T:T,0)+COUNTIF(T$1:T161,T162))</f>
        <v/>
      </c>
      <c r="V162" s="246">
        <f t="shared" si="9"/>
        <v>0</v>
      </c>
      <c r="W162" s="246" t="str">
        <f>IF(V162=0,"",RANK(V162,V:V,0)+COUNTIF(V$1:V161,V162))</f>
        <v/>
      </c>
    </row>
    <row r="163" spans="3:23">
      <c r="C163" s="192" t="str">
        <f t="array" ref="C163">IFERROR(IF(A163="","",IF(ISNUMBER(MATCH(TRUE,ISNUMBER(SEARCH($Q$2:$Q$51, $A163)),0))=TRUE,"United States of America",INDEX($S$2:$S$199,MATCH(TRUE,ISNUMBER(SEARCH($S$2:$S$199, $A163)),0)))),"United States of America")</f>
        <v/>
      </c>
      <c r="D163" s="192" t="str">
        <f t="array" ref="D163">IF(A163="","",IF(ISNUMBER(MATCH(TRUE,ISNUMBER(SEARCH($Q$2:$Q$51, $A163)),0))=TRUE,"",IF(ISNUMBER(MATCH(TRUE,ISNUMBER(SEARCH($S$2:$S$199, $A163)),0))=TRUE,"","미국 확인 필요")))</f>
        <v/>
      </c>
      <c r="H163" s="192" t="str">
        <f t="array" ref="H163">IFERROR(IF(F163="","",IF(ISNUMBER(MATCH(TRUE,ISNUMBER(SEARCH($Q$2:$Q$51, $F163)),0))=TRUE,"United States of America",INDEX($S$2:$S$199,MATCH(TRUE,ISNUMBER(SEARCH($S$2:$S$199, $F163)),0)))),"United States of America")</f>
        <v/>
      </c>
      <c r="I163" s="192" t="str">
        <f t="array" ref="I163">IF(F163="","",IF(ISNUMBER(MATCH(TRUE,ISNUMBER(SEARCH($Q$2:$Q$51, $F163)),0))=TRUE,"",IF(ISNUMBER(MATCH(TRUE,ISNUMBER(SEARCH($S$2:$S$199, $F163)),0))=TRUE,"","미국 확인 필요")))</f>
        <v/>
      </c>
      <c r="S163" s="2" t="s">
        <v>327</v>
      </c>
      <c r="T163" s="246">
        <f t="shared" si="8"/>
        <v>0</v>
      </c>
      <c r="U163" s="246" t="str">
        <f>IF(T163=0,"",RANK(T163,T:T,0)+COUNTIF(T$1:T162,T163))</f>
        <v/>
      </c>
      <c r="V163" s="246">
        <f t="shared" si="9"/>
        <v>0</v>
      </c>
      <c r="W163" s="246" t="str">
        <f>IF(V163=0,"",RANK(V163,V:V,0)+COUNTIF(V$1:V162,V163))</f>
        <v/>
      </c>
    </row>
    <row r="164" spans="3:23">
      <c r="C164" s="192" t="str">
        <f t="array" ref="C164">IFERROR(IF(A164="","",IF(ISNUMBER(MATCH(TRUE,ISNUMBER(SEARCH($Q$2:$Q$51, $A164)),0))=TRUE,"United States of America",INDEX($S$2:$S$199,MATCH(TRUE,ISNUMBER(SEARCH($S$2:$S$199, $A164)),0)))),"United States of America")</f>
        <v/>
      </c>
      <c r="D164" s="192" t="str">
        <f t="array" ref="D164">IF(A164="","",IF(ISNUMBER(MATCH(TRUE,ISNUMBER(SEARCH($Q$2:$Q$51, $A164)),0))=TRUE,"",IF(ISNUMBER(MATCH(TRUE,ISNUMBER(SEARCH($S$2:$S$199, $A164)),0))=TRUE,"","미국 확인 필요")))</f>
        <v/>
      </c>
      <c r="H164" s="192" t="str">
        <f t="array" ref="H164">IFERROR(IF(F164="","",IF(ISNUMBER(MATCH(TRUE,ISNUMBER(SEARCH($Q$2:$Q$51, $F164)),0))=TRUE,"United States of America",INDEX($S$2:$S$199,MATCH(TRUE,ISNUMBER(SEARCH($S$2:$S$199, $F164)),0)))),"United States of America")</f>
        <v/>
      </c>
      <c r="I164" s="192" t="str">
        <f t="array" ref="I164">IF(F164="","",IF(ISNUMBER(MATCH(TRUE,ISNUMBER(SEARCH($Q$2:$Q$51, $F164)),0))=TRUE,"",IF(ISNUMBER(MATCH(TRUE,ISNUMBER(SEARCH($S$2:$S$199, $F164)),0))=TRUE,"","미국 확인 필요")))</f>
        <v/>
      </c>
      <c r="S164" s="2" t="s">
        <v>328</v>
      </c>
      <c r="T164" s="246">
        <f t="shared" si="8"/>
        <v>0</v>
      </c>
      <c r="U164" s="246" t="str">
        <f>IF(T164=0,"",RANK(T164,T:T,0)+COUNTIF(T$1:T163,T164))</f>
        <v/>
      </c>
      <c r="V164" s="246">
        <f t="shared" si="9"/>
        <v>0</v>
      </c>
      <c r="W164" s="246" t="str">
        <f>IF(V164=0,"",RANK(V164,V:V,0)+COUNTIF(V$1:V163,V164))</f>
        <v/>
      </c>
    </row>
    <row r="165" spans="3:23">
      <c r="C165" s="192" t="str">
        <f t="array" ref="C165">IFERROR(IF(A165="","",IF(ISNUMBER(MATCH(TRUE,ISNUMBER(SEARCH($Q$2:$Q$51, $A165)),0))=TRUE,"United States of America",INDEX($S$2:$S$199,MATCH(TRUE,ISNUMBER(SEARCH($S$2:$S$199, $A165)),0)))),"United States of America")</f>
        <v/>
      </c>
      <c r="D165" s="192" t="str">
        <f t="array" ref="D165">IF(A165="","",IF(ISNUMBER(MATCH(TRUE,ISNUMBER(SEARCH($Q$2:$Q$51, $A165)),0))=TRUE,"",IF(ISNUMBER(MATCH(TRUE,ISNUMBER(SEARCH($S$2:$S$199, $A165)),0))=TRUE,"","미국 확인 필요")))</f>
        <v/>
      </c>
      <c r="H165" s="192" t="str">
        <f t="array" ref="H165">IFERROR(IF(F165="","",IF(ISNUMBER(MATCH(TRUE,ISNUMBER(SEARCH($Q$2:$Q$51, $F165)),0))=TRUE,"United States of America",INDEX($S$2:$S$199,MATCH(TRUE,ISNUMBER(SEARCH($S$2:$S$199, $F165)),0)))),"United States of America")</f>
        <v/>
      </c>
      <c r="I165" s="192" t="str">
        <f t="array" ref="I165">IF(F165="","",IF(ISNUMBER(MATCH(TRUE,ISNUMBER(SEARCH($Q$2:$Q$51, $F165)),0))=TRUE,"",IF(ISNUMBER(MATCH(TRUE,ISNUMBER(SEARCH($S$2:$S$199, $F165)),0))=TRUE,"","미국 확인 필요")))</f>
        <v/>
      </c>
      <c r="S165" s="2" t="s">
        <v>329</v>
      </c>
      <c r="T165" s="246">
        <f t="shared" si="8"/>
        <v>0</v>
      </c>
      <c r="U165" s="246" t="str">
        <f>IF(T165=0,"",RANK(T165,T:T,0)+COUNTIF(T$1:T164,T165))</f>
        <v/>
      </c>
      <c r="V165" s="246">
        <f t="shared" si="9"/>
        <v>0</v>
      </c>
      <c r="W165" s="246" t="str">
        <f>IF(V165=0,"",RANK(V165,V:V,0)+COUNTIF(V$1:V164,V165))</f>
        <v/>
      </c>
    </row>
    <row r="166" spans="3:23">
      <c r="C166" s="192" t="str">
        <f t="array" ref="C166">IFERROR(IF(A166="","",IF(ISNUMBER(MATCH(TRUE,ISNUMBER(SEARCH($Q$2:$Q$51, $A166)),0))=TRUE,"United States of America",INDEX($S$2:$S$199,MATCH(TRUE,ISNUMBER(SEARCH($S$2:$S$199, $A166)),0)))),"United States of America")</f>
        <v/>
      </c>
      <c r="D166" s="192" t="str">
        <f t="array" ref="D166">IF(A166="","",IF(ISNUMBER(MATCH(TRUE,ISNUMBER(SEARCH($Q$2:$Q$51, $A166)),0))=TRUE,"",IF(ISNUMBER(MATCH(TRUE,ISNUMBER(SEARCH($S$2:$S$199, $A166)),0))=TRUE,"","미국 확인 필요")))</f>
        <v/>
      </c>
      <c r="H166" s="192" t="str">
        <f t="array" ref="H166">IFERROR(IF(F166="","",IF(ISNUMBER(MATCH(TRUE,ISNUMBER(SEARCH($Q$2:$Q$51, $F166)),0))=TRUE,"United States of America",INDEX($S$2:$S$199,MATCH(TRUE,ISNUMBER(SEARCH($S$2:$S$199, $F166)),0)))),"United States of America")</f>
        <v/>
      </c>
      <c r="I166" s="192" t="str">
        <f t="array" ref="I166">IF(F166="","",IF(ISNUMBER(MATCH(TRUE,ISNUMBER(SEARCH($Q$2:$Q$51, $F166)),0))=TRUE,"",IF(ISNUMBER(MATCH(TRUE,ISNUMBER(SEARCH($S$2:$S$199, $F166)),0))=TRUE,"","미국 확인 필요")))</f>
        <v/>
      </c>
      <c r="S166" s="2" t="s">
        <v>330</v>
      </c>
      <c r="T166" s="246">
        <f t="shared" si="8"/>
        <v>0</v>
      </c>
      <c r="U166" s="246" t="str">
        <f>IF(T166=0,"",RANK(T166,T:T,0)+COUNTIF(T$1:T165,T166))</f>
        <v/>
      </c>
      <c r="V166" s="246">
        <f t="shared" si="9"/>
        <v>0</v>
      </c>
      <c r="W166" s="246" t="str">
        <f>IF(V166=0,"",RANK(V166,V:V,0)+COUNTIF(V$1:V165,V166))</f>
        <v/>
      </c>
    </row>
    <row r="167" spans="3:23">
      <c r="C167" s="192" t="str">
        <f t="array" ref="C167">IFERROR(IF(A167="","",IF(ISNUMBER(MATCH(TRUE,ISNUMBER(SEARCH($Q$2:$Q$51, $A167)),0))=TRUE,"United States of America",INDEX($S$2:$S$199,MATCH(TRUE,ISNUMBER(SEARCH($S$2:$S$199, $A167)),0)))),"United States of America")</f>
        <v/>
      </c>
      <c r="D167" s="192" t="str">
        <f t="array" ref="D167">IF(A167="","",IF(ISNUMBER(MATCH(TRUE,ISNUMBER(SEARCH($Q$2:$Q$51, $A167)),0))=TRUE,"",IF(ISNUMBER(MATCH(TRUE,ISNUMBER(SEARCH($S$2:$S$199, $A167)),0))=TRUE,"","미국 확인 필요")))</f>
        <v/>
      </c>
      <c r="H167" s="192" t="str">
        <f t="array" ref="H167">IFERROR(IF(F167="","",IF(ISNUMBER(MATCH(TRUE,ISNUMBER(SEARCH($Q$2:$Q$51, $F167)),0))=TRUE,"United States of America",INDEX($S$2:$S$199,MATCH(TRUE,ISNUMBER(SEARCH($S$2:$S$199, $F167)),0)))),"United States of America")</f>
        <v/>
      </c>
      <c r="I167" s="192" t="str">
        <f t="array" ref="I167">IF(F167="","",IF(ISNUMBER(MATCH(TRUE,ISNUMBER(SEARCH($Q$2:$Q$51, $F167)),0))=TRUE,"",IF(ISNUMBER(MATCH(TRUE,ISNUMBER(SEARCH($S$2:$S$199, $F167)),0))=TRUE,"","미국 확인 필요")))</f>
        <v/>
      </c>
      <c r="S167" s="2" t="s">
        <v>331</v>
      </c>
      <c r="T167" s="246">
        <f t="shared" si="8"/>
        <v>0</v>
      </c>
      <c r="U167" s="246" t="str">
        <f>IF(T167=0,"",RANK(T167,T:T,0)+COUNTIF(T$1:T166,T167))</f>
        <v/>
      </c>
      <c r="V167" s="246">
        <f t="shared" si="9"/>
        <v>0</v>
      </c>
      <c r="W167" s="246" t="str">
        <f>IF(V167=0,"",RANK(V167,V:V,0)+COUNTIF(V$1:V166,V167))</f>
        <v/>
      </c>
    </row>
    <row r="168" spans="3:23">
      <c r="C168" s="192" t="str">
        <f t="array" ref="C168">IFERROR(IF(A168="","",IF(ISNUMBER(MATCH(TRUE,ISNUMBER(SEARCH($Q$2:$Q$51, $A168)),0))=TRUE,"United States of America",INDEX($S$2:$S$199,MATCH(TRUE,ISNUMBER(SEARCH($S$2:$S$199, $A168)),0)))),"United States of America")</f>
        <v/>
      </c>
      <c r="D168" s="192" t="str">
        <f t="array" ref="D168">IF(A168="","",IF(ISNUMBER(MATCH(TRUE,ISNUMBER(SEARCH($Q$2:$Q$51, $A168)),0))=TRUE,"",IF(ISNUMBER(MATCH(TRUE,ISNUMBER(SEARCH($S$2:$S$199, $A168)),0))=TRUE,"","미국 확인 필요")))</f>
        <v/>
      </c>
      <c r="H168" s="192" t="str">
        <f t="array" ref="H168">IFERROR(IF(F168="","",IF(ISNUMBER(MATCH(TRUE,ISNUMBER(SEARCH($Q$2:$Q$51, $F168)),0))=TRUE,"United States of America",INDEX($S$2:$S$199,MATCH(TRUE,ISNUMBER(SEARCH($S$2:$S$199, $F168)),0)))),"United States of America")</f>
        <v/>
      </c>
      <c r="I168" s="192" t="str">
        <f t="array" ref="I168">IF(F168="","",IF(ISNUMBER(MATCH(TRUE,ISNUMBER(SEARCH($Q$2:$Q$51, $F168)),0))=TRUE,"",IF(ISNUMBER(MATCH(TRUE,ISNUMBER(SEARCH($S$2:$S$199, $F168)),0))=TRUE,"","미국 확인 필요")))</f>
        <v/>
      </c>
      <c r="S168" s="2" t="s">
        <v>332</v>
      </c>
      <c r="T168" s="246">
        <f t="shared" si="8"/>
        <v>0</v>
      </c>
      <c r="U168" s="246" t="str">
        <f>IF(T168=0,"",RANK(T168,T:T,0)+COUNTIF(T$1:T167,T168))</f>
        <v/>
      </c>
      <c r="V168" s="246">
        <f t="shared" si="9"/>
        <v>0</v>
      </c>
      <c r="W168" s="246" t="str">
        <f>IF(V168=0,"",RANK(V168,V:V,0)+COUNTIF(V$1:V167,V168))</f>
        <v/>
      </c>
    </row>
    <row r="169" spans="3:23">
      <c r="C169" s="192" t="str">
        <f t="array" ref="C169">IFERROR(IF(A169="","",IF(ISNUMBER(MATCH(TRUE,ISNUMBER(SEARCH($Q$2:$Q$51, $A169)),0))=TRUE,"United States of America",INDEX($S$2:$S$199,MATCH(TRUE,ISNUMBER(SEARCH($S$2:$S$199, $A169)),0)))),"United States of America")</f>
        <v/>
      </c>
      <c r="D169" s="192" t="str">
        <f t="array" ref="D169">IF(A169="","",IF(ISNUMBER(MATCH(TRUE,ISNUMBER(SEARCH($Q$2:$Q$51, $A169)),0))=TRUE,"",IF(ISNUMBER(MATCH(TRUE,ISNUMBER(SEARCH($S$2:$S$199, $A169)),0))=TRUE,"","미국 확인 필요")))</f>
        <v/>
      </c>
      <c r="H169" s="192" t="str">
        <f t="array" ref="H169">IFERROR(IF(F169="","",IF(ISNUMBER(MATCH(TRUE,ISNUMBER(SEARCH($Q$2:$Q$51, $F169)),0))=TRUE,"United States of America",INDEX($S$2:$S$199,MATCH(TRUE,ISNUMBER(SEARCH($S$2:$S$199, $F169)),0)))),"United States of America")</f>
        <v/>
      </c>
      <c r="I169" s="192" t="str">
        <f t="array" ref="I169">IF(F169="","",IF(ISNUMBER(MATCH(TRUE,ISNUMBER(SEARCH($Q$2:$Q$51, $F169)),0))=TRUE,"",IF(ISNUMBER(MATCH(TRUE,ISNUMBER(SEARCH($S$2:$S$199, $F169)),0))=TRUE,"","미국 확인 필요")))</f>
        <v/>
      </c>
      <c r="S169" s="2" t="s">
        <v>333</v>
      </c>
      <c r="T169" s="246">
        <f t="shared" si="8"/>
        <v>0</v>
      </c>
      <c r="U169" s="246" t="str">
        <f>IF(T169=0,"",RANK(T169,T:T,0)+COUNTIF(T$1:T168,T169))</f>
        <v/>
      </c>
      <c r="V169" s="246">
        <f t="shared" si="9"/>
        <v>0</v>
      </c>
      <c r="W169" s="246" t="str">
        <f>IF(V169=0,"",RANK(V169,V:V,0)+COUNTIF(V$1:V168,V169))</f>
        <v/>
      </c>
    </row>
    <row r="170" spans="3:23">
      <c r="C170" s="192" t="str">
        <f t="array" ref="C170">IFERROR(IF(A170="","",IF(ISNUMBER(MATCH(TRUE,ISNUMBER(SEARCH($Q$2:$Q$51, $A170)),0))=TRUE,"United States of America",INDEX($S$2:$S$199,MATCH(TRUE,ISNUMBER(SEARCH($S$2:$S$199, $A170)),0)))),"United States of America")</f>
        <v/>
      </c>
      <c r="D170" s="192" t="str">
        <f t="array" ref="D170">IF(A170="","",IF(ISNUMBER(MATCH(TRUE,ISNUMBER(SEARCH($Q$2:$Q$51, $A170)),0))=TRUE,"",IF(ISNUMBER(MATCH(TRUE,ISNUMBER(SEARCH($S$2:$S$199, $A170)),0))=TRUE,"","미국 확인 필요")))</f>
        <v/>
      </c>
      <c r="H170" s="192" t="str">
        <f t="array" ref="H170">IFERROR(IF(F170="","",IF(ISNUMBER(MATCH(TRUE,ISNUMBER(SEARCH($Q$2:$Q$51, $F170)),0))=TRUE,"United States of America",INDEX($S$2:$S$199,MATCH(TRUE,ISNUMBER(SEARCH($S$2:$S$199, $F170)),0)))),"United States of America")</f>
        <v/>
      </c>
      <c r="I170" s="192" t="str">
        <f t="array" ref="I170">IF(F170="","",IF(ISNUMBER(MATCH(TRUE,ISNUMBER(SEARCH($Q$2:$Q$51, $F170)),0))=TRUE,"",IF(ISNUMBER(MATCH(TRUE,ISNUMBER(SEARCH($S$2:$S$199, $F170)),0))=TRUE,"","미국 확인 필요")))</f>
        <v/>
      </c>
      <c r="S170" s="2" t="s">
        <v>334</v>
      </c>
      <c r="T170" s="246">
        <f t="shared" si="8"/>
        <v>0</v>
      </c>
      <c r="U170" s="246" t="str">
        <f>IF(T170=0,"",RANK(T170,T:T,0)+COUNTIF(T$1:T169,T170))</f>
        <v/>
      </c>
      <c r="V170" s="246">
        <f t="shared" si="9"/>
        <v>0</v>
      </c>
      <c r="W170" s="246" t="str">
        <f>IF(V170=0,"",RANK(V170,V:V,0)+COUNTIF(V$1:V169,V170))</f>
        <v/>
      </c>
    </row>
    <row r="171" spans="3:23">
      <c r="C171" s="192" t="str">
        <f t="array" ref="C171">IFERROR(IF(A171="","",IF(ISNUMBER(MATCH(TRUE,ISNUMBER(SEARCH($Q$2:$Q$51, $A171)),0))=TRUE,"United States of America",INDEX($S$2:$S$199,MATCH(TRUE,ISNUMBER(SEARCH($S$2:$S$199, $A171)),0)))),"United States of America")</f>
        <v/>
      </c>
      <c r="D171" s="192" t="str">
        <f t="array" ref="D171">IF(A171="","",IF(ISNUMBER(MATCH(TRUE,ISNUMBER(SEARCH($Q$2:$Q$51, $A171)),0))=TRUE,"",IF(ISNUMBER(MATCH(TRUE,ISNUMBER(SEARCH($S$2:$S$199, $A171)),0))=TRUE,"","미국 확인 필요")))</f>
        <v/>
      </c>
      <c r="H171" s="192" t="str">
        <f t="array" ref="H171">IFERROR(IF(F171="","",IF(ISNUMBER(MATCH(TRUE,ISNUMBER(SEARCH($Q$2:$Q$51, $F171)),0))=TRUE,"United States of America",INDEX($S$2:$S$199,MATCH(TRUE,ISNUMBER(SEARCH($S$2:$S$199, $F171)),0)))),"United States of America")</f>
        <v/>
      </c>
      <c r="I171" s="192" t="str">
        <f t="array" ref="I171">IF(F171="","",IF(ISNUMBER(MATCH(TRUE,ISNUMBER(SEARCH($Q$2:$Q$51, $F171)),0))=TRUE,"",IF(ISNUMBER(MATCH(TRUE,ISNUMBER(SEARCH($S$2:$S$199, $F171)),0))=TRUE,"","미국 확인 필요")))</f>
        <v/>
      </c>
      <c r="S171" s="2" t="s">
        <v>335</v>
      </c>
      <c r="T171" s="246">
        <f t="shared" si="8"/>
        <v>0</v>
      </c>
      <c r="U171" s="246" t="str">
        <f>IF(T171=0,"",RANK(T171,T:T,0)+COUNTIF(T$1:T170,T171))</f>
        <v/>
      </c>
      <c r="V171" s="246">
        <f t="shared" si="9"/>
        <v>0</v>
      </c>
      <c r="W171" s="246" t="str">
        <f>IF(V171=0,"",RANK(V171,V:V,0)+COUNTIF(V$1:V170,V171))</f>
        <v/>
      </c>
    </row>
    <row r="172" spans="3:23">
      <c r="C172" s="192" t="str">
        <f t="array" ref="C172">IFERROR(IF(A172="","",IF(ISNUMBER(MATCH(TRUE,ISNUMBER(SEARCH($Q$2:$Q$51, $A172)),0))=TRUE,"United States of America",INDEX($S$2:$S$199,MATCH(TRUE,ISNUMBER(SEARCH($S$2:$S$199, $A172)),0)))),"United States of America")</f>
        <v/>
      </c>
      <c r="D172" s="192" t="str">
        <f t="array" ref="D172">IF(A172="","",IF(ISNUMBER(MATCH(TRUE,ISNUMBER(SEARCH($Q$2:$Q$51, $A172)),0))=TRUE,"",IF(ISNUMBER(MATCH(TRUE,ISNUMBER(SEARCH($S$2:$S$199, $A172)),0))=TRUE,"","미국 확인 필요")))</f>
        <v/>
      </c>
      <c r="H172" s="192" t="str">
        <f t="array" ref="H172">IFERROR(IF(F172="","",IF(ISNUMBER(MATCH(TRUE,ISNUMBER(SEARCH($Q$2:$Q$51, $F172)),0))=TRUE,"United States of America",INDEX($S$2:$S$199,MATCH(TRUE,ISNUMBER(SEARCH($S$2:$S$199, $F172)),0)))),"United States of America")</f>
        <v/>
      </c>
      <c r="I172" s="192" t="str">
        <f t="array" ref="I172">IF(F172="","",IF(ISNUMBER(MATCH(TRUE,ISNUMBER(SEARCH($Q$2:$Q$51, $F172)),0))=TRUE,"",IF(ISNUMBER(MATCH(TRUE,ISNUMBER(SEARCH($S$2:$S$199, $F172)),0))=TRUE,"","미국 확인 필요")))</f>
        <v/>
      </c>
      <c r="S172" s="2" t="s">
        <v>336</v>
      </c>
      <c r="T172" s="246">
        <f t="shared" si="8"/>
        <v>0</v>
      </c>
      <c r="U172" s="246" t="str">
        <f>IF(T172=0,"",RANK(T172,T:T,0)+COUNTIF(T$1:T171,T172))</f>
        <v/>
      </c>
      <c r="V172" s="246">
        <f t="shared" si="9"/>
        <v>0</v>
      </c>
      <c r="W172" s="246" t="str">
        <f>IF(V172=0,"",RANK(V172,V:V,0)+COUNTIF(V$1:V171,V172))</f>
        <v/>
      </c>
    </row>
    <row r="173" spans="3:23">
      <c r="C173" s="192" t="str">
        <f t="array" ref="C173">IFERROR(IF(A173="","",IF(ISNUMBER(MATCH(TRUE,ISNUMBER(SEARCH($Q$2:$Q$51, $A173)),0))=TRUE,"United States of America",INDEX($S$2:$S$199,MATCH(TRUE,ISNUMBER(SEARCH($S$2:$S$199, $A173)),0)))),"United States of America")</f>
        <v/>
      </c>
      <c r="D173" s="192" t="str">
        <f t="array" ref="D173">IF(A173="","",IF(ISNUMBER(MATCH(TRUE,ISNUMBER(SEARCH($Q$2:$Q$51, $A173)),0))=TRUE,"",IF(ISNUMBER(MATCH(TRUE,ISNUMBER(SEARCH($S$2:$S$199, $A173)),0))=TRUE,"","미국 확인 필요")))</f>
        <v/>
      </c>
      <c r="H173" s="192" t="str">
        <f t="array" ref="H173">IFERROR(IF(F173="","",IF(ISNUMBER(MATCH(TRUE,ISNUMBER(SEARCH($Q$2:$Q$51, $F173)),0))=TRUE,"United States of America",INDEX($S$2:$S$199,MATCH(TRUE,ISNUMBER(SEARCH($S$2:$S$199, $F173)),0)))),"United States of America")</f>
        <v/>
      </c>
      <c r="I173" s="192" t="str">
        <f t="array" ref="I173">IF(F173="","",IF(ISNUMBER(MATCH(TRUE,ISNUMBER(SEARCH($Q$2:$Q$51, $F173)),0))=TRUE,"",IF(ISNUMBER(MATCH(TRUE,ISNUMBER(SEARCH($S$2:$S$199, $F173)),0))=TRUE,"","미국 확인 필요")))</f>
        <v/>
      </c>
      <c r="S173" s="2" t="s">
        <v>337</v>
      </c>
      <c r="T173" s="246">
        <f t="shared" si="8"/>
        <v>0</v>
      </c>
      <c r="U173" s="246" t="str">
        <f>IF(T173=0,"",RANK(T173,T:T,0)+COUNTIF(T$1:T172,T173))</f>
        <v/>
      </c>
      <c r="V173" s="246">
        <f t="shared" si="9"/>
        <v>0</v>
      </c>
      <c r="W173" s="246" t="str">
        <f>IF(V173=0,"",RANK(V173,V:V,0)+COUNTIF(V$1:V172,V173))</f>
        <v/>
      </c>
    </row>
    <row r="174" spans="3:23">
      <c r="C174" s="192" t="str">
        <f t="array" ref="C174">IFERROR(IF(A174="","",IF(ISNUMBER(MATCH(TRUE,ISNUMBER(SEARCH($Q$2:$Q$51, $A174)),0))=TRUE,"United States of America",INDEX($S$2:$S$199,MATCH(TRUE,ISNUMBER(SEARCH($S$2:$S$199, $A174)),0)))),"United States of America")</f>
        <v/>
      </c>
      <c r="D174" s="192" t="str">
        <f t="array" ref="D174">IF(A174="","",IF(ISNUMBER(MATCH(TRUE,ISNUMBER(SEARCH($Q$2:$Q$51, $A174)),0))=TRUE,"",IF(ISNUMBER(MATCH(TRUE,ISNUMBER(SEARCH($S$2:$S$199, $A174)),0))=TRUE,"","미국 확인 필요")))</f>
        <v/>
      </c>
      <c r="H174" s="192" t="str">
        <f t="array" ref="H174">IFERROR(IF(F174="","",IF(ISNUMBER(MATCH(TRUE,ISNUMBER(SEARCH($Q$2:$Q$51, $F174)),0))=TRUE,"United States of America",INDEX($S$2:$S$199,MATCH(TRUE,ISNUMBER(SEARCH($S$2:$S$199, $F174)),0)))),"United States of America")</f>
        <v/>
      </c>
      <c r="I174" s="192" t="str">
        <f t="array" ref="I174">IF(F174="","",IF(ISNUMBER(MATCH(TRUE,ISNUMBER(SEARCH($Q$2:$Q$51, $F174)),0))=TRUE,"",IF(ISNUMBER(MATCH(TRUE,ISNUMBER(SEARCH($S$2:$S$199, $F174)),0))=TRUE,"","미국 확인 필요")))</f>
        <v/>
      </c>
      <c r="S174" s="2" t="s">
        <v>338</v>
      </c>
      <c r="T174" s="246">
        <f t="shared" si="8"/>
        <v>0</v>
      </c>
      <c r="U174" s="246" t="str">
        <f>IF(T174=0,"",RANK(T174,T:T,0)+COUNTIF(T$1:T173,T174))</f>
        <v/>
      </c>
      <c r="V174" s="246">
        <f t="shared" si="9"/>
        <v>0</v>
      </c>
      <c r="W174" s="246" t="str">
        <f>IF(V174=0,"",RANK(V174,V:V,0)+COUNTIF(V$1:V173,V174))</f>
        <v/>
      </c>
    </row>
    <row r="175" spans="3:23">
      <c r="C175" s="192" t="str">
        <f t="array" ref="C175">IFERROR(IF(A175="","",IF(ISNUMBER(MATCH(TRUE,ISNUMBER(SEARCH($Q$2:$Q$51, $A175)),0))=TRUE,"United States of America",INDEX($S$2:$S$199,MATCH(TRUE,ISNUMBER(SEARCH($S$2:$S$199, $A175)),0)))),"United States of America")</f>
        <v/>
      </c>
      <c r="D175" s="192" t="str">
        <f t="array" ref="D175">IF(A175="","",IF(ISNUMBER(MATCH(TRUE,ISNUMBER(SEARCH($Q$2:$Q$51, $A175)),0))=TRUE,"",IF(ISNUMBER(MATCH(TRUE,ISNUMBER(SEARCH($S$2:$S$199, $A175)),0))=TRUE,"","미국 확인 필요")))</f>
        <v/>
      </c>
      <c r="H175" s="192" t="str">
        <f t="array" ref="H175">IFERROR(IF(F175="","",IF(ISNUMBER(MATCH(TRUE,ISNUMBER(SEARCH($Q$2:$Q$51, $F175)),0))=TRUE,"United States of America",INDEX($S$2:$S$199,MATCH(TRUE,ISNUMBER(SEARCH($S$2:$S$199, $F175)),0)))),"United States of America")</f>
        <v/>
      </c>
      <c r="I175" s="192" t="str">
        <f t="array" ref="I175">IF(F175="","",IF(ISNUMBER(MATCH(TRUE,ISNUMBER(SEARCH($Q$2:$Q$51, $F175)),0))=TRUE,"",IF(ISNUMBER(MATCH(TRUE,ISNUMBER(SEARCH($S$2:$S$199, $F175)),0))=TRUE,"","미국 확인 필요")))</f>
        <v/>
      </c>
      <c r="S175" s="2" t="s">
        <v>339</v>
      </c>
      <c r="T175" s="246">
        <f t="shared" si="8"/>
        <v>0</v>
      </c>
      <c r="U175" s="246" t="str">
        <f>IF(T175=0,"",RANK(T175,T:T,0)+COUNTIF(T$1:T174,T175))</f>
        <v/>
      </c>
      <c r="V175" s="246">
        <f t="shared" si="9"/>
        <v>0</v>
      </c>
      <c r="W175" s="246" t="str">
        <f>IF(V175=0,"",RANK(V175,V:V,0)+COUNTIF(V$1:V174,V175))</f>
        <v/>
      </c>
    </row>
    <row r="176" spans="3:23">
      <c r="C176" s="192" t="str">
        <f t="array" ref="C176">IFERROR(IF(A176="","",IF(ISNUMBER(MATCH(TRUE,ISNUMBER(SEARCH($Q$2:$Q$51, $A176)),0))=TRUE,"United States of America",INDEX($S$2:$S$199,MATCH(TRUE,ISNUMBER(SEARCH($S$2:$S$199, $A176)),0)))),"United States of America")</f>
        <v/>
      </c>
      <c r="D176" s="192" t="str">
        <f t="array" ref="D176">IF(A176="","",IF(ISNUMBER(MATCH(TRUE,ISNUMBER(SEARCH($Q$2:$Q$51, $A176)),0))=TRUE,"",IF(ISNUMBER(MATCH(TRUE,ISNUMBER(SEARCH($S$2:$S$199, $A176)),0))=TRUE,"","미국 확인 필요")))</f>
        <v/>
      </c>
      <c r="H176" s="192" t="str">
        <f t="array" ref="H176">IFERROR(IF(F176="","",IF(ISNUMBER(MATCH(TRUE,ISNUMBER(SEARCH($Q$2:$Q$51, $F176)),0))=TRUE,"United States of America",INDEX($S$2:$S$199,MATCH(TRUE,ISNUMBER(SEARCH($S$2:$S$199, $F176)),0)))),"United States of America")</f>
        <v/>
      </c>
      <c r="I176" s="192" t="str">
        <f t="array" ref="I176">IF(F176="","",IF(ISNUMBER(MATCH(TRUE,ISNUMBER(SEARCH($Q$2:$Q$51, $F176)),0))=TRUE,"",IF(ISNUMBER(MATCH(TRUE,ISNUMBER(SEARCH($S$2:$S$199, $F176)),0))=TRUE,"","미국 확인 필요")))</f>
        <v/>
      </c>
      <c r="S176" s="2" t="s">
        <v>340</v>
      </c>
      <c r="T176" s="246">
        <f t="shared" si="8"/>
        <v>0</v>
      </c>
      <c r="U176" s="246" t="str">
        <f>IF(T176=0,"",RANK(T176,T:T,0)+COUNTIF(T$1:T175,T176))</f>
        <v/>
      </c>
      <c r="V176" s="246">
        <f t="shared" si="9"/>
        <v>28</v>
      </c>
      <c r="W176" s="246">
        <f>IF(V176=0,"",RANK(V176,V:V,0)+COUNTIF(V$1:V175,V176))</f>
        <v>33</v>
      </c>
    </row>
    <row r="177" spans="3:23">
      <c r="C177" s="192" t="str">
        <f t="array" ref="C177">IFERROR(IF(A177="","",IF(ISNUMBER(MATCH(TRUE,ISNUMBER(SEARCH($Q$2:$Q$51, $A177)),0))=TRUE,"United States of America",INDEX($S$2:$S$199,MATCH(TRUE,ISNUMBER(SEARCH($S$2:$S$199, $A177)),0)))),"United States of America")</f>
        <v/>
      </c>
      <c r="D177" s="192" t="str">
        <f t="array" ref="D177">IF(A177="","",IF(ISNUMBER(MATCH(TRUE,ISNUMBER(SEARCH($Q$2:$Q$51, $A177)),0))=TRUE,"",IF(ISNUMBER(MATCH(TRUE,ISNUMBER(SEARCH($S$2:$S$199, $A177)),0))=TRUE,"","미국 확인 필요")))</f>
        <v/>
      </c>
      <c r="H177" s="192" t="str">
        <f t="array" ref="H177">IFERROR(IF(F177="","",IF(ISNUMBER(MATCH(TRUE,ISNUMBER(SEARCH($Q$2:$Q$51, $F177)),0))=TRUE,"United States of America",INDEX($S$2:$S$199,MATCH(TRUE,ISNUMBER(SEARCH($S$2:$S$199, $F177)),0)))),"United States of America")</f>
        <v/>
      </c>
      <c r="I177" s="192" t="str">
        <f t="array" ref="I177">IF(F177="","",IF(ISNUMBER(MATCH(TRUE,ISNUMBER(SEARCH($Q$2:$Q$51, $F177)),0))=TRUE,"",IF(ISNUMBER(MATCH(TRUE,ISNUMBER(SEARCH($S$2:$S$199, $F177)),0))=TRUE,"","미국 확인 필요")))</f>
        <v/>
      </c>
      <c r="S177" s="2" t="s">
        <v>341</v>
      </c>
      <c r="T177" s="246">
        <f t="shared" si="8"/>
        <v>0</v>
      </c>
      <c r="U177" s="246" t="str">
        <f>IF(T177=0,"",RANK(T177,T:T,0)+COUNTIF(T$1:T176,T177))</f>
        <v/>
      </c>
      <c r="V177" s="246">
        <f t="shared" si="9"/>
        <v>0</v>
      </c>
      <c r="W177" s="246" t="str">
        <f>IF(V177=0,"",RANK(V177,V:V,0)+COUNTIF(V$1:V176,V177))</f>
        <v/>
      </c>
    </row>
    <row r="178" spans="3:23">
      <c r="C178" s="192" t="str">
        <f t="array" ref="C178">IFERROR(IF(A178="","",IF(ISNUMBER(MATCH(TRUE,ISNUMBER(SEARCH($Q$2:$Q$51, $A178)),0))=TRUE,"United States of America",INDEX($S$2:$S$199,MATCH(TRUE,ISNUMBER(SEARCH($S$2:$S$199, $A178)),0)))),"United States of America")</f>
        <v/>
      </c>
      <c r="D178" s="192" t="str">
        <f t="array" ref="D178">IF(A178="","",IF(ISNUMBER(MATCH(TRUE,ISNUMBER(SEARCH($Q$2:$Q$51, $A178)),0))=TRUE,"",IF(ISNUMBER(MATCH(TRUE,ISNUMBER(SEARCH($S$2:$S$199, $A178)),0))=TRUE,"","미국 확인 필요")))</f>
        <v/>
      </c>
      <c r="H178" s="192" t="str">
        <f t="array" ref="H178">IFERROR(IF(F178="","",IF(ISNUMBER(MATCH(TRUE,ISNUMBER(SEARCH($Q$2:$Q$51, $F178)),0))=TRUE,"United States of America",INDEX($S$2:$S$199,MATCH(TRUE,ISNUMBER(SEARCH($S$2:$S$199, $F178)),0)))),"United States of America")</f>
        <v/>
      </c>
      <c r="I178" s="192" t="str">
        <f t="array" ref="I178">IF(F178="","",IF(ISNUMBER(MATCH(TRUE,ISNUMBER(SEARCH($Q$2:$Q$51, $F178)),0))=TRUE,"",IF(ISNUMBER(MATCH(TRUE,ISNUMBER(SEARCH($S$2:$S$199, $F178)),0))=TRUE,"","미국 확인 필요")))</f>
        <v/>
      </c>
      <c r="S178" s="2" t="s">
        <v>342</v>
      </c>
      <c r="T178" s="246">
        <f t="shared" si="8"/>
        <v>0</v>
      </c>
      <c r="U178" s="246" t="str">
        <f>IF(T178=0,"",RANK(T178,T:T,0)+COUNTIF(T$1:T177,T178))</f>
        <v/>
      </c>
      <c r="V178" s="246">
        <f t="shared" si="9"/>
        <v>0</v>
      </c>
      <c r="W178" s="246" t="str">
        <f>IF(V178=0,"",RANK(V178,V:V,0)+COUNTIF(V$1:V177,V178))</f>
        <v/>
      </c>
    </row>
    <row r="179" spans="3:23">
      <c r="C179" s="192" t="str">
        <f t="array" ref="C179">IFERROR(IF(A179="","",IF(ISNUMBER(MATCH(TRUE,ISNUMBER(SEARCH($Q$2:$Q$51, $A179)),0))=TRUE,"United States of America",INDEX($S$2:$S$199,MATCH(TRUE,ISNUMBER(SEARCH($S$2:$S$199, $A179)),0)))),"United States of America")</f>
        <v/>
      </c>
      <c r="D179" s="192" t="str">
        <f t="array" ref="D179">IF(A179="","",IF(ISNUMBER(MATCH(TRUE,ISNUMBER(SEARCH($Q$2:$Q$51, $A179)),0))=TRUE,"",IF(ISNUMBER(MATCH(TRUE,ISNUMBER(SEARCH($S$2:$S$199, $A179)),0))=TRUE,"","미국 확인 필요")))</f>
        <v/>
      </c>
      <c r="H179" s="192" t="str">
        <f t="array" ref="H179">IFERROR(IF(F179="","",IF(ISNUMBER(MATCH(TRUE,ISNUMBER(SEARCH($Q$2:$Q$51, $F179)),0))=TRUE,"United States of America",INDEX($S$2:$S$199,MATCH(TRUE,ISNUMBER(SEARCH($S$2:$S$199, $F179)),0)))),"United States of America")</f>
        <v/>
      </c>
      <c r="I179" s="192" t="str">
        <f t="array" ref="I179">IF(F179="","",IF(ISNUMBER(MATCH(TRUE,ISNUMBER(SEARCH($Q$2:$Q$51, $F179)),0))=TRUE,"",IF(ISNUMBER(MATCH(TRUE,ISNUMBER(SEARCH($S$2:$S$199, $F179)),0))=TRUE,"","미국 확인 필요")))</f>
        <v/>
      </c>
      <c r="S179" s="2" t="s">
        <v>343</v>
      </c>
      <c r="T179" s="246">
        <f t="shared" si="8"/>
        <v>0</v>
      </c>
      <c r="U179" s="246" t="str">
        <f>IF(T179=0,"",RANK(T179,T:T,0)+COUNTIF(T$1:T178,T179))</f>
        <v/>
      </c>
      <c r="V179" s="246">
        <f t="shared" si="9"/>
        <v>0</v>
      </c>
      <c r="W179" s="246" t="str">
        <f>IF(V179=0,"",RANK(V179,V:V,0)+COUNTIF(V$1:V178,V179))</f>
        <v/>
      </c>
    </row>
    <row r="180" spans="3:23">
      <c r="C180" s="192" t="str">
        <f t="array" ref="C180">IFERROR(IF(A180="","",IF(ISNUMBER(MATCH(TRUE,ISNUMBER(SEARCH($Q$2:$Q$51, $A180)),0))=TRUE,"United States of America",INDEX($S$2:$S$199,MATCH(TRUE,ISNUMBER(SEARCH($S$2:$S$199, $A180)),0)))),"United States of America")</f>
        <v/>
      </c>
      <c r="D180" s="192" t="str">
        <f t="array" ref="D180">IF(A180="","",IF(ISNUMBER(MATCH(TRUE,ISNUMBER(SEARCH($Q$2:$Q$51, $A180)),0))=TRUE,"",IF(ISNUMBER(MATCH(TRUE,ISNUMBER(SEARCH($S$2:$S$199, $A180)),0))=TRUE,"","미국 확인 필요")))</f>
        <v/>
      </c>
      <c r="S180" s="2" t="s">
        <v>344</v>
      </c>
      <c r="T180" s="246">
        <f t="shared" si="8"/>
        <v>0</v>
      </c>
      <c r="U180" s="246" t="str">
        <f>IF(T180=0,"",RANK(T180,T:T,0)+COUNTIF(T$1:T179,T180))</f>
        <v/>
      </c>
      <c r="V180" s="246">
        <f t="shared" si="9"/>
        <v>0</v>
      </c>
      <c r="W180" s="246" t="str">
        <f>IF(V180=0,"",RANK(V180,V:V,0)+COUNTIF(V$1:V179,V180))</f>
        <v/>
      </c>
    </row>
    <row r="181" spans="3:23">
      <c r="C181" s="192" t="str">
        <f t="array" ref="C181">IFERROR(IF(A181="","",IF(ISNUMBER(MATCH(TRUE,ISNUMBER(SEARCH($Q$2:$Q$51, $A181)),0))=TRUE,"United States of America",INDEX($S$2:$S$199,MATCH(TRUE,ISNUMBER(SEARCH($S$2:$S$199, $A181)),0)))),"United States of America")</f>
        <v/>
      </c>
      <c r="D181" s="192" t="str">
        <f t="array" ref="D181">IF(A181="","",IF(ISNUMBER(MATCH(TRUE,ISNUMBER(SEARCH($Q$2:$Q$51, $A181)),0))=TRUE,"",IF(ISNUMBER(MATCH(TRUE,ISNUMBER(SEARCH($S$2:$S$199, $A181)),0))=TRUE,"","미국 확인 필요")))</f>
        <v/>
      </c>
      <c r="S181" s="2" t="s">
        <v>345</v>
      </c>
      <c r="T181" s="246">
        <f t="shared" si="8"/>
        <v>0</v>
      </c>
      <c r="U181" s="246" t="str">
        <f>IF(T181=0,"",RANK(T181,T:T,0)+COUNTIF(T$1:T180,T181))</f>
        <v/>
      </c>
      <c r="V181" s="246">
        <f t="shared" si="9"/>
        <v>0</v>
      </c>
      <c r="W181" s="246" t="str">
        <f>IF(V181=0,"",RANK(V181,V:V,0)+COUNTIF(V$1:V180,V181))</f>
        <v/>
      </c>
    </row>
    <row r="182" spans="3:23">
      <c r="C182" s="192" t="str">
        <f t="array" ref="C182">IFERROR(IF(A182="","",IF(ISNUMBER(MATCH(TRUE,ISNUMBER(SEARCH($Q$2:$Q$51, $A182)),0))=TRUE,"United States of America",INDEX($S$2:$S$199,MATCH(TRUE,ISNUMBER(SEARCH($S$2:$S$199, $A182)),0)))),"United States of America")</f>
        <v/>
      </c>
      <c r="D182" s="192" t="str">
        <f t="array" ref="D182">IF(A182="","",IF(ISNUMBER(MATCH(TRUE,ISNUMBER(SEARCH($Q$2:$Q$51, $A182)),0))=TRUE,"",IF(ISNUMBER(MATCH(TRUE,ISNUMBER(SEARCH($S$2:$S$199, $A182)),0))=TRUE,"","미국 확인 필요")))</f>
        <v/>
      </c>
      <c r="S182" s="2" t="s">
        <v>346</v>
      </c>
      <c r="T182" s="246">
        <f t="shared" si="8"/>
        <v>0</v>
      </c>
      <c r="U182" s="246" t="str">
        <f>IF(T182=0,"",RANK(T182,T:T,0)+COUNTIF(T$1:T181,T182))</f>
        <v/>
      </c>
      <c r="V182" s="246">
        <f t="shared" si="9"/>
        <v>0</v>
      </c>
      <c r="W182" s="246" t="str">
        <f>IF(V182=0,"",RANK(V182,V:V,0)+COUNTIF(V$1:V181,V182))</f>
        <v/>
      </c>
    </row>
    <row r="183" spans="3:23">
      <c r="C183" s="192" t="str">
        <f t="array" ref="C183">IFERROR(IF(A183="","",IF(ISNUMBER(MATCH(TRUE,ISNUMBER(SEARCH($Q$2:$Q$51, $A183)),0))=TRUE,"United States of America",INDEX($S$2:$S$199,MATCH(TRUE,ISNUMBER(SEARCH($S$2:$S$199, $A183)),0)))),"United States of America")</f>
        <v/>
      </c>
      <c r="D183" s="192" t="str">
        <f t="array" ref="D183">IF(A183="","",IF(ISNUMBER(MATCH(TRUE,ISNUMBER(SEARCH($Q$2:$Q$51, $A183)),0))=TRUE,"",IF(ISNUMBER(MATCH(TRUE,ISNUMBER(SEARCH($S$2:$S$199, $A183)),0))=TRUE,"","미국 확인 필요")))</f>
        <v/>
      </c>
      <c r="S183" s="2" t="s">
        <v>347</v>
      </c>
      <c r="T183" s="246">
        <f t="shared" si="8"/>
        <v>0</v>
      </c>
      <c r="U183" s="246" t="str">
        <f>IF(T183=0,"",RANK(T183,T:T,0)+COUNTIF(T$1:T182,T183))</f>
        <v/>
      </c>
      <c r="V183" s="246">
        <f t="shared" si="9"/>
        <v>0</v>
      </c>
      <c r="W183" s="246" t="str">
        <f>IF(V183=0,"",RANK(V183,V:V,0)+COUNTIF(V$1:V182,V183))</f>
        <v/>
      </c>
    </row>
    <row r="184" spans="3:23">
      <c r="C184" s="192" t="str">
        <f t="array" ref="C184">IFERROR(IF(A184="","",IF(ISNUMBER(MATCH(TRUE,ISNUMBER(SEARCH($Q$2:$Q$51, $A184)),0))=TRUE,"United States of America",INDEX($S$2:$S$199,MATCH(TRUE,ISNUMBER(SEARCH($S$2:$S$199, $A184)),0)))),"United States of America")</f>
        <v/>
      </c>
      <c r="D184" s="192" t="str">
        <f t="array" ref="D184">IF(A184="","",IF(ISNUMBER(MATCH(TRUE,ISNUMBER(SEARCH($Q$2:$Q$51, $A184)),0))=TRUE,"",IF(ISNUMBER(MATCH(TRUE,ISNUMBER(SEARCH($S$2:$S$199, $A184)),0))=TRUE,"","미국 확인 필요")))</f>
        <v/>
      </c>
      <c r="S184" s="2" t="s">
        <v>348</v>
      </c>
      <c r="T184" s="246">
        <f t="shared" si="8"/>
        <v>0</v>
      </c>
      <c r="U184" s="246" t="str">
        <f>IF(T184=0,"",RANK(T184,T:T,0)+COUNTIF(T$1:T183,T184))</f>
        <v/>
      </c>
      <c r="V184" s="246">
        <f t="shared" si="9"/>
        <v>0</v>
      </c>
      <c r="W184" s="246" t="str">
        <f>IF(V184=0,"",RANK(V184,V:V,0)+COUNTIF(V$1:V183,V184))</f>
        <v/>
      </c>
    </row>
    <row r="185" spans="3:23">
      <c r="C185" s="192" t="str">
        <f t="array" ref="C185">IFERROR(IF(A185="","",IF(ISNUMBER(MATCH(TRUE,ISNUMBER(SEARCH($Q$2:$Q$51, $A185)),0))=TRUE,"United States of America",INDEX($S$2:$S$199,MATCH(TRUE,ISNUMBER(SEARCH($S$2:$S$199, $A185)),0)))),"United States of America")</f>
        <v/>
      </c>
      <c r="D185" s="192" t="str">
        <f t="array" ref="D185">IF(A185="","",IF(ISNUMBER(MATCH(TRUE,ISNUMBER(SEARCH($Q$2:$Q$51, $A185)),0))=TRUE,"",IF(ISNUMBER(MATCH(TRUE,ISNUMBER(SEARCH($S$2:$S$199, $A185)),0))=TRUE,"","미국 확인 필요")))</f>
        <v/>
      </c>
      <c r="S185" s="2" t="s">
        <v>349</v>
      </c>
      <c r="T185" s="246">
        <f t="shared" si="8"/>
        <v>0</v>
      </c>
      <c r="U185" s="246" t="str">
        <f>IF(T185=0,"",RANK(T185,T:T,0)+COUNTIF(T$1:T184,T185))</f>
        <v/>
      </c>
      <c r="V185" s="246">
        <f t="shared" si="9"/>
        <v>0</v>
      </c>
      <c r="W185" s="246" t="str">
        <f>IF(V185=0,"",RANK(V185,V:V,0)+COUNTIF(V$1:V184,V185))</f>
        <v/>
      </c>
    </row>
    <row r="186" spans="3:23">
      <c r="C186" s="192" t="str">
        <f t="array" ref="C186">IFERROR(IF(A186="","",IF(ISNUMBER(MATCH(TRUE,ISNUMBER(SEARCH($Q$2:$Q$51, $A186)),0))=TRUE,"United States of America",INDEX($S$2:$S$199,MATCH(TRUE,ISNUMBER(SEARCH($S$2:$S$199, $A186)),0)))),"United States of America")</f>
        <v/>
      </c>
      <c r="D186" s="192" t="str">
        <f t="array" ref="D186">IF(A186="","",IF(ISNUMBER(MATCH(TRUE,ISNUMBER(SEARCH($Q$2:$Q$51, $A186)),0))=TRUE,"",IF(ISNUMBER(MATCH(TRUE,ISNUMBER(SEARCH($S$2:$S$199, $A186)),0))=TRUE,"","미국 확인 필요")))</f>
        <v/>
      </c>
      <c r="S186" s="2" t="s">
        <v>350</v>
      </c>
      <c r="T186" s="246">
        <f t="shared" si="8"/>
        <v>0</v>
      </c>
      <c r="U186" s="246" t="str">
        <f>IF(T186=0,"",RANK(T186,T:T,0)+COUNTIF(T$1:T185,T186))</f>
        <v/>
      </c>
      <c r="V186" s="246">
        <f t="shared" si="9"/>
        <v>91</v>
      </c>
      <c r="W186" s="246">
        <f>IF(V186=0,"",RANK(V186,V:V,0)+COUNTIF(V$1:V185,V186))</f>
        <v>11</v>
      </c>
    </row>
    <row r="187" spans="3:23">
      <c r="C187" s="192" t="str">
        <f t="array" ref="C187">IFERROR(IF(A187="","",IF(ISNUMBER(MATCH(TRUE,ISNUMBER(SEARCH($Q$2:$Q$51, $A187)),0))=TRUE,"United States of America",INDEX($S$2:$S$199,MATCH(TRUE,ISNUMBER(SEARCH($S$2:$S$199, $A187)),0)))),"United States of America")</f>
        <v/>
      </c>
      <c r="D187" s="192" t="str">
        <f t="array" ref="D187">IF(A187="","",IF(ISNUMBER(MATCH(TRUE,ISNUMBER(SEARCH($Q$2:$Q$51, $A187)),0))=TRUE,"",IF(ISNUMBER(MATCH(TRUE,ISNUMBER(SEARCH($S$2:$S$199, $A187)),0))=TRUE,"","미국 확인 필요")))</f>
        <v/>
      </c>
      <c r="S187" s="2" t="s">
        <v>351</v>
      </c>
      <c r="T187" s="246">
        <f t="shared" si="8"/>
        <v>0</v>
      </c>
      <c r="U187" s="246" t="str">
        <f>IF(T187=0,"",RANK(T187,T:T,0)+COUNTIF(T$1:T186,T187))</f>
        <v/>
      </c>
      <c r="V187" s="246">
        <f t="shared" si="9"/>
        <v>0</v>
      </c>
      <c r="W187" s="246" t="str">
        <f>IF(V187=0,"",RANK(V187,V:V,0)+COUNTIF(V$1:V186,V187))</f>
        <v/>
      </c>
    </row>
    <row r="188" spans="3:23">
      <c r="C188" s="192" t="str">
        <f t="array" ref="C188">IFERROR(IF(A188="","",IF(ISNUMBER(MATCH(TRUE,ISNUMBER(SEARCH($Q$2:$Q$51, $A188)),0))=TRUE,"United States of America",INDEX($S$2:$S$199,MATCH(TRUE,ISNUMBER(SEARCH($S$2:$S$199, $A188)),0)))),"United States of America")</f>
        <v/>
      </c>
      <c r="D188" s="192" t="str">
        <f t="array" ref="D188">IF(A188="","",IF(ISNUMBER(MATCH(TRUE,ISNUMBER(SEARCH($Q$2:$Q$51, $A188)),0))=TRUE,"",IF(ISNUMBER(MATCH(TRUE,ISNUMBER(SEARCH($S$2:$S$199, $A188)),0))=TRUE,"","미국 확인 필요")))</f>
        <v/>
      </c>
      <c r="S188" s="2" t="s">
        <v>352</v>
      </c>
      <c r="T188" s="246">
        <f t="shared" si="8"/>
        <v>0</v>
      </c>
      <c r="U188" s="246" t="str">
        <f>IF(T188=0,"",RANK(T188,T:T,0)+COUNTIF(T$1:T187,T188))</f>
        <v/>
      </c>
      <c r="V188" s="246">
        <f t="shared" si="9"/>
        <v>0</v>
      </c>
      <c r="W188" s="246" t="str">
        <f>IF(V188=0,"",RANK(V188,V:V,0)+COUNTIF(V$1:V187,V188))</f>
        <v/>
      </c>
    </row>
    <row r="189" spans="3:23">
      <c r="C189" s="192" t="str">
        <f t="array" ref="C189">IFERROR(IF(A189="","",IF(ISNUMBER(MATCH(TRUE,ISNUMBER(SEARCH($Q$2:$Q$51, $A189)),0))=TRUE,"United States of America",INDEX($S$2:$S$199,MATCH(TRUE,ISNUMBER(SEARCH($S$2:$S$199, $A189)),0)))),"United States of America")</f>
        <v/>
      </c>
      <c r="D189" s="192" t="str">
        <f t="array" ref="D189">IF(A189="","",IF(ISNUMBER(MATCH(TRUE,ISNUMBER(SEARCH($Q$2:$Q$51, $A189)),0))=TRUE,"",IF(ISNUMBER(MATCH(TRUE,ISNUMBER(SEARCH($S$2:$S$199, $A189)),0))=TRUE,"","미국 확인 필요")))</f>
        <v/>
      </c>
      <c r="S189" s="2" t="s">
        <v>353</v>
      </c>
      <c r="T189" s="246">
        <f t="shared" si="8"/>
        <v>0</v>
      </c>
      <c r="U189" s="246" t="str">
        <f>IF(T189=0,"",RANK(T189,T:T,0)+COUNTIF(T$1:T188,T189))</f>
        <v/>
      </c>
      <c r="V189" s="246">
        <f t="shared" si="9"/>
        <v>32</v>
      </c>
      <c r="W189" s="246">
        <f>IF(V189=0,"",RANK(V189,V:V,0)+COUNTIF(V$1:V188,V189))</f>
        <v>27</v>
      </c>
    </row>
    <row r="190" spans="3:23">
      <c r="C190" s="192" t="str">
        <f t="array" ref="C190">IFERROR(IF(A190="","",IF(ISNUMBER(MATCH(TRUE,ISNUMBER(SEARCH($Q$2:$Q$51, $A190)),0))=TRUE,"United States of America",INDEX($S$2:$S$199,MATCH(TRUE,ISNUMBER(SEARCH($S$2:$S$199, $A190)),0)))),"United States of America")</f>
        <v/>
      </c>
      <c r="D190" s="192" t="str">
        <f t="array" ref="D190">IF(A190="","",IF(ISNUMBER(MATCH(TRUE,ISNUMBER(SEARCH($Q$2:$Q$51, $A190)),0))=TRUE,"",IF(ISNUMBER(MATCH(TRUE,ISNUMBER(SEARCH($S$2:$S$199, $A190)),0))=TRUE,"","미국 확인 필요")))</f>
        <v/>
      </c>
      <c r="S190" s="2" t="s">
        <v>354</v>
      </c>
      <c r="T190" s="246">
        <f t="shared" si="8"/>
        <v>0</v>
      </c>
      <c r="U190" s="246" t="str">
        <f>IF(T190=0,"",RANK(T190,T:T,0)+COUNTIF(T$1:T189,T190))</f>
        <v/>
      </c>
      <c r="V190" s="246">
        <f t="shared" si="9"/>
        <v>0</v>
      </c>
      <c r="W190" s="246" t="str">
        <f>IF(V190=0,"",RANK(V190,V:V,0)+COUNTIF(V$1:V189,V190))</f>
        <v/>
      </c>
    </row>
    <row r="191" spans="3:23">
      <c r="C191" s="192" t="str">
        <f t="array" ref="C191">IFERROR(IF(A191="","",IF(ISNUMBER(MATCH(TRUE,ISNUMBER(SEARCH($Q$2:$Q$51, $A191)),0))=TRUE,"United States of America",INDEX($S$2:$S$199,MATCH(TRUE,ISNUMBER(SEARCH($S$2:$S$199, $A191)),0)))),"United States of America")</f>
        <v/>
      </c>
      <c r="D191" s="192" t="str">
        <f t="array" ref="D191">IF(A191="","",IF(ISNUMBER(MATCH(TRUE,ISNUMBER(SEARCH($Q$2:$Q$51, $A191)),0))=TRUE,"",IF(ISNUMBER(MATCH(TRUE,ISNUMBER(SEARCH($S$2:$S$199, $A191)),0))=TRUE,"","미국 확인 필요")))</f>
        <v/>
      </c>
      <c r="S191" s="2" t="s">
        <v>355</v>
      </c>
      <c r="T191" s="246">
        <f t="shared" si="8"/>
        <v>0</v>
      </c>
      <c r="U191" s="246" t="str">
        <f>IF(T191=0,"",RANK(T191,T:T,0)+COUNTIF(T$1:T190,T191))</f>
        <v/>
      </c>
      <c r="V191" s="246">
        <f t="shared" si="9"/>
        <v>0</v>
      </c>
      <c r="W191" s="246" t="str">
        <f>IF(V191=0,"",RANK(V191,V:V,0)+COUNTIF(V$1:V190,V191))</f>
        <v/>
      </c>
    </row>
    <row r="192" spans="3:23">
      <c r="C192" s="192" t="str">
        <f t="array" ref="C192">IFERROR(IF(A192="","",IF(ISNUMBER(MATCH(TRUE,ISNUMBER(SEARCH($Q$2:$Q$51, $A192)),0))=TRUE,"United States of America",INDEX($S$2:$S$199,MATCH(TRUE,ISNUMBER(SEARCH($S$2:$S$199, $A192)),0)))),"United States of America")</f>
        <v/>
      </c>
      <c r="D192" s="192" t="str">
        <f t="array" ref="D192">IF(A192="","",IF(ISNUMBER(MATCH(TRUE,ISNUMBER(SEARCH($Q$2:$Q$51, $A192)),0))=TRUE,"",IF(ISNUMBER(MATCH(TRUE,ISNUMBER(SEARCH($S$2:$S$199, $A192)),0))=TRUE,"","미국 확인 필요")))</f>
        <v/>
      </c>
      <c r="S192" s="2" t="s">
        <v>356</v>
      </c>
      <c r="T192" s="246">
        <f t="shared" si="8"/>
        <v>277</v>
      </c>
      <c r="U192" s="246">
        <f>IF(T192=0,"",RANK(T192,T:T,0)+COUNTIF(T$1:T191,T192))</f>
        <v>3</v>
      </c>
      <c r="V192" s="246">
        <f t="shared" si="9"/>
        <v>1002</v>
      </c>
      <c r="W192" s="246">
        <f>IF(V192=0,"",RANK(V192,V:V,0)+COUNTIF(V$1:V191,V192))</f>
        <v>4</v>
      </c>
    </row>
    <row r="193" spans="3:23">
      <c r="C193" s="192" t="str">
        <f t="array" ref="C193">IFERROR(IF(A193="","",IF(ISNUMBER(MATCH(TRUE,ISNUMBER(SEARCH($Q$2:$Q$51, $A193)),0))=TRUE,"United States of America",INDEX($S$2:$S$199,MATCH(TRUE,ISNUMBER(SEARCH($S$2:$S$199, $A193)),0)))),"United States of America")</f>
        <v/>
      </c>
      <c r="D193" s="192" t="str">
        <f t="array" ref="D193">IF(A193="","",IF(ISNUMBER(MATCH(TRUE,ISNUMBER(SEARCH($Q$2:$Q$51, $A193)),0))=TRUE,"",IF(ISNUMBER(MATCH(TRUE,ISNUMBER(SEARCH($S$2:$S$199, $A193)),0))=TRUE,"","미국 확인 필요")))</f>
        <v/>
      </c>
      <c r="S193" s="2" t="s">
        <v>357</v>
      </c>
      <c r="T193" s="246">
        <f t="shared" si="8"/>
        <v>0</v>
      </c>
      <c r="U193" s="246" t="str">
        <f>IF(T193=0,"",RANK(T193,T:T,0)+COUNTIF(T$1:T192,T193))</f>
        <v/>
      </c>
      <c r="V193" s="246">
        <f t="shared" si="9"/>
        <v>0</v>
      </c>
      <c r="W193" s="246" t="str">
        <f>IF(V193=0,"",RANK(V193,V:V,0)+COUNTIF(V$1:V192,V193))</f>
        <v/>
      </c>
    </row>
    <row r="194" spans="3:23">
      <c r="C194" s="192" t="str">
        <f t="array" ref="C194">IFERROR(IF(A194="","",IF(ISNUMBER(MATCH(TRUE,ISNUMBER(SEARCH($Q$2:$Q$51, $A194)),0))=TRUE,"United States of America",INDEX($S$2:$S$199,MATCH(TRUE,ISNUMBER(SEARCH($S$2:$S$199, $A194)),0)))),"United States of America")</f>
        <v/>
      </c>
      <c r="D194" s="192" t="str">
        <f t="array" ref="D194">IF(A194="","",IF(ISNUMBER(MATCH(TRUE,ISNUMBER(SEARCH($Q$2:$Q$51, $A194)),0))=TRUE,"",IF(ISNUMBER(MATCH(TRUE,ISNUMBER(SEARCH($S$2:$S$199, $A194)),0))=TRUE,"","미국 확인 필요")))</f>
        <v/>
      </c>
      <c r="S194" s="2" t="s">
        <v>358</v>
      </c>
      <c r="T194" s="246">
        <f t="shared" ref="T194:T206" si="10">SUMIF(C:C,S194,B:B)</f>
        <v>0</v>
      </c>
      <c r="U194" s="246" t="str">
        <f>IF(T194=0,"",RANK(T194,T:T,0)+COUNTIF(T$1:T193,T194))</f>
        <v/>
      </c>
      <c r="V194" s="246">
        <f t="shared" ref="V194:V206" si="11">SUMIF(H:H,S194,G:G)</f>
        <v>0</v>
      </c>
      <c r="W194" s="246" t="str">
        <f>IF(V194=0,"",RANK(V194,V:V,0)+COUNTIF(V$1:V193,V194))</f>
        <v/>
      </c>
    </row>
    <row r="195" spans="3:23">
      <c r="C195" s="192" t="str">
        <f t="array" ref="C195">IFERROR(IF(A195="","",IF(ISNUMBER(MATCH(TRUE,ISNUMBER(SEARCH($Q$2:$Q$51, $A195)),0))=TRUE,"United States of America",INDEX($S$2:$S$199,MATCH(TRUE,ISNUMBER(SEARCH($S$2:$S$199, $A195)),0)))),"United States of America")</f>
        <v/>
      </c>
      <c r="D195" s="192" t="str">
        <f t="array" ref="D195">IF(A195="","",IF(ISNUMBER(MATCH(TRUE,ISNUMBER(SEARCH($Q$2:$Q$51, $A195)),0))=TRUE,"",IF(ISNUMBER(MATCH(TRUE,ISNUMBER(SEARCH($S$2:$S$199, $A195)),0))=TRUE,"","미국 확인 필요")))</f>
        <v/>
      </c>
      <c r="S195" s="2" t="s">
        <v>359</v>
      </c>
      <c r="T195" s="246">
        <f t="shared" si="10"/>
        <v>0</v>
      </c>
      <c r="U195" s="246" t="str">
        <f>IF(T195=0,"",RANK(T195,T:T,0)+COUNTIF(T$1:T194,T195))</f>
        <v/>
      </c>
      <c r="V195" s="246">
        <f t="shared" si="11"/>
        <v>0</v>
      </c>
      <c r="W195" s="246" t="str">
        <f>IF(V195=0,"",RANK(V195,V:V,0)+COUNTIF(V$1:V194,V195))</f>
        <v/>
      </c>
    </row>
    <row r="196" spans="3:23">
      <c r="C196" s="192" t="str">
        <f t="array" ref="C196">IFERROR(IF(A196="","",IF(ISNUMBER(MATCH(TRUE,ISNUMBER(SEARCH($Q$2:$Q$51, $A196)),0))=TRUE,"United States of America",INDEX($S$2:$S$199,MATCH(TRUE,ISNUMBER(SEARCH($S$2:$S$199, $A196)),0)))),"United States of America")</f>
        <v/>
      </c>
      <c r="D196" s="192" t="str">
        <f t="array" ref="D196">IF(A196="","",IF(ISNUMBER(MATCH(TRUE,ISNUMBER(SEARCH($Q$2:$Q$51, $A196)),0))=TRUE,"",IF(ISNUMBER(MATCH(TRUE,ISNUMBER(SEARCH($S$2:$S$199, $A196)),0))=TRUE,"","미국 확인 필요")))</f>
        <v/>
      </c>
      <c r="S196" s="2" t="s">
        <v>360</v>
      </c>
      <c r="T196" s="246">
        <f t="shared" si="10"/>
        <v>0</v>
      </c>
      <c r="U196" s="246" t="str">
        <f>IF(T196=0,"",RANK(T196,T:T,0)+COUNTIF(T$1:T195,T196))</f>
        <v/>
      </c>
      <c r="V196" s="246">
        <f t="shared" si="11"/>
        <v>0</v>
      </c>
      <c r="W196" s="246" t="str">
        <f>IF(V196=0,"",RANK(V196,V:V,0)+COUNTIF(V$1:V195,V196))</f>
        <v/>
      </c>
    </row>
    <row r="197" spans="3:23">
      <c r="C197" s="192" t="str">
        <f t="array" ref="C197">IFERROR(IF(A197="","",IF(ISNUMBER(MATCH(TRUE,ISNUMBER(SEARCH($Q$2:$Q$51, $A197)),0))=TRUE,"United States of America",INDEX($S$2:$S$199,MATCH(TRUE,ISNUMBER(SEARCH($S$2:$S$199, $A197)),0)))),"United States of America")</f>
        <v/>
      </c>
      <c r="D197" s="192" t="str">
        <f t="array" ref="D197">IF(A197="","",IF(ISNUMBER(MATCH(TRUE,ISNUMBER(SEARCH($Q$2:$Q$51, $A197)),0))=TRUE,"",IF(ISNUMBER(MATCH(TRUE,ISNUMBER(SEARCH($S$2:$S$199, $A197)),0))=TRUE,"","미국 확인 필요")))</f>
        <v/>
      </c>
      <c r="S197" s="2" t="s">
        <v>361</v>
      </c>
      <c r="T197" s="246">
        <f t="shared" si="10"/>
        <v>0</v>
      </c>
      <c r="U197" s="246" t="str">
        <f>IF(T197=0,"",RANK(T197,T:T,0)+COUNTIF(T$1:T196,T197))</f>
        <v/>
      </c>
      <c r="V197" s="246">
        <f t="shared" si="11"/>
        <v>0</v>
      </c>
      <c r="W197" s="246" t="str">
        <f>IF(V197=0,"",RANK(V197,V:V,0)+COUNTIF(V$1:V196,V197))</f>
        <v/>
      </c>
    </row>
    <row r="198" spans="3:23">
      <c r="C198" s="192" t="str">
        <f t="array" ref="C198">IFERROR(IF(A198="","",IF(ISNUMBER(MATCH(TRUE,ISNUMBER(SEARCH($Q$2:$Q$51, $A198)),0))=TRUE,"United States of America",INDEX($S$2:$S$199,MATCH(TRUE,ISNUMBER(SEARCH($S$2:$S$199, $A198)),0)))),"United States of America")</f>
        <v/>
      </c>
      <c r="D198" s="192" t="str">
        <f t="array" ref="D198">IF(A198="","",IF(ISNUMBER(MATCH(TRUE,ISNUMBER(SEARCH($Q$2:$Q$51, $A198)),0))=TRUE,"",IF(ISNUMBER(MATCH(TRUE,ISNUMBER(SEARCH($S$2:$S$199, $A198)),0))=TRUE,"","미국 확인 필요")))</f>
        <v/>
      </c>
      <c r="S198" s="2" t="s">
        <v>362</v>
      </c>
      <c r="T198" s="246">
        <f t="shared" si="10"/>
        <v>0</v>
      </c>
      <c r="U198" s="246" t="str">
        <f>IF(T198=0,"",RANK(T198,T:T,0)+COUNTIF(T$1:T197,T198))</f>
        <v/>
      </c>
      <c r="V198" s="246">
        <f t="shared" si="11"/>
        <v>0</v>
      </c>
      <c r="W198" s="246" t="str">
        <f>IF(V198=0,"",RANK(V198,V:V,0)+COUNTIF(V$1:V197,V198))</f>
        <v/>
      </c>
    </row>
    <row r="199" spans="3:23">
      <c r="C199" s="192" t="str">
        <f t="array" ref="C199">IFERROR(IF(A199="","",IF(ISNUMBER(MATCH(TRUE,ISNUMBER(SEARCH($Q$2:$Q$51, $A199)),0))=TRUE,"United States of America",INDEX($S$2:$S$199,MATCH(TRUE,ISNUMBER(SEARCH($S$2:$S$199, $A199)),0)))),"United States of America")</f>
        <v/>
      </c>
      <c r="D199" s="192" t="str">
        <f t="array" ref="D199">IF(A199="","",IF(ISNUMBER(MATCH(TRUE,ISNUMBER(SEARCH($Q$2:$Q$51, $A199)),0))=TRUE,"",IF(ISNUMBER(MATCH(TRUE,ISNUMBER(SEARCH($S$2:$S$199, $A199)),0))=TRUE,"","미국 확인 필요")))</f>
        <v/>
      </c>
      <c r="S199" s="2" t="s">
        <v>363</v>
      </c>
      <c r="T199" s="246">
        <f t="shared" si="10"/>
        <v>0</v>
      </c>
      <c r="U199" s="246" t="str">
        <f>IF(T199=0,"",RANK(T199,T:T,0)+COUNTIF(T$1:T198,T199))</f>
        <v/>
      </c>
      <c r="V199" s="246">
        <f t="shared" si="11"/>
        <v>0</v>
      </c>
      <c r="W199" s="246" t="str">
        <f>IF(V199=0,"",RANK(V199,V:V,0)+COUNTIF(V$1:V198,V199))</f>
        <v/>
      </c>
    </row>
    <row r="200" spans="3:23">
      <c r="C200" s="192" t="str">
        <f t="array" ref="C200">IFERROR(IF(A200="","",IF(ISNUMBER(MATCH(TRUE,ISNUMBER(SEARCH($Q$2:$Q$51, $A200)),0))=TRUE,"United States of America",INDEX($S$2:$S$199,MATCH(TRUE,ISNUMBER(SEARCH($S$2:$S$199, $A200)),0)))),"United States of America")</f>
        <v/>
      </c>
      <c r="D200" s="192" t="str">
        <f t="array" ref="D200">IF(A200="","",IF(ISNUMBER(MATCH(TRUE,ISNUMBER(SEARCH($Q$2:$Q$51, $A200)),0))=TRUE,"",IF(ISNUMBER(MATCH(TRUE,ISNUMBER(SEARCH($S$2:$S$199, $A200)),0))=TRUE,"","미국 확인 필요")))</f>
        <v/>
      </c>
      <c r="S200" s="2"/>
      <c r="T200" s="246">
        <f t="shared" si="10"/>
        <v>0</v>
      </c>
      <c r="U200" s="246" t="str">
        <f>IF(T200=0,"",RANK(T200,T:T,0)+COUNTIF(T$1:T199,T200))</f>
        <v/>
      </c>
      <c r="V200" s="246">
        <f t="shared" si="11"/>
        <v>0</v>
      </c>
      <c r="W200" s="246" t="str">
        <f>IF(V200=0,"",RANK(V200,V:V,0)+COUNTIF(V$1:V199,V200))</f>
        <v/>
      </c>
    </row>
    <row r="201" spans="3:23">
      <c r="C201" s="192" t="str">
        <f t="array" ref="C201">IFERROR(IF(A201="","",IF(ISNUMBER(MATCH(TRUE,ISNUMBER(SEARCH($Q$2:$Q$51, $A201)),0))=TRUE,"United States of America",INDEX($S$2:$S$199,MATCH(TRUE,ISNUMBER(SEARCH($S$2:$S$199, $A201)),0)))),"United States of America")</f>
        <v/>
      </c>
      <c r="D201" s="192" t="str">
        <f t="array" ref="D201">IF(A201="","",IF(ISNUMBER(MATCH(TRUE,ISNUMBER(SEARCH($Q$2:$Q$51, $A201)),0))=TRUE,"",IF(ISNUMBER(MATCH(TRUE,ISNUMBER(SEARCH($S$2:$S$199, $A201)),0))=TRUE,"","미국 확인 필요")))</f>
        <v/>
      </c>
      <c r="S201" s="2"/>
      <c r="T201" s="246">
        <f t="shared" si="10"/>
        <v>0</v>
      </c>
      <c r="U201" s="246" t="str">
        <f>IF(T201=0,"",RANK(T201,T:T,0)+COUNTIF(T$1:T200,T201))</f>
        <v/>
      </c>
      <c r="V201" s="246">
        <f t="shared" si="11"/>
        <v>0</v>
      </c>
      <c r="W201" s="246" t="str">
        <f>IF(V201=0,"",RANK(V201,V:V,0)+COUNTIF(V$1:V200,V201))</f>
        <v/>
      </c>
    </row>
    <row r="202" spans="3:23">
      <c r="C202" s="192" t="str">
        <f t="array" ref="C202">IFERROR(IF(A202="","",IF(ISNUMBER(MATCH(TRUE,ISNUMBER(SEARCH($Q$2:$Q$51, $A202)),0))=TRUE,"United States of America",INDEX($S$2:$S$199,MATCH(TRUE,ISNUMBER(SEARCH($S$2:$S$199, $A202)),0)))),"United States of America")</f>
        <v/>
      </c>
      <c r="D202" s="192" t="str">
        <f t="array" ref="D202">IF(A202="","",IF(ISNUMBER(MATCH(TRUE,ISNUMBER(SEARCH($Q$2:$Q$51, $A202)),0))=TRUE,"",IF(ISNUMBER(MATCH(TRUE,ISNUMBER(SEARCH($S$2:$S$199, $A202)),0))=TRUE,"","미국 확인 필요")))</f>
        <v/>
      </c>
      <c r="S202" s="2"/>
      <c r="T202" s="246">
        <f t="shared" si="10"/>
        <v>0</v>
      </c>
      <c r="U202" s="246" t="str">
        <f>IF(T202=0,"",RANK(T202,T:T,0)+COUNTIF(T$1:T201,T202))</f>
        <v/>
      </c>
      <c r="V202" s="246">
        <f t="shared" si="11"/>
        <v>0</v>
      </c>
      <c r="W202" s="246" t="str">
        <f>IF(V202=0,"",RANK(V202,V:V,0)+COUNTIF(V$1:V201,V202))</f>
        <v/>
      </c>
    </row>
    <row r="203" spans="3:23">
      <c r="C203" s="192" t="str">
        <f t="array" ref="C203">IFERROR(IF(A203="","",IF(ISNUMBER(MATCH(TRUE,ISNUMBER(SEARCH($Q$2:$Q$51, $A203)),0))=TRUE,"United States of America",INDEX($S$2:$S$199,MATCH(TRUE,ISNUMBER(SEARCH($S$2:$S$199, $A203)),0)))),"United States of America")</f>
        <v/>
      </c>
      <c r="D203" s="192" t="str">
        <f t="array" ref="D203">IF(A203="","",IF(ISNUMBER(MATCH(TRUE,ISNUMBER(SEARCH($Q$2:$Q$51, $A203)),0))=TRUE,"",IF(ISNUMBER(MATCH(TRUE,ISNUMBER(SEARCH($S$2:$S$199, $A203)),0))=TRUE,"","미국 확인 필요")))</f>
        <v/>
      </c>
      <c r="S203" s="2"/>
      <c r="T203" s="246">
        <f t="shared" si="10"/>
        <v>0</v>
      </c>
      <c r="U203" s="246" t="str">
        <f>IF(T203=0,"",RANK(T203,T:T,0)+COUNTIF(T$1:T202,T203))</f>
        <v/>
      </c>
      <c r="V203" s="246">
        <f t="shared" si="11"/>
        <v>0</v>
      </c>
      <c r="W203" s="246" t="str">
        <f>IF(V203=0,"",RANK(V203,V:V,0)+COUNTIF(V$1:V202,V203))</f>
        <v/>
      </c>
    </row>
    <row r="204" spans="3:23">
      <c r="C204" s="192" t="str">
        <f t="array" ref="C204">IFERROR(IF(A204="","",IF(ISNUMBER(MATCH(TRUE,ISNUMBER(SEARCH($Q$2:$Q$51, $A204)),0))=TRUE,"United States of America",INDEX($S$2:$S$199,MATCH(TRUE,ISNUMBER(SEARCH($S$2:$S$199, $A204)),0)))),"United States of America")</f>
        <v/>
      </c>
      <c r="D204" s="192" t="str">
        <f t="array" ref="D204">IF(A204="","",IF(ISNUMBER(MATCH(TRUE,ISNUMBER(SEARCH($Q$2:$Q$51, $A204)),0))=TRUE,"",IF(ISNUMBER(MATCH(TRUE,ISNUMBER(SEARCH($S$2:$S$199, $A204)),0))=TRUE,"","미국 확인 필요")))</f>
        <v/>
      </c>
      <c r="S204" s="2"/>
      <c r="T204" s="246">
        <f t="shared" si="10"/>
        <v>0</v>
      </c>
      <c r="U204" s="246" t="str">
        <f>IF(T204=0,"",RANK(T204,T:T,0)+COUNTIF(T$1:T203,T204))</f>
        <v/>
      </c>
      <c r="V204" s="246">
        <f t="shared" si="11"/>
        <v>0</v>
      </c>
      <c r="W204" s="246" t="str">
        <f>IF(V204=0,"",RANK(V204,V:V,0)+COUNTIF(V$1:V203,V204))</f>
        <v/>
      </c>
    </row>
    <row r="205" spans="3:23">
      <c r="C205" s="192" t="str">
        <f t="array" ref="C205">IFERROR(IF(A205="","",IF(ISNUMBER(MATCH(TRUE,ISNUMBER(SEARCH($Q$2:$Q$51, $A205)),0))=TRUE,"United States of America",INDEX($S$2:$S$199,MATCH(TRUE,ISNUMBER(SEARCH($S$2:$S$199, $A205)),0)))),"United States of America")</f>
        <v/>
      </c>
      <c r="D205" s="192" t="str">
        <f t="array" ref="D205">IF(A205="","",IF(ISNUMBER(MATCH(TRUE,ISNUMBER(SEARCH($Q$2:$Q$51, $A205)),0))=TRUE,"",IF(ISNUMBER(MATCH(TRUE,ISNUMBER(SEARCH($S$2:$S$199, $A205)),0))=TRUE,"","미국 확인 필요")))</f>
        <v/>
      </c>
      <c r="S205" s="2"/>
      <c r="T205" s="246">
        <f t="shared" si="10"/>
        <v>0</v>
      </c>
      <c r="U205" s="246" t="str">
        <f>IF(T205=0,"",RANK(T205,T:T,0)+COUNTIF(T$1:T204,T205))</f>
        <v/>
      </c>
      <c r="V205" s="246">
        <f t="shared" si="11"/>
        <v>0</v>
      </c>
      <c r="W205" s="246" t="str">
        <f>IF(V205=0,"",RANK(V205,V:V,0)+COUNTIF(V$1:V204,V205))</f>
        <v/>
      </c>
    </row>
    <row r="206" spans="3:23">
      <c r="C206" s="192" t="str">
        <f t="array" ref="C206">IFERROR(IF(A206="","",IF(ISNUMBER(MATCH(TRUE,ISNUMBER(SEARCH($Q$2:$Q$51, $A206)),0))=TRUE,"United States of America",INDEX($S$2:$S$199,MATCH(TRUE,ISNUMBER(SEARCH($S$2:$S$199, $A206)),0)))),"United States of America")</f>
        <v/>
      </c>
      <c r="D206" s="192" t="str">
        <f t="array" ref="D206">IF(A206="","",IF(ISNUMBER(MATCH(TRUE,ISNUMBER(SEARCH($Q$2:$Q$51, $A206)),0))=TRUE,"",IF(ISNUMBER(MATCH(TRUE,ISNUMBER(SEARCH($S$2:$S$199, $A206)),0))=TRUE,"","미국 확인 필요")))</f>
        <v/>
      </c>
      <c r="S206" s="2"/>
      <c r="T206" s="246">
        <f t="shared" si="10"/>
        <v>0</v>
      </c>
      <c r="U206" s="246" t="str">
        <f>IF(T206=0,"",RANK(T206,T:T,0)+COUNTIF(T$1:T205,T206))</f>
        <v/>
      </c>
      <c r="V206" s="246">
        <f t="shared" si="11"/>
        <v>0</v>
      </c>
      <c r="W206" s="246" t="str">
        <f>IF(V206=0,"",RANK(V206,V:V,0)+COUNTIF(V$1:V205,V206))</f>
        <v/>
      </c>
    </row>
    <row r="207" spans="3:23">
      <c r="C207" s="192" t="str">
        <f t="array" ref="C207">IFERROR(IF(A207="","",IF(ISNUMBER(MATCH(TRUE,ISNUMBER(SEARCH($Q$2:$Q$51, $A207)),0))=TRUE,"United States of America",INDEX($S$2:$S$199,MATCH(TRUE,ISNUMBER(SEARCH($S$2:$S$199, $A207)),0)))),"United States of America")</f>
        <v/>
      </c>
      <c r="D207" s="192" t="str">
        <f t="array" ref="D207">IF(A207="","",IF(ISNUMBER(MATCH(TRUE,ISNUMBER(SEARCH($Q$2:$Q$51, $A207)),0))=TRUE,"",IF(ISNUMBER(MATCH(TRUE,ISNUMBER(SEARCH($S$2:$S$199, $A207)),0))=TRUE,"","미국 확인 필요")))</f>
        <v/>
      </c>
    </row>
    <row r="208" spans="3:23">
      <c r="C208" s="192" t="str">
        <f t="array" ref="C208">IFERROR(IF(A208="","",IF(ISNUMBER(MATCH(TRUE,ISNUMBER(SEARCH($Q$2:$Q$51, $A208)),0))=TRUE,"United States of America",INDEX($S$2:$S$199,MATCH(TRUE,ISNUMBER(SEARCH($S$2:$S$199, $A208)),0)))),"United States of America")</f>
        <v/>
      </c>
      <c r="D208" s="192" t="str">
        <f t="array" ref="D208">IF(A208="","",IF(ISNUMBER(MATCH(TRUE,ISNUMBER(SEARCH($Q$2:$Q$51, $A208)),0))=TRUE,"",IF(ISNUMBER(MATCH(TRUE,ISNUMBER(SEARCH($S$2:$S$199, $A208)),0))=TRUE,"","미국 확인 필요")))</f>
        <v/>
      </c>
    </row>
    <row r="209" spans="3:4">
      <c r="C209" s="192" t="str">
        <f t="array" ref="C209">IFERROR(IF(A209="","",IF(ISNUMBER(MATCH(TRUE,ISNUMBER(SEARCH($Q$2:$Q$51, $A209)),0))=TRUE,"United States of America",INDEX($S$2:$S$199,MATCH(TRUE,ISNUMBER(SEARCH($S$2:$S$199, $A209)),0)))),"United States of America")</f>
        <v/>
      </c>
      <c r="D209" s="192" t="str">
        <f t="array" ref="D209">IF(A209="","",IF(ISNUMBER(MATCH(TRUE,ISNUMBER(SEARCH($Q$2:$Q$51, $A209)),0))=TRUE,"",IF(ISNUMBER(MATCH(TRUE,ISNUMBER(SEARCH($S$2:$S$199, $A209)),0))=TRUE,"","미국 확인 필요")))</f>
        <v/>
      </c>
    </row>
    <row r="210" spans="3:4">
      <c r="C210" s="192" t="str">
        <f t="array" ref="C210">IFERROR(IF(A210="","",IF(ISNUMBER(MATCH(TRUE,ISNUMBER(SEARCH($Q$2:$Q$51, $A210)),0))=TRUE,"United States of America",INDEX($S$2:$S$199,MATCH(TRUE,ISNUMBER(SEARCH($S$2:$S$199, $A210)),0)))),"United States of America")</f>
        <v/>
      </c>
      <c r="D210" s="192" t="str">
        <f t="array" ref="D210">IF(A210="","",IF(ISNUMBER(MATCH(TRUE,ISNUMBER(SEARCH($Q$2:$Q$51, $A210)),0))=TRUE,"",IF(ISNUMBER(MATCH(TRUE,ISNUMBER(SEARCH($S$2:$S$199, $A210)),0))=TRUE,"","미국 확인 필요")))</f>
        <v/>
      </c>
    </row>
    <row r="211" spans="3:4">
      <c r="C211" s="192" t="str">
        <f t="array" ref="C211">IFERROR(IF(A211="","",IF(ISNUMBER(MATCH(TRUE,ISNUMBER(SEARCH($Q$2:$Q$51, $A211)),0))=TRUE,"United States of America",INDEX($S$2:$S$199,MATCH(TRUE,ISNUMBER(SEARCH($S$2:$S$199, $A211)),0)))),"United States of America")</f>
        <v/>
      </c>
      <c r="D211" s="192" t="str">
        <f t="array" ref="D211">IF(A211="","",IF(ISNUMBER(MATCH(TRUE,ISNUMBER(SEARCH($Q$2:$Q$51, $A211)),0))=TRUE,"",IF(ISNUMBER(MATCH(TRUE,ISNUMBER(SEARCH($S$2:$S$199, $A211)),0))=TRUE,"","미국 확인 필요")))</f>
        <v/>
      </c>
    </row>
    <row r="212" spans="3:4">
      <c r="C212" s="192" t="str">
        <f t="array" ref="C212">IFERROR(IF(A212="","",IF(ISNUMBER(MATCH(TRUE,ISNUMBER(SEARCH($Q$2:$Q$51, $A212)),0))=TRUE,"United States of America",INDEX($S$2:$S$199,MATCH(TRUE,ISNUMBER(SEARCH($S$2:$S$199, $A212)),0)))),"United States of America")</f>
        <v/>
      </c>
      <c r="D212" s="192" t="str">
        <f t="array" ref="D212">IF(A212="","",IF(ISNUMBER(MATCH(TRUE,ISNUMBER(SEARCH($Q$2:$Q$51, $A212)),0))=TRUE,"",IF(ISNUMBER(MATCH(TRUE,ISNUMBER(SEARCH($S$2:$S$199, $A212)),0))=TRUE,"","미국 확인 필요")))</f>
        <v/>
      </c>
    </row>
    <row r="213" spans="3:4">
      <c r="C213" s="192" t="str">
        <f t="array" ref="C213">IFERROR(IF(A213="","",IF(ISNUMBER(MATCH(TRUE,ISNUMBER(SEARCH($Q$2:$Q$51, $A213)),0))=TRUE,"United States of America",INDEX($S$2:$S$199,MATCH(TRUE,ISNUMBER(SEARCH($S$2:$S$199, $A213)),0)))),"United States of America")</f>
        <v/>
      </c>
      <c r="D213" s="192" t="str">
        <f t="array" ref="D213">IF(A213="","",IF(ISNUMBER(MATCH(TRUE,ISNUMBER(SEARCH($Q$2:$Q$51, $A213)),0))=TRUE,"",IF(ISNUMBER(MATCH(TRUE,ISNUMBER(SEARCH($S$2:$S$199, $A213)),0))=TRUE,"","미국 확인 필요")))</f>
        <v/>
      </c>
    </row>
    <row r="214" spans="3:4">
      <c r="C214" s="192" t="str">
        <f t="array" ref="C214">IFERROR(IF(A214="","",IF(ISNUMBER(MATCH(TRUE,ISNUMBER(SEARCH($Q$2:$Q$51, $A214)),0))=TRUE,"United States of America",INDEX($S$2:$S$199,MATCH(TRUE,ISNUMBER(SEARCH($S$2:$S$199, $A214)),0)))),"United States of America")</f>
        <v/>
      </c>
      <c r="D214" s="192" t="str">
        <f t="array" ref="D214">IF(A214="","",IF(ISNUMBER(MATCH(TRUE,ISNUMBER(SEARCH($Q$2:$Q$51, $A214)),0))=TRUE,"",IF(ISNUMBER(MATCH(TRUE,ISNUMBER(SEARCH($S$2:$S$199, $A214)),0))=TRUE,"","미국 확인 필요")))</f>
        <v/>
      </c>
    </row>
    <row r="215" spans="3:4">
      <c r="C215" s="192" t="str">
        <f t="array" ref="C215">IFERROR(IF(A215="","",IF(ISNUMBER(MATCH(TRUE,ISNUMBER(SEARCH($Q$2:$Q$51, $A215)),0))=TRUE,"United States of America",INDEX($S$2:$S$199,MATCH(TRUE,ISNUMBER(SEARCH($S$2:$S$199, $A215)),0)))),"United States of America")</f>
        <v/>
      </c>
      <c r="D215" s="192" t="str">
        <f t="array" ref="D215">IF(A215="","",IF(ISNUMBER(MATCH(TRUE,ISNUMBER(SEARCH($Q$2:$Q$51, $A215)),0))=TRUE,"",IF(ISNUMBER(MATCH(TRUE,ISNUMBER(SEARCH($S$2:$S$199, $A215)),0))=TRUE,"","미국 확인 필요")))</f>
        <v/>
      </c>
    </row>
    <row r="216" spans="3:4">
      <c r="C216" s="192" t="str">
        <f t="array" ref="C216">IFERROR(IF(A216="","",IF(ISNUMBER(MATCH(TRUE,ISNUMBER(SEARCH($Q$2:$Q$51, $A216)),0))=TRUE,"United States of America",INDEX($S$2:$S$199,MATCH(TRUE,ISNUMBER(SEARCH($S$2:$S$199, $A216)),0)))),"United States of America")</f>
        <v/>
      </c>
      <c r="D216" s="192" t="str">
        <f t="array" ref="D216">IF(A216="","",IF(ISNUMBER(MATCH(TRUE,ISNUMBER(SEARCH($Q$2:$Q$51, $A216)),0))=TRUE,"",IF(ISNUMBER(MATCH(TRUE,ISNUMBER(SEARCH($S$2:$S$199, $A216)),0))=TRUE,"","미국 확인 필요")))</f>
        <v/>
      </c>
    </row>
    <row r="217" spans="3:4">
      <c r="C217" s="192" t="str">
        <f t="array" ref="C217">IFERROR(IF(A217="","",IF(ISNUMBER(MATCH(TRUE,ISNUMBER(SEARCH($Q$2:$Q$51, $A217)),0))=TRUE,"United States of America",INDEX($S$2:$S$199,MATCH(TRUE,ISNUMBER(SEARCH($S$2:$S$199, $A217)),0)))),"United States of America")</f>
        <v/>
      </c>
      <c r="D217" s="192" t="str">
        <f t="array" ref="D217">IF(A217="","",IF(ISNUMBER(MATCH(TRUE,ISNUMBER(SEARCH($Q$2:$Q$51, $A217)),0))=TRUE,"",IF(ISNUMBER(MATCH(TRUE,ISNUMBER(SEARCH($S$2:$S$199, $A217)),0))=TRUE,"","미국 확인 필요")))</f>
        <v/>
      </c>
    </row>
    <row r="218" spans="3:4">
      <c r="C218" s="192" t="str">
        <f t="array" ref="C218">IFERROR(IF(A218="","",IF(ISNUMBER(MATCH(TRUE,ISNUMBER(SEARCH($Q$2:$Q$51, $A218)),0))=TRUE,"United States of America",INDEX($S$2:$S$199,MATCH(TRUE,ISNUMBER(SEARCH($S$2:$S$199, $A218)),0)))),"United States of America")</f>
        <v/>
      </c>
      <c r="D218" s="192" t="str">
        <f t="array" ref="D218">IF(A218="","",IF(ISNUMBER(MATCH(TRUE,ISNUMBER(SEARCH($Q$2:$Q$51, $A218)),0))=TRUE,"",IF(ISNUMBER(MATCH(TRUE,ISNUMBER(SEARCH($S$2:$S$199, $A218)),0))=TRUE,"","미국 확인 필요")))</f>
        <v/>
      </c>
    </row>
    <row r="219" spans="3:4">
      <c r="C219" s="192" t="str">
        <f t="array" ref="C219">IFERROR(IF(A219="","",IF(ISNUMBER(MATCH(TRUE,ISNUMBER(SEARCH($Q$2:$Q$51, $A219)),0))=TRUE,"United States of America",INDEX($S$2:$S$199,MATCH(TRUE,ISNUMBER(SEARCH($S$2:$S$199, $A219)),0)))),"United States of America")</f>
        <v/>
      </c>
      <c r="D219" s="192" t="str">
        <f t="array" ref="D219">IF(A219="","",IF(ISNUMBER(MATCH(TRUE,ISNUMBER(SEARCH($Q$2:$Q$51, $A219)),0))=TRUE,"",IF(ISNUMBER(MATCH(TRUE,ISNUMBER(SEARCH($S$2:$S$199, $A219)),0))=TRUE,"","미국 확인 필요")))</f>
        <v/>
      </c>
    </row>
    <row r="220" spans="3:4">
      <c r="C220" s="192" t="str">
        <f t="array" ref="C220">IFERROR(IF(A220="","",IF(ISNUMBER(MATCH(TRUE,ISNUMBER(SEARCH($Q$2:$Q$51, $A220)),0))=TRUE,"United States of America",INDEX($S$2:$S$199,MATCH(TRUE,ISNUMBER(SEARCH($S$2:$S$199, $A220)),0)))),"United States of America")</f>
        <v/>
      </c>
      <c r="D220" s="192" t="str">
        <f t="array" ref="D220">IF(A220="","",IF(ISNUMBER(MATCH(TRUE,ISNUMBER(SEARCH($Q$2:$Q$51, $A220)),0))=TRUE,"",IF(ISNUMBER(MATCH(TRUE,ISNUMBER(SEARCH($S$2:$S$199, $A220)),0))=TRUE,"","미국 확인 필요")))</f>
        <v/>
      </c>
    </row>
    <row r="221" spans="3:4">
      <c r="C221" s="192" t="str">
        <f t="array" ref="C221">IFERROR(IF(A221="","",IF(ISNUMBER(MATCH(TRUE,ISNUMBER(SEARCH($Q$2:$Q$51, $A221)),0))=TRUE,"United States of America",INDEX($S$2:$S$199,MATCH(TRUE,ISNUMBER(SEARCH($S$2:$S$199, $A221)),0)))),"United States of America")</f>
        <v/>
      </c>
      <c r="D221" s="192" t="str">
        <f t="array" ref="D221">IF(A221="","",IF(ISNUMBER(MATCH(TRUE,ISNUMBER(SEARCH($Q$2:$Q$51, $A221)),0))=TRUE,"",IF(ISNUMBER(MATCH(TRUE,ISNUMBER(SEARCH($S$2:$S$199, $A221)),0))=TRUE,"","미국 확인 필요")))</f>
        <v/>
      </c>
    </row>
    <row r="222" spans="3:4">
      <c r="C222" s="192" t="str">
        <f t="array" ref="C222">IFERROR(IF(A222="","",IF(ISNUMBER(MATCH(TRUE,ISNUMBER(SEARCH($Q$2:$Q$51, $A222)),0))=TRUE,"United States of America",INDEX($S$2:$S$199,MATCH(TRUE,ISNUMBER(SEARCH($S$2:$S$199, $A222)),0)))),"United States of America")</f>
        <v/>
      </c>
      <c r="D222" s="192" t="str">
        <f t="array" ref="D222">IF(A222="","",IF(ISNUMBER(MATCH(TRUE,ISNUMBER(SEARCH($Q$2:$Q$51, $A222)),0))=TRUE,"",IF(ISNUMBER(MATCH(TRUE,ISNUMBER(SEARCH($S$2:$S$199, $A222)),0))=TRUE,"","미국 확인 필요")))</f>
        <v/>
      </c>
    </row>
    <row r="223" spans="3:4">
      <c r="C223" s="192" t="str">
        <f t="array" ref="C223">IFERROR(IF(A223="","",IF(ISNUMBER(MATCH(TRUE,ISNUMBER(SEARCH($Q$2:$Q$51, $A223)),0))=TRUE,"United States of America",INDEX($S$2:$S$199,MATCH(TRUE,ISNUMBER(SEARCH($S$2:$S$199, $A223)),0)))),"United States of America")</f>
        <v/>
      </c>
      <c r="D223" s="192" t="str">
        <f t="array" ref="D223">IF(A223="","",IF(ISNUMBER(MATCH(TRUE,ISNUMBER(SEARCH($Q$2:$Q$51, $A223)),0))=TRUE,"",IF(ISNUMBER(MATCH(TRUE,ISNUMBER(SEARCH($S$2:$S$199, $A223)),0))=TRUE,"","미국 확인 필요")))</f>
        <v/>
      </c>
    </row>
    <row r="224" spans="3:4">
      <c r="C224" s="192" t="str">
        <f t="array" ref="C224">IFERROR(IF(A224="","",IF(ISNUMBER(MATCH(TRUE,ISNUMBER(SEARCH($Q$2:$Q$51, $A224)),0))=TRUE,"United States of America",INDEX($S$2:$S$199,MATCH(TRUE,ISNUMBER(SEARCH($S$2:$S$199, $A224)),0)))),"United States of America")</f>
        <v/>
      </c>
      <c r="D224" s="192" t="str">
        <f t="array" ref="D224">IF(A224="","",IF(ISNUMBER(MATCH(TRUE,ISNUMBER(SEARCH($Q$2:$Q$51, $A224)),0))=TRUE,"",IF(ISNUMBER(MATCH(TRUE,ISNUMBER(SEARCH($S$2:$S$199, $A224)),0))=TRUE,"","미국 확인 필요")))</f>
        <v/>
      </c>
    </row>
    <row r="225" spans="3:4">
      <c r="C225" s="192" t="str">
        <f t="array" ref="C225">IFERROR(IF(A225="","",IF(ISNUMBER(MATCH(TRUE,ISNUMBER(SEARCH($Q$2:$Q$51, $A225)),0))=TRUE,"United States of America",INDEX($S$2:$S$199,MATCH(TRUE,ISNUMBER(SEARCH($S$2:$S$199, $A225)),0)))),"United States of America")</f>
        <v/>
      </c>
      <c r="D225" s="192" t="str">
        <f t="array" ref="D225">IF(A225="","",IF(ISNUMBER(MATCH(TRUE,ISNUMBER(SEARCH($Q$2:$Q$51, $A225)),0))=TRUE,"",IF(ISNUMBER(MATCH(TRUE,ISNUMBER(SEARCH($S$2:$S$199, $A225)),0))=TRUE,"","미국 확인 필요")))</f>
        <v/>
      </c>
    </row>
    <row r="226" spans="3:4">
      <c r="C226" s="192" t="str">
        <f t="array" ref="C226">IFERROR(IF(A226="","",IF(ISNUMBER(MATCH(TRUE,ISNUMBER(SEARCH($Q$2:$Q$51, $A226)),0))=TRUE,"United States of America",INDEX($S$2:$S$199,MATCH(TRUE,ISNUMBER(SEARCH($S$2:$S$199, $A226)),0)))),"United States of America")</f>
        <v/>
      </c>
      <c r="D226" s="192" t="str">
        <f t="array" ref="D226">IF(A226="","",IF(ISNUMBER(MATCH(TRUE,ISNUMBER(SEARCH($Q$2:$Q$51, $A226)),0))=TRUE,"",IF(ISNUMBER(MATCH(TRUE,ISNUMBER(SEARCH($S$2:$S$199, $A226)),0))=TRUE,"","미국 확인 필요")))</f>
        <v/>
      </c>
    </row>
    <row r="227" spans="3:4">
      <c r="C227" s="192" t="str">
        <f t="array" ref="C227">IFERROR(IF(A227="","",IF(ISNUMBER(MATCH(TRUE,ISNUMBER(SEARCH($Q$2:$Q$51, $A227)),0))=TRUE,"United States of America",INDEX($S$2:$S$199,MATCH(TRUE,ISNUMBER(SEARCH($S$2:$S$199, $A227)),0)))),"United States of America")</f>
        <v/>
      </c>
      <c r="D227" s="192" t="str">
        <f t="array" ref="D227">IF(A227="","",IF(ISNUMBER(MATCH(TRUE,ISNUMBER(SEARCH($Q$2:$Q$51, $A227)),0))=TRUE,"",IF(ISNUMBER(MATCH(TRUE,ISNUMBER(SEARCH($S$2:$S$199, $A227)),0))=TRUE,"","미국 확인 필요")))</f>
        <v/>
      </c>
    </row>
    <row r="228" spans="3:4">
      <c r="C228" s="192" t="str">
        <f t="array" ref="C228">IFERROR(IF(A228="","",IF(ISNUMBER(MATCH(TRUE,ISNUMBER(SEARCH($Q$2:$Q$51, $A228)),0))=TRUE,"United States of America",INDEX($S$2:$S$199,MATCH(TRUE,ISNUMBER(SEARCH($S$2:$S$199, $A228)),0)))),"United States of America")</f>
        <v/>
      </c>
      <c r="D228" s="192" t="str">
        <f t="array" ref="D228">IF(A228="","",IF(ISNUMBER(MATCH(TRUE,ISNUMBER(SEARCH($Q$2:$Q$51, $A228)),0))=TRUE,"",IF(ISNUMBER(MATCH(TRUE,ISNUMBER(SEARCH($S$2:$S$199, $A228)),0))=TRUE,"","미국 확인 필요")))</f>
        <v/>
      </c>
    </row>
    <row r="229" spans="3:4">
      <c r="C229" s="192" t="str">
        <f t="array" ref="C229">IFERROR(IF(A229="","",IF(ISNUMBER(MATCH(TRUE,ISNUMBER(SEARCH($Q$2:$Q$51, $A229)),0))=TRUE,"United States of America",INDEX($S$2:$S$199,MATCH(TRUE,ISNUMBER(SEARCH($S$2:$S$199, $A229)),0)))),"United States of America")</f>
        <v/>
      </c>
      <c r="D229" s="192" t="str">
        <f t="array" ref="D229">IF(A229="","",IF(ISNUMBER(MATCH(TRUE,ISNUMBER(SEARCH($Q$2:$Q$51, $A229)),0))=TRUE,"",IF(ISNUMBER(MATCH(TRUE,ISNUMBER(SEARCH($S$2:$S$199, $A229)),0))=TRUE,"","미국 확인 필요")))</f>
        <v/>
      </c>
    </row>
    <row r="230" spans="3:4">
      <c r="C230" s="192" t="str">
        <f t="array" ref="C230">IFERROR(IF(A230="","",IF(ISNUMBER(MATCH(TRUE,ISNUMBER(SEARCH($Q$2:$Q$51, $A230)),0))=TRUE,"United States of America",INDEX($S$2:$S$199,MATCH(TRUE,ISNUMBER(SEARCH($S$2:$S$199, $A230)),0)))),"United States of America")</f>
        <v/>
      </c>
      <c r="D230" s="192" t="str">
        <f t="array" ref="D230">IF(A230="","",IF(ISNUMBER(MATCH(TRUE,ISNUMBER(SEARCH($Q$2:$Q$51, $A230)),0))=TRUE,"",IF(ISNUMBER(MATCH(TRUE,ISNUMBER(SEARCH($S$2:$S$199, $A230)),0))=TRUE,"","미국 확인 필요")))</f>
        <v/>
      </c>
    </row>
    <row r="231" spans="3:4">
      <c r="C231" s="192" t="str">
        <f t="array" ref="C231">IFERROR(IF(A231="","",IF(ISNUMBER(MATCH(TRUE,ISNUMBER(SEARCH($Q$2:$Q$51, $A231)),0))=TRUE,"United States of America",INDEX($S$2:$S$199,MATCH(TRUE,ISNUMBER(SEARCH($S$2:$S$199, $A231)),0)))),"United States of America")</f>
        <v/>
      </c>
      <c r="D231" s="192" t="str">
        <f t="array" ref="D231">IF(A231="","",IF(ISNUMBER(MATCH(TRUE,ISNUMBER(SEARCH($Q$2:$Q$51, $A231)),0))=TRUE,"",IF(ISNUMBER(MATCH(TRUE,ISNUMBER(SEARCH($S$2:$S$199, $A231)),0))=TRUE,"","미국 확인 필요")))</f>
        <v/>
      </c>
    </row>
    <row r="232" spans="3:4">
      <c r="C232" s="192" t="str">
        <f t="array" ref="C232">IFERROR(IF(A232="","",IF(ISNUMBER(MATCH(TRUE,ISNUMBER(SEARCH($Q$2:$Q$51, $A232)),0))=TRUE,"United States of America",INDEX($S$2:$S$199,MATCH(TRUE,ISNUMBER(SEARCH($S$2:$S$199, $A232)),0)))),"United States of America")</f>
        <v/>
      </c>
      <c r="D232" s="192" t="str">
        <f t="array" ref="D232">IF(A232="","",IF(ISNUMBER(MATCH(TRUE,ISNUMBER(SEARCH($Q$2:$Q$51, $A232)),0))=TRUE,"",IF(ISNUMBER(MATCH(TRUE,ISNUMBER(SEARCH($S$2:$S$199, $A232)),0))=TRUE,"","미국 확인 필요")))</f>
        <v/>
      </c>
    </row>
    <row r="233" spans="3:4">
      <c r="C233" s="192" t="str">
        <f t="array" ref="C233">IFERROR(IF(A233="","",IF(ISNUMBER(MATCH(TRUE,ISNUMBER(SEARCH($Q$2:$Q$51, $A233)),0))=TRUE,"United States of America",INDEX($S$2:$S$199,MATCH(TRUE,ISNUMBER(SEARCH($S$2:$S$199, $A233)),0)))),"United States of America")</f>
        <v/>
      </c>
      <c r="D233" s="192" t="str">
        <f t="array" ref="D233">IF(A233="","",IF(ISNUMBER(MATCH(TRUE,ISNUMBER(SEARCH($Q$2:$Q$51, $A233)),0))=TRUE,"",IF(ISNUMBER(MATCH(TRUE,ISNUMBER(SEARCH($S$2:$S$199, $A233)),0))=TRUE,"","미국 확인 필요")))</f>
        <v/>
      </c>
    </row>
    <row r="234" spans="3:4">
      <c r="C234" s="192" t="str">
        <f t="array" ref="C234">IFERROR(IF(A234="","",IF(ISNUMBER(MATCH(TRUE,ISNUMBER(SEARCH($Q$2:$Q$51, $A234)),0))=TRUE,"United States of America",INDEX($S$2:$S$199,MATCH(TRUE,ISNUMBER(SEARCH($S$2:$S$199, $A234)),0)))),"United States of America")</f>
        <v/>
      </c>
      <c r="D234" s="192" t="str">
        <f t="array" ref="D234">IF(A234="","",IF(ISNUMBER(MATCH(TRUE,ISNUMBER(SEARCH($Q$2:$Q$51, $A234)),0))=TRUE,"",IF(ISNUMBER(MATCH(TRUE,ISNUMBER(SEARCH($S$2:$S$199, $A234)),0))=TRUE,"","미국 확인 필요")))</f>
        <v/>
      </c>
    </row>
    <row r="235" spans="3:4">
      <c r="C235" s="192" t="str">
        <f t="array" ref="C235">IFERROR(IF(A235="","",IF(ISNUMBER(MATCH(TRUE,ISNUMBER(SEARCH($Q$2:$Q$51, $A235)),0))=TRUE,"United States of America",INDEX($S$2:$S$199,MATCH(TRUE,ISNUMBER(SEARCH($S$2:$S$199, $A235)),0)))),"United States of America")</f>
        <v/>
      </c>
      <c r="D235" s="192" t="str">
        <f t="array" ref="D235">IF(A235="","",IF(ISNUMBER(MATCH(TRUE,ISNUMBER(SEARCH($Q$2:$Q$51, $A235)),0))=TRUE,"",IF(ISNUMBER(MATCH(TRUE,ISNUMBER(SEARCH($S$2:$S$199, $A235)),0))=TRUE,"","미국 확인 필요")))</f>
        <v/>
      </c>
    </row>
    <row r="236" spans="3:4">
      <c r="C236" s="192" t="str">
        <f t="array" ref="C236">IFERROR(IF(A236="","",IF(ISNUMBER(MATCH(TRUE,ISNUMBER(SEARCH($Q$2:$Q$51, $A236)),0))=TRUE,"United States of America",INDEX($S$2:$S$199,MATCH(TRUE,ISNUMBER(SEARCH($S$2:$S$199, $A236)),0)))),"United States of America")</f>
        <v/>
      </c>
      <c r="D236" s="192" t="str">
        <f t="array" ref="D236">IF(A236="","",IF(ISNUMBER(MATCH(TRUE,ISNUMBER(SEARCH($Q$2:$Q$51, $A236)),0))=TRUE,"",IF(ISNUMBER(MATCH(TRUE,ISNUMBER(SEARCH($S$2:$S$199, $A236)),0))=TRUE,"","미국 확인 필요")))</f>
        <v/>
      </c>
    </row>
    <row r="237" spans="3:4">
      <c r="C237" s="192" t="str">
        <f t="array" ref="C237">IFERROR(IF(A237="","",IF(ISNUMBER(MATCH(TRUE,ISNUMBER(SEARCH($Q$2:$Q$51, $A237)),0))=TRUE,"United States of America",INDEX($S$2:$S$199,MATCH(TRUE,ISNUMBER(SEARCH($S$2:$S$199, $A237)),0)))),"United States of America")</f>
        <v/>
      </c>
      <c r="D237" s="192" t="str">
        <f t="array" ref="D237">IF(A237="","",IF(ISNUMBER(MATCH(TRUE,ISNUMBER(SEARCH($Q$2:$Q$51, $A237)),0))=TRUE,"",IF(ISNUMBER(MATCH(TRUE,ISNUMBER(SEARCH($S$2:$S$199, $A237)),0))=TRUE,"","미국 확인 필요")))</f>
        <v/>
      </c>
    </row>
    <row r="238" spans="3:4">
      <c r="C238" s="192" t="str">
        <f t="array" ref="C238">IFERROR(IF(A238="","",IF(ISNUMBER(MATCH(TRUE,ISNUMBER(SEARCH($Q$2:$Q$51, $A238)),0))=TRUE,"United States of America",INDEX($S$2:$S$199,MATCH(TRUE,ISNUMBER(SEARCH($S$2:$S$199, $A238)),0)))),"United States of America")</f>
        <v/>
      </c>
      <c r="D238" s="192" t="str">
        <f t="array" ref="D238">IF(A238="","",IF(ISNUMBER(MATCH(TRUE,ISNUMBER(SEARCH($Q$2:$Q$51, $A238)),0))=TRUE,"",IF(ISNUMBER(MATCH(TRUE,ISNUMBER(SEARCH($S$2:$S$199, $A238)),0))=TRUE,"","미국 확인 필요")))</f>
        <v/>
      </c>
    </row>
    <row r="239" spans="3:4">
      <c r="C239" s="192" t="str">
        <f t="array" ref="C239">IFERROR(IF(A239="","",IF(ISNUMBER(MATCH(TRUE,ISNUMBER(SEARCH($Q$2:$Q$51, $A239)),0))=TRUE,"United States of America",INDEX($S$2:$S$199,MATCH(TRUE,ISNUMBER(SEARCH($S$2:$S$199, $A239)),0)))),"United States of America")</f>
        <v/>
      </c>
      <c r="D239" s="192" t="str">
        <f t="array" ref="D239">IF(A239="","",IF(ISNUMBER(MATCH(TRUE,ISNUMBER(SEARCH($Q$2:$Q$51, $A239)),0))=TRUE,"",IF(ISNUMBER(MATCH(TRUE,ISNUMBER(SEARCH($S$2:$S$199, $A239)),0))=TRUE,"","미국 확인 필요")))</f>
        <v/>
      </c>
    </row>
    <row r="240" spans="3:4">
      <c r="C240" s="192" t="str">
        <f t="array" ref="C240">IFERROR(IF(A240="","",IF(ISNUMBER(MATCH(TRUE,ISNUMBER(SEARCH($Q$2:$Q$51, $A240)),0))=TRUE,"United States of America",INDEX($S$2:$S$199,MATCH(TRUE,ISNUMBER(SEARCH($S$2:$S$199, $A240)),0)))),"United States of America")</f>
        <v/>
      </c>
      <c r="D240" s="192" t="str">
        <f t="array" ref="D240">IF(A240="","",IF(ISNUMBER(MATCH(TRUE,ISNUMBER(SEARCH($Q$2:$Q$51, $A240)),0))=TRUE,"",IF(ISNUMBER(MATCH(TRUE,ISNUMBER(SEARCH($S$2:$S$199, $A240)),0))=TRUE,"","미국 확인 필요")))</f>
        <v/>
      </c>
    </row>
    <row r="241" spans="3:4">
      <c r="C241" s="192" t="str">
        <f t="array" ref="C241">IFERROR(IF(A241="","",IF(ISNUMBER(MATCH(TRUE,ISNUMBER(SEARCH($Q$2:$Q$51, $A241)),0))=TRUE,"United States of America",INDEX($S$2:$S$199,MATCH(TRUE,ISNUMBER(SEARCH($S$2:$S$199, $A241)),0)))),"United States of America")</f>
        <v/>
      </c>
      <c r="D241" s="192" t="str">
        <f t="array" ref="D241">IF(A241="","",IF(ISNUMBER(MATCH(TRUE,ISNUMBER(SEARCH($Q$2:$Q$51, $A241)),0))=TRUE,"",IF(ISNUMBER(MATCH(TRUE,ISNUMBER(SEARCH($S$2:$S$199, $A241)),0))=TRUE,"","미국 확인 필요")))</f>
        <v/>
      </c>
    </row>
    <row r="242" spans="3:4">
      <c r="C242" s="192" t="str">
        <f t="array" ref="C242">IFERROR(IF(A242="","",IF(ISNUMBER(MATCH(TRUE,ISNUMBER(SEARCH($Q$2:$Q$51, $A242)),0))=TRUE,"United States of America",INDEX($S$2:$S$199,MATCH(TRUE,ISNUMBER(SEARCH($S$2:$S$199, $A242)),0)))),"United States of America")</f>
        <v/>
      </c>
      <c r="D242" s="192" t="str">
        <f t="array" ref="D242">IF(A242="","",IF(ISNUMBER(MATCH(TRUE,ISNUMBER(SEARCH($Q$2:$Q$51, $A242)),0))=TRUE,"",IF(ISNUMBER(MATCH(TRUE,ISNUMBER(SEARCH($S$2:$S$199, $A242)),0))=TRUE,"","미국 확인 필요")))</f>
        <v/>
      </c>
    </row>
    <row r="243" spans="3:4">
      <c r="C243" s="192" t="str">
        <f t="array" ref="C243">IFERROR(IF(A243="","",IF(ISNUMBER(MATCH(TRUE,ISNUMBER(SEARCH($Q$2:$Q$51, $A243)),0))=TRUE,"United States of America",INDEX($S$2:$S$199,MATCH(TRUE,ISNUMBER(SEARCH($S$2:$S$199, $A243)),0)))),"United States of America")</f>
        <v/>
      </c>
      <c r="D243" s="192" t="str">
        <f t="array" ref="D243">IF(A243="","",IF(ISNUMBER(MATCH(TRUE,ISNUMBER(SEARCH($Q$2:$Q$51, $A243)),0))=TRUE,"",IF(ISNUMBER(MATCH(TRUE,ISNUMBER(SEARCH($S$2:$S$199, $A243)),0))=TRUE,"","미국 확인 필요")))</f>
        <v/>
      </c>
    </row>
    <row r="244" spans="3:4">
      <c r="C244" s="192" t="str">
        <f t="array" ref="C244">IFERROR(IF(A244="","",IF(ISNUMBER(MATCH(TRUE,ISNUMBER(SEARCH($Q$2:$Q$51, $A244)),0))=TRUE,"United States of America",INDEX($S$2:$S$199,MATCH(TRUE,ISNUMBER(SEARCH($S$2:$S$199, $A244)),0)))),"United States of America")</f>
        <v/>
      </c>
      <c r="D244" s="192" t="str">
        <f t="array" ref="D244">IF(A244="","",IF(ISNUMBER(MATCH(TRUE,ISNUMBER(SEARCH($Q$2:$Q$51, $A244)),0))=TRUE,"",IF(ISNUMBER(MATCH(TRUE,ISNUMBER(SEARCH($S$2:$S$199, $A244)),0))=TRUE,"","미국 확인 필요")))</f>
        <v/>
      </c>
    </row>
    <row r="245" spans="3:4">
      <c r="C245" s="192" t="str">
        <f t="array" ref="C245">IFERROR(IF(A245="","",IF(ISNUMBER(MATCH(TRUE,ISNUMBER(SEARCH($Q$2:$Q$51, $A245)),0))=TRUE,"United States of America",INDEX($S$2:$S$199,MATCH(TRUE,ISNUMBER(SEARCH($S$2:$S$199, $A245)),0)))),"United States of America")</f>
        <v/>
      </c>
      <c r="D245" s="192" t="str">
        <f t="array" ref="D245">IF(A245="","",IF(ISNUMBER(MATCH(TRUE,ISNUMBER(SEARCH($Q$2:$Q$51, $A245)),0))=TRUE,"",IF(ISNUMBER(MATCH(TRUE,ISNUMBER(SEARCH($S$2:$S$199, $A245)),0))=TRUE,"","미국 확인 필요")))</f>
        <v/>
      </c>
    </row>
    <row r="246" spans="3:4">
      <c r="C246" s="192" t="str">
        <f t="array" ref="C246">IFERROR(IF(A246="","",IF(ISNUMBER(MATCH(TRUE,ISNUMBER(SEARCH($Q$2:$Q$51, $A246)),0))=TRUE,"United States of America",INDEX($S$2:$S$199,MATCH(TRUE,ISNUMBER(SEARCH($S$2:$S$199, $A246)),0)))),"United States of America")</f>
        <v/>
      </c>
      <c r="D246" s="192" t="str">
        <f t="array" ref="D246">IF(A246="","",IF(ISNUMBER(MATCH(TRUE,ISNUMBER(SEARCH($Q$2:$Q$51, $A246)),0))=TRUE,"",IF(ISNUMBER(MATCH(TRUE,ISNUMBER(SEARCH($S$2:$S$199, $A246)),0))=TRUE,"","미국 확인 필요")))</f>
        <v/>
      </c>
    </row>
    <row r="247" spans="3:4">
      <c r="C247" s="192" t="str">
        <f t="array" ref="C247">IFERROR(IF(A247="","",IF(ISNUMBER(MATCH(TRUE,ISNUMBER(SEARCH($Q$2:$Q$51, $A247)),0))=TRUE,"United States of America",INDEX($S$2:$S$199,MATCH(TRUE,ISNUMBER(SEARCH($S$2:$S$199, $A247)),0)))),"United States of America")</f>
        <v/>
      </c>
      <c r="D247" s="192" t="str">
        <f t="array" ref="D247">IF(A247="","",IF(ISNUMBER(MATCH(TRUE,ISNUMBER(SEARCH($Q$2:$Q$51, $A247)),0))=TRUE,"",IF(ISNUMBER(MATCH(TRUE,ISNUMBER(SEARCH($S$2:$S$199, $A247)),0))=TRUE,"","미국 확인 필요")))</f>
        <v/>
      </c>
    </row>
    <row r="248" spans="3:4">
      <c r="C248" s="192" t="str">
        <f t="array" ref="C248">IFERROR(IF(A248="","",IF(ISNUMBER(MATCH(TRUE,ISNUMBER(SEARCH($Q$2:$Q$51, $A248)),0))=TRUE,"United States of America",INDEX($S$2:$S$199,MATCH(TRUE,ISNUMBER(SEARCH($S$2:$S$199, $A248)),0)))),"United States of America")</f>
        <v/>
      </c>
      <c r="D248" s="192" t="str">
        <f t="array" ref="D248">IF(A248="","",IF(ISNUMBER(MATCH(TRUE,ISNUMBER(SEARCH($Q$2:$Q$51, $A248)),0))=TRUE,"",IF(ISNUMBER(MATCH(TRUE,ISNUMBER(SEARCH($S$2:$S$199, $A248)),0))=TRUE,"","미국 확인 필요")))</f>
        <v/>
      </c>
    </row>
    <row r="249" spans="3:4">
      <c r="C249" s="192" t="str">
        <f t="array" ref="C249">IFERROR(IF(A249="","",IF(ISNUMBER(MATCH(TRUE,ISNUMBER(SEARCH($Q$2:$Q$51, $A249)),0))=TRUE,"United States of America",INDEX($S$2:$S$199,MATCH(TRUE,ISNUMBER(SEARCH($S$2:$S$199, $A249)),0)))),"United States of America")</f>
        <v/>
      </c>
      <c r="D249" s="192" t="str">
        <f t="array" ref="D249">IF(A249="","",IF(ISNUMBER(MATCH(TRUE,ISNUMBER(SEARCH($Q$2:$Q$51, $A249)),0))=TRUE,"",IF(ISNUMBER(MATCH(TRUE,ISNUMBER(SEARCH($S$2:$S$199, $A249)),0))=TRUE,"","미국 확인 필요")))</f>
        <v/>
      </c>
    </row>
    <row r="250" spans="3:4">
      <c r="C250" s="192" t="str">
        <f t="array" ref="C250">IFERROR(IF(A250="","",IF(ISNUMBER(MATCH(TRUE,ISNUMBER(SEARCH($Q$2:$Q$51, $A250)),0))=TRUE,"United States of America",INDEX($S$2:$S$199,MATCH(TRUE,ISNUMBER(SEARCH($S$2:$S$199, $A250)),0)))),"United States of America")</f>
        <v/>
      </c>
      <c r="D250" s="192" t="str">
        <f t="array" ref="D250">IF(A250="","",IF(ISNUMBER(MATCH(TRUE,ISNUMBER(SEARCH($Q$2:$Q$51, $A250)),0))=TRUE,"",IF(ISNUMBER(MATCH(TRUE,ISNUMBER(SEARCH($S$2:$S$199, $A250)),0))=TRUE,"","미국 확인 필요")))</f>
        <v/>
      </c>
    </row>
    <row r="251" spans="3:4">
      <c r="C251" s="192" t="str">
        <f t="array" ref="C251">IFERROR(IF(A251="","",IF(ISNUMBER(MATCH(TRUE,ISNUMBER(SEARCH($Q$2:$Q$51, $A251)),0))=TRUE,"United States of America",INDEX($S$2:$S$199,MATCH(TRUE,ISNUMBER(SEARCH($S$2:$S$199, $A251)),0)))),"United States of America")</f>
        <v/>
      </c>
      <c r="D251" s="192" t="str">
        <f t="array" ref="D251">IF(A251="","",IF(ISNUMBER(MATCH(TRUE,ISNUMBER(SEARCH($Q$2:$Q$51, $A251)),0))=TRUE,"",IF(ISNUMBER(MATCH(TRUE,ISNUMBER(SEARCH($S$2:$S$199, $A251)),0))=TRUE,"","미국 확인 필요")))</f>
        <v/>
      </c>
    </row>
    <row r="252" spans="3:4">
      <c r="C252" s="192" t="str">
        <f t="array" ref="C252">IFERROR(IF(A252="","",IF(ISNUMBER(MATCH(TRUE,ISNUMBER(SEARCH($Q$2:$Q$51, $A252)),0))=TRUE,"United States of America",INDEX($S$2:$S$199,MATCH(TRUE,ISNUMBER(SEARCH($S$2:$S$199, $A252)),0)))),"United States of America")</f>
        <v/>
      </c>
      <c r="D252" s="192" t="str">
        <f t="array" ref="D252">IF(A252="","",IF(ISNUMBER(MATCH(TRUE,ISNUMBER(SEARCH($Q$2:$Q$51, $A252)),0))=TRUE,"",IF(ISNUMBER(MATCH(TRUE,ISNUMBER(SEARCH($S$2:$S$199, $A252)),0))=TRUE,"","미국 확인 필요")))</f>
        <v/>
      </c>
    </row>
    <row r="253" spans="3:4">
      <c r="C253" s="192" t="str">
        <f t="array" ref="C253">IFERROR(IF(A253="","",IF(ISNUMBER(MATCH(TRUE,ISNUMBER(SEARCH($Q$2:$Q$51, $A253)),0))=TRUE,"United States of America",INDEX($S$2:$S$199,MATCH(TRUE,ISNUMBER(SEARCH($S$2:$S$199, $A253)),0)))),"United States of America")</f>
        <v/>
      </c>
      <c r="D253" s="192" t="str">
        <f t="array" ref="D253">IF(A253="","",IF(ISNUMBER(MATCH(TRUE,ISNUMBER(SEARCH($Q$2:$Q$51, $A253)),0))=TRUE,"",IF(ISNUMBER(MATCH(TRUE,ISNUMBER(SEARCH($S$2:$S$199, $A253)),0))=TRUE,"","미국 확인 필요")))</f>
        <v/>
      </c>
    </row>
    <row r="254" spans="3:4">
      <c r="C254" s="192" t="str">
        <f t="array" ref="C254">IFERROR(IF(A254="","",IF(ISNUMBER(MATCH(TRUE,ISNUMBER(SEARCH($Q$2:$Q$51, $A254)),0))=TRUE,"United States of America",INDEX($S$2:$S$199,MATCH(TRUE,ISNUMBER(SEARCH($S$2:$S$199, $A254)),0)))),"United States of America")</f>
        <v/>
      </c>
      <c r="D254" s="192" t="str">
        <f t="array" ref="D254">IF(A254="","",IF(ISNUMBER(MATCH(TRUE,ISNUMBER(SEARCH($Q$2:$Q$51, $A254)),0))=TRUE,"",IF(ISNUMBER(MATCH(TRUE,ISNUMBER(SEARCH($S$2:$S$199, $A254)),0))=TRUE,"","미국 확인 필요")))</f>
        <v/>
      </c>
    </row>
    <row r="255" spans="3:4">
      <c r="C255" s="192" t="str">
        <f t="array" ref="C255">IFERROR(IF(A255="","",IF(ISNUMBER(MATCH(TRUE,ISNUMBER(SEARCH($Q$2:$Q$51, $A255)),0))=TRUE,"United States of America",INDEX($S$2:$S$199,MATCH(TRUE,ISNUMBER(SEARCH($S$2:$S$199, $A255)),0)))),"United States of America")</f>
        <v/>
      </c>
      <c r="D255" s="192" t="str">
        <f t="array" ref="D255">IF(A255="","",IF(ISNUMBER(MATCH(TRUE,ISNUMBER(SEARCH($Q$2:$Q$51, $A255)),0))=TRUE,"",IF(ISNUMBER(MATCH(TRUE,ISNUMBER(SEARCH($S$2:$S$199, $A255)),0))=TRUE,"","미국 확인 필요")))</f>
        <v/>
      </c>
    </row>
    <row r="256" spans="3:4">
      <c r="C256" s="192" t="str">
        <f t="array" ref="C256">IFERROR(IF(A256="","",IF(ISNUMBER(MATCH(TRUE,ISNUMBER(SEARCH($Q$2:$Q$51, $A256)),0))=TRUE,"United States of America",INDEX($S$2:$S$199,MATCH(TRUE,ISNUMBER(SEARCH($S$2:$S$199, $A256)),0)))),"United States of America")</f>
        <v/>
      </c>
      <c r="D256" s="192" t="str">
        <f t="array" ref="D256">IF(A256="","",IF(ISNUMBER(MATCH(TRUE,ISNUMBER(SEARCH($Q$2:$Q$51, $A256)),0))=TRUE,"",IF(ISNUMBER(MATCH(TRUE,ISNUMBER(SEARCH($S$2:$S$199, $A256)),0))=TRUE,"","미국 확인 필요")))</f>
        <v/>
      </c>
    </row>
    <row r="257" spans="3:4">
      <c r="C257" s="192" t="str">
        <f t="array" ref="C257">IFERROR(IF(A257="","",IF(ISNUMBER(MATCH(TRUE,ISNUMBER(SEARCH($Q$2:$Q$51, $A257)),0))=TRUE,"United States of America",INDEX($S$2:$S$199,MATCH(TRUE,ISNUMBER(SEARCH($S$2:$S$199, $A257)),0)))),"United States of America")</f>
        <v/>
      </c>
      <c r="D257" s="192" t="str">
        <f t="array" ref="D257">IF(A257="","",IF(ISNUMBER(MATCH(TRUE,ISNUMBER(SEARCH($Q$2:$Q$51, $A257)),0))=TRUE,"",IF(ISNUMBER(MATCH(TRUE,ISNUMBER(SEARCH($S$2:$S$199, $A257)),0))=TRUE,"","미국 확인 필요")))</f>
        <v/>
      </c>
    </row>
    <row r="258" spans="3:4">
      <c r="C258" s="192" t="str">
        <f t="array" ref="C258">IFERROR(IF(A258="","",IF(ISNUMBER(MATCH(TRUE,ISNUMBER(SEARCH($Q$2:$Q$51, $A258)),0))=TRUE,"United States of America",INDEX($S$2:$S$199,MATCH(TRUE,ISNUMBER(SEARCH($S$2:$S$199, $A258)),0)))),"United States of America")</f>
        <v/>
      </c>
      <c r="D258" s="192" t="str">
        <f t="array" ref="D258">IF(A258="","",IF(ISNUMBER(MATCH(TRUE,ISNUMBER(SEARCH($Q$2:$Q$51, $A258)),0))=TRUE,"",IF(ISNUMBER(MATCH(TRUE,ISNUMBER(SEARCH($S$2:$S$199, $A258)),0))=TRUE,"","미국 확인 필요")))</f>
        <v/>
      </c>
    </row>
    <row r="259" spans="3:4">
      <c r="C259" s="192" t="str">
        <f t="array" ref="C259">IFERROR(IF(A259="","",IF(ISNUMBER(MATCH(TRUE,ISNUMBER(SEARCH($Q$2:$Q$51, $A259)),0))=TRUE,"United States of America",INDEX($S$2:$S$199,MATCH(TRUE,ISNUMBER(SEARCH($S$2:$S$199, $A259)),0)))),"United States of America")</f>
        <v/>
      </c>
      <c r="D259" s="192" t="str">
        <f t="array" ref="D259">IF(A259="","",IF(ISNUMBER(MATCH(TRUE,ISNUMBER(SEARCH($Q$2:$Q$51, $A259)),0))=TRUE,"",IF(ISNUMBER(MATCH(TRUE,ISNUMBER(SEARCH($S$2:$S$199, $A259)),0))=TRUE,"","미국 확인 필요")))</f>
        <v/>
      </c>
    </row>
    <row r="260" spans="3:4">
      <c r="C260" s="192" t="str">
        <f t="array" ref="C260">IFERROR(IF(A260="","",IF(ISNUMBER(MATCH(TRUE,ISNUMBER(SEARCH($Q$2:$Q$51, $A260)),0))=TRUE,"United States of America",INDEX($S$2:$S$199,MATCH(TRUE,ISNUMBER(SEARCH($S$2:$S$199, $A260)),0)))),"United States of America")</f>
        <v/>
      </c>
      <c r="D260" s="192" t="str">
        <f t="array" ref="D260">IF(A260="","",IF(ISNUMBER(MATCH(TRUE,ISNUMBER(SEARCH($Q$2:$Q$51, $A260)),0))=TRUE,"",IF(ISNUMBER(MATCH(TRUE,ISNUMBER(SEARCH($S$2:$S$199, $A260)),0))=TRUE,"","미국 확인 필요")))</f>
        <v/>
      </c>
    </row>
    <row r="261" spans="3:4">
      <c r="C261" s="192" t="str">
        <f t="array" ref="C261">IFERROR(IF(A261="","",IF(ISNUMBER(MATCH(TRUE,ISNUMBER(SEARCH($Q$2:$Q$51, $A261)),0))=TRUE,"United States of America",INDEX($S$2:$S$199,MATCH(TRUE,ISNUMBER(SEARCH($S$2:$S$199, $A261)),0)))),"United States of America")</f>
        <v/>
      </c>
      <c r="D261" s="192" t="str">
        <f t="array" ref="D261">IF(A261="","",IF(ISNUMBER(MATCH(TRUE,ISNUMBER(SEARCH($Q$2:$Q$51, $A261)),0))=TRUE,"",IF(ISNUMBER(MATCH(TRUE,ISNUMBER(SEARCH($S$2:$S$199, $A261)),0))=TRUE,"","미국 확인 필요")))</f>
        <v/>
      </c>
    </row>
    <row r="262" spans="3:4">
      <c r="C262" s="192" t="str">
        <f t="array" ref="C262">IFERROR(IF(A262="","",IF(ISNUMBER(MATCH(TRUE,ISNUMBER(SEARCH($Q$2:$Q$51, $A262)),0))=TRUE,"United States of America",INDEX($S$2:$S$199,MATCH(TRUE,ISNUMBER(SEARCH($S$2:$S$199, $A262)),0)))),"United States of America")</f>
        <v/>
      </c>
      <c r="D262" s="192" t="str">
        <f t="array" ref="D262">IF(A262="","",IF(ISNUMBER(MATCH(TRUE,ISNUMBER(SEARCH($Q$2:$Q$51, $A262)),0))=TRUE,"",IF(ISNUMBER(MATCH(TRUE,ISNUMBER(SEARCH($S$2:$S$199, $A262)),0))=TRUE,"","미국 확인 필요")))</f>
        <v/>
      </c>
    </row>
    <row r="263" spans="3:4">
      <c r="C263" s="192" t="str">
        <f t="array" ref="C263">IFERROR(IF(A263="","",IF(ISNUMBER(MATCH(TRUE,ISNUMBER(SEARCH($Q$2:$Q$51, $A263)),0))=TRUE,"United States of America",INDEX($S$2:$S$199,MATCH(TRUE,ISNUMBER(SEARCH($S$2:$S$199, $A263)),0)))),"United States of America")</f>
        <v/>
      </c>
      <c r="D263" s="192" t="str">
        <f t="array" ref="D263">IF(A263="","",IF(ISNUMBER(MATCH(TRUE,ISNUMBER(SEARCH($Q$2:$Q$51, $A263)),0))=TRUE,"",IF(ISNUMBER(MATCH(TRUE,ISNUMBER(SEARCH($S$2:$S$199, $A263)),0))=TRUE,"","미국 확인 필요")))</f>
        <v/>
      </c>
    </row>
    <row r="264" spans="3:4">
      <c r="C264" s="192" t="str">
        <f t="array" ref="C264">IFERROR(IF(A264="","",IF(ISNUMBER(MATCH(TRUE,ISNUMBER(SEARCH($Q$2:$Q$51, $A264)),0))=TRUE,"United States of America",INDEX($S$2:$S$199,MATCH(TRUE,ISNUMBER(SEARCH($S$2:$S$199, $A264)),0)))),"United States of America")</f>
        <v/>
      </c>
      <c r="D264" s="192" t="str">
        <f t="array" ref="D264">IF(A264="","",IF(ISNUMBER(MATCH(TRUE,ISNUMBER(SEARCH($Q$2:$Q$51, $A264)),0))=TRUE,"",IF(ISNUMBER(MATCH(TRUE,ISNUMBER(SEARCH($S$2:$S$199, $A264)),0))=TRUE,"","미국 확인 필요")))</f>
        <v/>
      </c>
    </row>
    <row r="265" spans="3:4">
      <c r="C265" s="192" t="str">
        <f t="array" ref="C265">IFERROR(IF(A265="","",IF(ISNUMBER(MATCH(TRUE,ISNUMBER(SEARCH($Q$2:$Q$51, $A265)),0))=TRUE,"United States of America",INDEX($S$2:$S$199,MATCH(TRUE,ISNUMBER(SEARCH($S$2:$S$199, $A265)),0)))),"United States of America")</f>
        <v/>
      </c>
      <c r="D265" s="192" t="str">
        <f t="array" ref="D265">IF(A265="","",IF(ISNUMBER(MATCH(TRUE,ISNUMBER(SEARCH($Q$2:$Q$51, $A265)),0))=TRUE,"",IF(ISNUMBER(MATCH(TRUE,ISNUMBER(SEARCH($S$2:$S$199, $A265)),0))=TRUE,"","미국 확인 필요")))</f>
        <v/>
      </c>
    </row>
    <row r="266" spans="3:4">
      <c r="C266" s="192" t="str">
        <f t="array" ref="C266">IFERROR(IF(A266="","",IF(ISNUMBER(MATCH(TRUE,ISNUMBER(SEARCH($Q$2:$Q$51, $A266)),0))=TRUE,"United States of America",INDEX($S$2:$S$199,MATCH(TRUE,ISNUMBER(SEARCH($S$2:$S$199, $A266)),0)))),"United States of America")</f>
        <v/>
      </c>
      <c r="D266" s="192" t="str">
        <f t="array" ref="D266">IF(A266="","",IF(ISNUMBER(MATCH(TRUE,ISNUMBER(SEARCH($Q$2:$Q$51, $A266)),0))=TRUE,"",IF(ISNUMBER(MATCH(TRUE,ISNUMBER(SEARCH($S$2:$S$199, $A266)),0))=TRUE,"","미국 확인 필요")))</f>
        <v/>
      </c>
    </row>
    <row r="267" spans="3:4">
      <c r="C267" s="192" t="str">
        <f t="array" ref="C267">IFERROR(IF(A267="","",IF(ISNUMBER(MATCH(TRUE,ISNUMBER(SEARCH($Q$2:$Q$51, $A267)),0))=TRUE,"United States of America",INDEX($S$2:$S$199,MATCH(TRUE,ISNUMBER(SEARCH($S$2:$S$199, $A267)),0)))),"United States of America")</f>
        <v/>
      </c>
      <c r="D267" s="192" t="str">
        <f t="array" ref="D267">IF(A267="","",IF(ISNUMBER(MATCH(TRUE,ISNUMBER(SEARCH($Q$2:$Q$51, $A267)),0))=TRUE,"",IF(ISNUMBER(MATCH(TRUE,ISNUMBER(SEARCH($S$2:$S$199, $A267)),0))=TRUE,"","미국 확인 필요")))</f>
        <v/>
      </c>
    </row>
    <row r="268" spans="3:4">
      <c r="C268" s="192" t="str">
        <f t="array" ref="C268">IFERROR(IF(A268="","",IF(ISNUMBER(MATCH(TRUE,ISNUMBER(SEARCH($Q$2:$Q$51, $A268)),0))=TRUE,"United States of America",INDEX($S$2:$S$199,MATCH(TRUE,ISNUMBER(SEARCH($S$2:$S$199, $A268)),0)))),"United States of America")</f>
        <v/>
      </c>
      <c r="D268" s="192" t="str">
        <f t="array" ref="D268">IF(A268="","",IF(ISNUMBER(MATCH(TRUE,ISNUMBER(SEARCH($Q$2:$Q$51, $A268)),0))=TRUE,"",IF(ISNUMBER(MATCH(TRUE,ISNUMBER(SEARCH($S$2:$S$199, $A268)),0))=TRUE,"","미국 확인 필요")))</f>
        <v/>
      </c>
    </row>
    <row r="269" spans="3:4">
      <c r="C269" s="192" t="str">
        <f t="array" ref="C269">IFERROR(IF(A269="","",IF(ISNUMBER(MATCH(TRUE,ISNUMBER(SEARCH($Q$2:$Q$51, $A269)),0))=TRUE,"United States of America",INDEX($S$2:$S$199,MATCH(TRUE,ISNUMBER(SEARCH($S$2:$S$199, $A269)),0)))),"United States of America")</f>
        <v/>
      </c>
      <c r="D269" s="192" t="str">
        <f t="array" ref="D269">IF(A269="","",IF(ISNUMBER(MATCH(TRUE,ISNUMBER(SEARCH($Q$2:$Q$51, $A269)),0))=TRUE,"",IF(ISNUMBER(MATCH(TRUE,ISNUMBER(SEARCH($S$2:$S$199, $A269)),0))=TRUE,"","미국 확인 필요")))</f>
        <v/>
      </c>
    </row>
    <row r="270" spans="3:4">
      <c r="C270" s="192" t="str">
        <f t="array" ref="C270">IFERROR(IF(A270="","",IF(ISNUMBER(MATCH(TRUE,ISNUMBER(SEARCH($Q$2:$Q$51, $A270)),0))=TRUE,"United States of America",INDEX($S$2:$S$199,MATCH(TRUE,ISNUMBER(SEARCH($S$2:$S$199, $A270)),0)))),"United States of America")</f>
        <v/>
      </c>
      <c r="D270" s="192" t="str">
        <f t="array" ref="D270">IF(A270="","",IF(ISNUMBER(MATCH(TRUE,ISNUMBER(SEARCH($Q$2:$Q$51, $A270)),0))=TRUE,"",IF(ISNUMBER(MATCH(TRUE,ISNUMBER(SEARCH($S$2:$S$199, $A270)),0))=TRUE,"","미국 확인 필요")))</f>
        <v/>
      </c>
    </row>
    <row r="271" spans="3:4">
      <c r="C271" s="192" t="str">
        <f t="array" ref="C271">IFERROR(IF(A271="","",IF(ISNUMBER(MATCH(TRUE,ISNUMBER(SEARCH($Q$2:$Q$51, $A271)),0))=TRUE,"United States of America",INDEX($S$2:$S$199,MATCH(TRUE,ISNUMBER(SEARCH($S$2:$S$199, $A271)),0)))),"United States of America")</f>
        <v/>
      </c>
      <c r="D271" s="192" t="str">
        <f t="array" ref="D271">IF(A271="","",IF(ISNUMBER(MATCH(TRUE,ISNUMBER(SEARCH($Q$2:$Q$51, $A271)),0))=TRUE,"",IF(ISNUMBER(MATCH(TRUE,ISNUMBER(SEARCH($S$2:$S$199, $A271)),0))=TRUE,"","미국 확인 필요")))</f>
        <v/>
      </c>
    </row>
    <row r="272" spans="3:4">
      <c r="C272" s="192" t="str">
        <f t="array" ref="C272">IFERROR(IF(A272="","",IF(ISNUMBER(MATCH(TRUE,ISNUMBER(SEARCH($Q$2:$Q$51, $A272)),0))=TRUE,"United States of America",INDEX($S$2:$S$199,MATCH(TRUE,ISNUMBER(SEARCH($S$2:$S$199, $A272)),0)))),"United States of America")</f>
        <v/>
      </c>
      <c r="D272" s="192" t="str">
        <f t="array" ref="D272">IF(A272="","",IF(ISNUMBER(MATCH(TRUE,ISNUMBER(SEARCH($Q$2:$Q$51, $A272)),0))=TRUE,"",IF(ISNUMBER(MATCH(TRUE,ISNUMBER(SEARCH($S$2:$S$199, $A272)),0))=TRUE,"","미국 확인 필요")))</f>
        <v/>
      </c>
    </row>
    <row r="273" spans="3:4">
      <c r="C273" s="192" t="str">
        <f t="array" ref="C273">IFERROR(IF(A273="","",IF(ISNUMBER(MATCH(TRUE,ISNUMBER(SEARCH($Q$2:$Q$51, $A273)),0))=TRUE,"United States of America",INDEX($S$2:$S$199,MATCH(TRUE,ISNUMBER(SEARCH($S$2:$S$199, $A273)),0)))),"United States of America")</f>
        <v/>
      </c>
      <c r="D273" s="192" t="str">
        <f t="array" ref="D273">IF(A273="","",IF(ISNUMBER(MATCH(TRUE,ISNUMBER(SEARCH($Q$2:$Q$51, $A273)),0))=TRUE,"",IF(ISNUMBER(MATCH(TRUE,ISNUMBER(SEARCH($S$2:$S$199, $A273)),0))=TRUE,"","미국 확인 필요")))</f>
        <v/>
      </c>
    </row>
    <row r="274" spans="3:4">
      <c r="C274" s="192" t="str">
        <f t="array" ref="C274">IFERROR(IF(A274="","",IF(ISNUMBER(MATCH(TRUE,ISNUMBER(SEARCH($Q$2:$Q$51, $A274)),0))=TRUE,"United States of America",INDEX($S$2:$S$199,MATCH(TRUE,ISNUMBER(SEARCH($S$2:$S$199, $A274)),0)))),"United States of America")</f>
        <v/>
      </c>
      <c r="D274" s="192" t="str">
        <f t="array" ref="D274">IF(A274="","",IF(ISNUMBER(MATCH(TRUE,ISNUMBER(SEARCH($Q$2:$Q$51, $A274)),0))=TRUE,"",IF(ISNUMBER(MATCH(TRUE,ISNUMBER(SEARCH($S$2:$S$199, $A274)),0))=TRUE,"","미국 확인 필요")))</f>
        <v/>
      </c>
    </row>
    <row r="275" spans="3:4">
      <c r="C275" s="192" t="str">
        <f t="array" ref="C275">IFERROR(IF(A275="","",IF(ISNUMBER(MATCH(TRUE,ISNUMBER(SEARCH($Q$2:$Q$51, $A275)),0))=TRUE,"United States of America",INDEX($S$2:$S$199,MATCH(TRUE,ISNUMBER(SEARCH($S$2:$S$199, $A275)),0)))),"United States of America")</f>
        <v/>
      </c>
      <c r="D275" s="192" t="str">
        <f t="array" ref="D275">IF(A275="","",IF(ISNUMBER(MATCH(TRUE,ISNUMBER(SEARCH($Q$2:$Q$51, $A275)),0))=TRUE,"",IF(ISNUMBER(MATCH(TRUE,ISNUMBER(SEARCH($S$2:$S$199, $A275)),0))=TRUE,"","미국 확인 필요")))</f>
        <v/>
      </c>
    </row>
    <row r="276" spans="3:4">
      <c r="C276" s="192" t="str">
        <f t="array" ref="C276">IFERROR(IF(A276="","",IF(ISNUMBER(MATCH(TRUE,ISNUMBER(SEARCH($Q$2:$Q$51, $A276)),0))=TRUE,"United States of America",INDEX($S$2:$S$199,MATCH(TRUE,ISNUMBER(SEARCH($S$2:$S$199, $A276)),0)))),"United States of America")</f>
        <v/>
      </c>
      <c r="D276" s="192" t="str">
        <f t="array" ref="D276">IF(A276="","",IF(ISNUMBER(MATCH(TRUE,ISNUMBER(SEARCH($Q$2:$Q$51, $A276)),0))=TRUE,"",IF(ISNUMBER(MATCH(TRUE,ISNUMBER(SEARCH($S$2:$S$199, $A276)),0))=TRUE,"","미국 확인 필요")))</f>
        <v/>
      </c>
    </row>
    <row r="277" spans="3:4">
      <c r="C277" s="192" t="str">
        <f t="array" ref="C277">IFERROR(IF(A277="","",IF(ISNUMBER(MATCH(TRUE,ISNUMBER(SEARCH($Q$2:$Q$51, $A277)),0))=TRUE,"United States of America",INDEX($S$2:$S$199,MATCH(TRUE,ISNUMBER(SEARCH($S$2:$S$199, $A277)),0)))),"United States of America")</f>
        <v/>
      </c>
      <c r="D277" s="192" t="str">
        <f t="array" ref="D277">IF(A277="","",IF(ISNUMBER(MATCH(TRUE,ISNUMBER(SEARCH($Q$2:$Q$51, $A277)),0))=TRUE,"",IF(ISNUMBER(MATCH(TRUE,ISNUMBER(SEARCH($S$2:$S$199, $A277)),0))=TRUE,"","미국 확인 필요")))</f>
        <v/>
      </c>
    </row>
    <row r="278" spans="3:4">
      <c r="C278" s="192" t="str">
        <f t="array" ref="C278">IFERROR(IF(A278="","",IF(ISNUMBER(MATCH(TRUE,ISNUMBER(SEARCH($Q$2:$Q$51, $A278)),0))=TRUE,"United States of America",INDEX($S$2:$S$199,MATCH(TRUE,ISNUMBER(SEARCH($S$2:$S$199, $A278)),0)))),"United States of America")</f>
        <v/>
      </c>
      <c r="D278" s="192" t="str">
        <f t="array" ref="D278">IF(A278="","",IF(ISNUMBER(MATCH(TRUE,ISNUMBER(SEARCH($Q$2:$Q$51, $A278)),0))=TRUE,"",IF(ISNUMBER(MATCH(TRUE,ISNUMBER(SEARCH($S$2:$S$199, $A278)),0))=TRUE,"","미국 확인 필요")))</f>
        <v/>
      </c>
    </row>
    <row r="279" spans="3:4">
      <c r="C279" s="192" t="str">
        <f t="array" ref="C279">IFERROR(IF(A279="","",IF(ISNUMBER(MATCH(TRUE,ISNUMBER(SEARCH($Q$2:$Q$51, $A279)),0))=TRUE,"United States of America",INDEX($S$2:$S$199,MATCH(TRUE,ISNUMBER(SEARCH($S$2:$S$199, $A279)),0)))),"United States of America")</f>
        <v/>
      </c>
      <c r="D279" s="192" t="str">
        <f t="array" ref="D279">IF(A279="","",IF(ISNUMBER(MATCH(TRUE,ISNUMBER(SEARCH($Q$2:$Q$51, $A279)),0))=TRUE,"",IF(ISNUMBER(MATCH(TRUE,ISNUMBER(SEARCH($S$2:$S$199, $A279)),0))=TRUE,"","미국 확인 필요")))</f>
        <v/>
      </c>
    </row>
    <row r="280" spans="3:4">
      <c r="C280" s="192" t="str">
        <f t="array" ref="C280">IFERROR(IF(A280="","",IF(ISNUMBER(MATCH(TRUE,ISNUMBER(SEARCH($Q$2:$Q$51, $A280)),0))=TRUE,"United States of America",INDEX($S$2:$S$199,MATCH(TRUE,ISNUMBER(SEARCH($S$2:$S$199, $A280)),0)))),"United States of America")</f>
        <v/>
      </c>
      <c r="D280" s="192" t="str">
        <f t="array" ref="D280">IF(A280="","",IF(ISNUMBER(MATCH(TRUE,ISNUMBER(SEARCH($Q$2:$Q$51, $A280)),0))=TRUE,"",IF(ISNUMBER(MATCH(TRUE,ISNUMBER(SEARCH($S$2:$S$199, $A280)),0))=TRUE,"","미국 확인 필요")))</f>
        <v/>
      </c>
    </row>
    <row r="281" spans="3:4">
      <c r="C281" s="192" t="str">
        <f t="array" ref="C281">IFERROR(IF(A281="","",IF(ISNUMBER(MATCH(TRUE,ISNUMBER(SEARCH($Q$2:$Q$51, $A281)),0))=TRUE,"United States of America",INDEX($S$2:$S$199,MATCH(TRUE,ISNUMBER(SEARCH($S$2:$S$199, $A281)),0)))),"United States of America")</f>
        <v/>
      </c>
      <c r="D281" s="192" t="str">
        <f t="array" ref="D281">IF(A281="","",IF(ISNUMBER(MATCH(TRUE,ISNUMBER(SEARCH($Q$2:$Q$51, $A281)),0))=TRUE,"",IF(ISNUMBER(MATCH(TRUE,ISNUMBER(SEARCH($S$2:$S$199, $A281)),0))=TRUE,"","미국 확인 필요")))</f>
        <v/>
      </c>
    </row>
    <row r="282" spans="3:4">
      <c r="C282" s="192" t="str">
        <f t="array" ref="C282">IFERROR(IF(A282="","",IF(ISNUMBER(MATCH(TRUE,ISNUMBER(SEARCH($Q$2:$Q$51, $A282)),0))=TRUE,"United States of America",INDEX($S$2:$S$199,MATCH(TRUE,ISNUMBER(SEARCH($S$2:$S$199, $A282)),0)))),"United States of America")</f>
        <v/>
      </c>
      <c r="D282" s="192" t="str">
        <f t="array" ref="D282">IF(A282="","",IF(ISNUMBER(MATCH(TRUE,ISNUMBER(SEARCH($Q$2:$Q$51, $A282)),0))=TRUE,"",IF(ISNUMBER(MATCH(TRUE,ISNUMBER(SEARCH($S$2:$S$199, $A282)),0))=TRUE,"","미국 확인 필요")))</f>
        <v/>
      </c>
    </row>
    <row r="283" spans="3:4">
      <c r="C283" s="192" t="str">
        <f t="array" ref="C283">IFERROR(IF(A283="","",IF(ISNUMBER(MATCH(TRUE,ISNUMBER(SEARCH($Q$2:$Q$51, $A283)),0))=TRUE,"United States of America",INDEX($S$2:$S$199,MATCH(TRUE,ISNUMBER(SEARCH($S$2:$S$199, $A283)),0)))),"United States of America")</f>
        <v/>
      </c>
      <c r="D283" s="192" t="str">
        <f t="array" ref="D283">IF(A283="","",IF(ISNUMBER(MATCH(TRUE,ISNUMBER(SEARCH($Q$2:$Q$51, $A283)),0))=TRUE,"",IF(ISNUMBER(MATCH(TRUE,ISNUMBER(SEARCH($S$2:$S$199, $A283)),0))=TRUE,"","미국 확인 필요")))</f>
        <v/>
      </c>
    </row>
    <row r="284" spans="3:4">
      <c r="C284" s="192" t="str">
        <f t="array" ref="C284">IFERROR(IF(A284="","",IF(ISNUMBER(MATCH(TRUE,ISNUMBER(SEARCH($Q$2:$Q$51, $A284)),0))=TRUE,"United States of America",INDEX($S$2:$S$199,MATCH(TRUE,ISNUMBER(SEARCH($S$2:$S$199, $A284)),0)))),"United States of America")</f>
        <v/>
      </c>
      <c r="D284" s="192" t="str">
        <f t="array" ref="D284">IF(A284="","",IF(ISNUMBER(MATCH(TRUE,ISNUMBER(SEARCH($Q$2:$Q$51, $A284)),0))=TRUE,"",IF(ISNUMBER(MATCH(TRUE,ISNUMBER(SEARCH($S$2:$S$199, $A284)),0))=TRUE,"","미국 확인 필요")))</f>
        <v/>
      </c>
    </row>
    <row r="285" spans="3:4">
      <c r="C285" s="192" t="str">
        <f t="array" ref="C285">IFERROR(IF(A285="","",IF(ISNUMBER(MATCH(TRUE,ISNUMBER(SEARCH($Q$2:$Q$51, $A285)),0))=TRUE,"United States of America",INDEX($S$2:$S$199,MATCH(TRUE,ISNUMBER(SEARCH($S$2:$S$199, $A285)),0)))),"United States of America")</f>
        <v/>
      </c>
      <c r="D285" s="192" t="str">
        <f t="array" ref="D285">IF(A285="","",IF(ISNUMBER(MATCH(TRUE,ISNUMBER(SEARCH($Q$2:$Q$51, $A285)),0))=TRUE,"",IF(ISNUMBER(MATCH(TRUE,ISNUMBER(SEARCH($S$2:$S$199, $A285)),0))=TRUE,"","미국 확인 필요")))</f>
        <v/>
      </c>
    </row>
    <row r="286" spans="3:4">
      <c r="C286" s="192" t="str">
        <f t="array" ref="C286">IFERROR(IF(A286="","",IF(ISNUMBER(MATCH(TRUE,ISNUMBER(SEARCH($Q$2:$Q$51, $A286)),0))=TRUE,"United States of America",INDEX($S$2:$S$199,MATCH(TRUE,ISNUMBER(SEARCH($S$2:$S$199, $A286)),0)))),"United States of America")</f>
        <v/>
      </c>
      <c r="D286" s="192" t="str">
        <f t="array" ref="D286">IF(A286="","",IF(ISNUMBER(MATCH(TRUE,ISNUMBER(SEARCH($Q$2:$Q$51, $A286)),0))=TRUE,"",IF(ISNUMBER(MATCH(TRUE,ISNUMBER(SEARCH($S$2:$S$199, $A286)),0))=TRUE,"","미국 확인 필요")))</f>
        <v/>
      </c>
    </row>
    <row r="287" spans="3:4">
      <c r="C287" s="192" t="str">
        <f t="array" ref="C287">IFERROR(IF(A287="","",IF(ISNUMBER(MATCH(TRUE,ISNUMBER(SEARCH($Q$2:$Q$51, $A287)),0))=TRUE,"United States of America",INDEX($S$2:$S$199,MATCH(TRUE,ISNUMBER(SEARCH($S$2:$S$199, $A287)),0)))),"United States of America")</f>
        <v/>
      </c>
      <c r="D287" s="192" t="str">
        <f t="array" ref="D287">IF(A287="","",IF(ISNUMBER(MATCH(TRUE,ISNUMBER(SEARCH($Q$2:$Q$51, $A287)),0))=TRUE,"",IF(ISNUMBER(MATCH(TRUE,ISNUMBER(SEARCH($S$2:$S$199, $A287)),0))=TRUE,"","미국 확인 필요")))</f>
        <v/>
      </c>
    </row>
    <row r="288" spans="3:4">
      <c r="C288" s="192" t="str">
        <f t="array" ref="C288">IFERROR(IF(A288="","",IF(ISNUMBER(MATCH(TRUE,ISNUMBER(SEARCH($Q$2:$Q$51, $A288)),0))=TRUE,"United States of America",INDEX($S$2:$S$199,MATCH(TRUE,ISNUMBER(SEARCH($S$2:$S$199, $A288)),0)))),"United States of America")</f>
        <v/>
      </c>
      <c r="D288" s="192" t="str">
        <f t="array" ref="D288">IF(A288="","",IF(ISNUMBER(MATCH(TRUE,ISNUMBER(SEARCH($Q$2:$Q$51, $A288)),0))=TRUE,"",IF(ISNUMBER(MATCH(TRUE,ISNUMBER(SEARCH($S$2:$S$199, $A288)),0))=TRUE,"","미국 확인 필요")))</f>
        <v/>
      </c>
    </row>
    <row r="289" spans="3:4">
      <c r="C289" s="192" t="str">
        <f t="array" ref="C289">IFERROR(IF(A289="","",IF(ISNUMBER(MATCH(TRUE,ISNUMBER(SEARCH($Q$2:$Q$51, $A289)),0))=TRUE,"United States of America",INDEX($S$2:$S$199,MATCH(TRUE,ISNUMBER(SEARCH($S$2:$S$199, $A289)),0)))),"United States of America")</f>
        <v/>
      </c>
      <c r="D289" s="192" t="str">
        <f t="array" ref="D289">IF(A289="","",IF(ISNUMBER(MATCH(TRUE,ISNUMBER(SEARCH($Q$2:$Q$51, $A289)),0))=TRUE,"",IF(ISNUMBER(MATCH(TRUE,ISNUMBER(SEARCH($S$2:$S$199, $A289)),0))=TRUE,"","미국 확인 필요")))</f>
        <v/>
      </c>
    </row>
    <row r="290" spans="3:4">
      <c r="C290" s="192" t="str">
        <f t="array" ref="C290">IFERROR(IF(A290="","",IF(ISNUMBER(MATCH(TRUE,ISNUMBER(SEARCH($Q$2:$Q$51, $A290)),0))=TRUE,"United States of America",INDEX($S$2:$S$199,MATCH(TRUE,ISNUMBER(SEARCH($S$2:$S$199, $A290)),0)))),"United States of America")</f>
        <v/>
      </c>
      <c r="D290" s="192" t="str">
        <f t="array" ref="D290">IF(A290="","",IF(ISNUMBER(MATCH(TRUE,ISNUMBER(SEARCH($Q$2:$Q$51, $A290)),0))=TRUE,"",IF(ISNUMBER(MATCH(TRUE,ISNUMBER(SEARCH($S$2:$S$199, $A290)),0))=TRUE,"","미국 확인 필요")))</f>
        <v/>
      </c>
    </row>
    <row r="291" spans="3:4">
      <c r="C291" s="192" t="str">
        <f t="array" ref="C291">IFERROR(IF(A291="","",IF(ISNUMBER(MATCH(TRUE,ISNUMBER(SEARCH($Q$2:$Q$51, $A291)),0))=TRUE,"United States of America",INDEX($S$2:$S$199,MATCH(TRUE,ISNUMBER(SEARCH($S$2:$S$199, $A291)),0)))),"United States of America")</f>
        <v/>
      </c>
      <c r="D291" s="192" t="str">
        <f t="array" ref="D291">IF(A291="","",IF(ISNUMBER(MATCH(TRUE,ISNUMBER(SEARCH($Q$2:$Q$51, $A291)),0))=TRUE,"",IF(ISNUMBER(MATCH(TRUE,ISNUMBER(SEARCH($S$2:$S$199, $A291)),0))=TRUE,"","미국 확인 필요")))</f>
        <v/>
      </c>
    </row>
    <row r="292" spans="3:4">
      <c r="C292" s="192" t="str">
        <f t="array" ref="C292">IFERROR(IF(A292="","",IF(ISNUMBER(MATCH(TRUE,ISNUMBER(SEARCH($Q$2:$Q$51, $A292)),0))=TRUE,"United States of America",INDEX($S$2:$S$199,MATCH(TRUE,ISNUMBER(SEARCH($S$2:$S$199, $A292)),0)))),"United States of America")</f>
        <v/>
      </c>
      <c r="D292" s="192" t="str">
        <f t="array" ref="D292">IF(A292="","",IF(ISNUMBER(MATCH(TRUE,ISNUMBER(SEARCH($Q$2:$Q$51, $A292)),0))=TRUE,"",IF(ISNUMBER(MATCH(TRUE,ISNUMBER(SEARCH($S$2:$S$199, $A292)),0))=TRUE,"","미국 확인 필요")))</f>
        <v/>
      </c>
    </row>
    <row r="293" spans="3:4">
      <c r="C293" s="192" t="str">
        <f t="array" ref="C293">IFERROR(IF(A293="","",IF(ISNUMBER(MATCH(TRUE,ISNUMBER(SEARCH($Q$2:$Q$51, $A293)),0))=TRUE,"United States of America",INDEX($S$2:$S$199,MATCH(TRUE,ISNUMBER(SEARCH($S$2:$S$199, $A293)),0)))),"United States of America")</f>
        <v/>
      </c>
      <c r="D293" s="192" t="str">
        <f t="array" ref="D293">IF(A293="","",IF(ISNUMBER(MATCH(TRUE,ISNUMBER(SEARCH($Q$2:$Q$51, $A293)),0))=TRUE,"",IF(ISNUMBER(MATCH(TRUE,ISNUMBER(SEARCH($S$2:$S$199, $A293)),0))=TRUE,"","미국 확인 필요")))</f>
        <v/>
      </c>
    </row>
    <row r="294" spans="3:4">
      <c r="C294" s="192" t="str">
        <f t="array" ref="C294">IFERROR(IF(A294="","",IF(ISNUMBER(MATCH(TRUE,ISNUMBER(SEARCH($Q$2:$Q$51, $A294)),0))=TRUE,"United States of America",INDEX($S$2:$S$199,MATCH(TRUE,ISNUMBER(SEARCH($S$2:$S$199, $A294)),0)))),"United States of America")</f>
        <v/>
      </c>
      <c r="D294" s="192" t="str">
        <f t="array" ref="D294">IF(A294="","",IF(ISNUMBER(MATCH(TRUE,ISNUMBER(SEARCH($Q$2:$Q$51, $A294)),0))=TRUE,"",IF(ISNUMBER(MATCH(TRUE,ISNUMBER(SEARCH($S$2:$S$199, $A294)),0))=TRUE,"","미국 확인 필요")))</f>
        <v/>
      </c>
    </row>
    <row r="295" spans="3:4">
      <c r="C295" s="192" t="str">
        <f t="array" ref="C295">IFERROR(IF(A295="","",IF(ISNUMBER(MATCH(TRUE,ISNUMBER(SEARCH($Q$2:$Q$51, $A295)),0))=TRUE,"United States of America",INDEX($S$2:$S$199,MATCH(TRUE,ISNUMBER(SEARCH($S$2:$S$199, $A295)),0)))),"United States of America")</f>
        <v/>
      </c>
      <c r="D295" s="192" t="str">
        <f t="array" ref="D295">IF(A295="","",IF(ISNUMBER(MATCH(TRUE,ISNUMBER(SEARCH($Q$2:$Q$51, $A295)),0))=TRUE,"",IF(ISNUMBER(MATCH(TRUE,ISNUMBER(SEARCH($S$2:$S$199, $A295)),0))=TRUE,"","미국 확인 필요")))</f>
        <v/>
      </c>
    </row>
    <row r="296" spans="3:4">
      <c r="C296" s="192" t="str">
        <f t="array" ref="C296">IFERROR(IF(A296="","",IF(ISNUMBER(MATCH(TRUE,ISNUMBER(SEARCH($Q$2:$Q$51, $A296)),0))=TRUE,"United States of America",INDEX($S$2:$S$199,MATCH(TRUE,ISNUMBER(SEARCH($S$2:$S$199, $A296)),0)))),"United States of America")</f>
        <v/>
      </c>
      <c r="D296" s="192" t="str">
        <f t="array" ref="D296">IF(A296="","",IF(ISNUMBER(MATCH(TRUE,ISNUMBER(SEARCH($Q$2:$Q$51, $A296)),0))=TRUE,"",IF(ISNUMBER(MATCH(TRUE,ISNUMBER(SEARCH($S$2:$S$199, $A296)),0))=TRUE,"","미국 확인 필요")))</f>
        <v/>
      </c>
    </row>
    <row r="297" spans="3:4">
      <c r="C297" s="192" t="str">
        <f t="array" ref="C297">IFERROR(IF(A297="","",IF(ISNUMBER(MATCH(TRUE,ISNUMBER(SEARCH($Q$2:$Q$51, $A297)),0))=TRUE,"United States of America",INDEX($S$2:$S$199,MATCH(TRUE,ISNUMBER(SEARCH($S$2:$S$199, $A297)),0)))),"United States of America")</f>
        <v/>
      </c>
      <c r="D297" s="192" t="str">
        <f t="array" ref="D297">IF(A297="","",IF(ISNUMBER(MATCH(TRUE,ISNUMBER(SEARCH($Q$2:$Q$51, $A297)),0))=TRUE,"",IF(ISNUMBER(MATCH(TRUE,ISNUMBER(SEARCH($S$2:$S$199, $A297)),0))=TRUE,"","미국 확인 필요")))</f>
        <v/>
      </c>
    </row>
    <row r="298" spans="3:4">
      <c r="C298" s="192" t="str">
        <f t="array" ref="C298">IFERROR(IF(A298="","",IF(ISNUMBER(MATCH(TRUE,ISNUMBER(SEARCH($Q$2:$Q$51, $A298)),0))=TRUE,"United States of America",INDEX($S$2:$S$199,MATCH(TRUE,ISNUMBER(SEARCH($S$2:$S$199, $A298)),0)))),"United States of America")</f>
        <v/>
      </c>
      <c r="D298" s="192" t="str">
        <f t="array" ref="D298">IF(A298="","",IF(ISNUMBER(MATCH(TRUE,ISNUMBER(SEARCH($Q$2:$Q$51, $A298)),0))=TRUE,"",IF(ISNUMBER(MATCH(TRUE,ISNUMBER(SEARCH($S$2:$S$199, $A298)),0))=TRUE,"","미국 확인 필요")))</f>
        <v/>
      </c>
    </row>
    <row r="299" spans="3:4">
      <c r="C299" s="192" t="str">
        <f t="array" ref="C299">IFERROR(IF(A299="","",IF(ISNUMBER(MATCH(TRUE,ISNUMBER(SEARCH($Q$2:$Q$51, $A299)),0))=TRUE,"United States of America",INDEX($S$2:$S$199,MATCH(TRUE,ISNUMBER(SEARCH($S$2:$S$199, $A299)),0)))),"United States of America")</f>
        <v/>
      </c>
      <c r="D299" s="192" t="str">
        <f t="array" ref="D299">IF(A299="","",IF(ISNUMBER(MATCH(TRUE,ISNUMBER(SEARCH($Q$2:$Q$51, $A299)),0))=TRUE,"",IF(ISNUMBER(MATCH(TRUE,ISNUMBER(SEARCH($S$2:$S$199, $A299)),0))=TRUE,"","미국 확인 필요")))</f>
        <v/>
      </c>
    </row>
    <row r="300" spans="3:4">
      <c r="C300" s="192" t="str">
        <f t="array" ref="C300">IFERROR(IF(A300="","",IF(ISNUMBER(MATCH(TRUE,ISNUMBER(SEARCH($Q$2:$Q$51, $A300)),0))=TRUE,"United States of America",INDEX($S$2:$S$199,MATCH(TRUE,ISNUMBER(SEARCH($S$2:$S$199, $A300)),0)))),"United States of America")</f>
        <v/>
      </c>
      <c r="D300" s="192" t="str">
        <f t="array" ref="D300">IF(A300="","",IF(ISNUMBER(MATCH(TRUE,ISNUMBER(SEARCH($Q$2:$Q$51, $A300)),0))=TRUE,"",IF(ISNUMBER(MATCH(TRUE,ISNUMBER(SEARCH($S$2:$S$199, $A300)),0))=TRUE,"","미국 확인 필요")))</f>
        <v/>
      </c>
    </row>
    <row r="301" spans="3:4">
      <c r="C301" s="192" t="str">
        <f t="array" ref="C301">IFERROR(IF(A301="","",IF(ISNUMBER(MATCH(TRUE,ISNUMBER(SEARCH($Q$2:$Q$51, $A301)),0))=TRUE,"United States of America",INDEX($S$2:$S$199,MATCH(TRUE,ISNUMBER(SEARCH($S$2:$S$199, $A301)),0)))),"United States of America")</f>
        <v/>
      </c>
      <c r="D301" s="192" t="str">
        <f t="array" ref="D301">IF(A301="","",IF(ISNUMBER(MATCH(TRUE,ISNUMBER(SEARCH($Q$2:$Q$51, $A301)),0))=TRUE,"",IF(ISNUMBER(MATCH(TRUE,ISNUMBER(SEARCH($S$2:$S$199, $A301)),0))=TRUE,"","미국 확인 필요")))</f>
        <v/>
      </c>
    </row>
    <row r="302" spans="3:4">
      <c r="C302" s="192" t="str">
        <f t="array" ref="C302">IFERROR(IF(A302="","",IF(ISNUMBER(MATCH(TRUE,ISNUMBER(SEARCH($Q$2:$Q$51, $A302)),0))=TRUE,"United States of America",INDEX($S$2:$S$199,MATCH(TRUE,ISNUMBER(SEARCH($S$2:$S$199, $A302)),0)))),"United States of America")</f>
        <v/>
      </c>
      <c r="D302" s="192" t="str">
        <f t="array" ref="D302">IF(A302="","",IF(ISNUMBER(MATCH(TRUE,ISNUMBER(SEARCH($Q$2:$Q$51, $A302)),0))=TRUE,"",IF(ISNUMBER(MATCH(TRUE,ISNUMBER(SEARCH($S$2:$S$199, $A302)),0))=TRUE,"","미국 확인 필요")))</f>
        <v/>
      </c>
    </row>
    <row r="303" spans="3:4">
      <c r="C303" s="192" t="str">
        <f t="array" ref="C303">IFERROR(IF(A303="","",IF(ISNUMBER(MATCH(TRUE,ISNUMBER(SEARCH($Q$2:$Q$51, $A303)),0))=TRUE,"United States of America",INDEX($S$2:$S$199,MATCH(TRUE,ISNUMBER(SEARCH($S$2:$S$199, $A303)),0)))),"United States of America")</f>
        <v/>
      </c>
      <c r="D303" s="192" t="str">
        <f t="array" ref="D303">IF(A303="","",IF(ISNUMBER(MATCH(TRUE,ISNUMBER(SEARCH($Q$2:$Q$51, $A303)),0))=TRUE,"",IF(ISNUMBER(MATCH(TRUE,ISNUMBER(SEARCH($S$2:$S$199, $A303)),0))=TRUE,"","미국 확인 필요")))</f>
        <v/>
      </c>
    </row>
    <row r="304" spans="3:4">
      <c r="C304" s="192" t="str">
        <f t="array" ref="C304">IFERROR(IF(A304="","",IF(ISNUMBER(MATCH(TRUE,ISNUMBER(SEARCH($Q$2:$Q$51, $A304)),0))=TRUE,"United States of America",INDEX($S$2:$S$199,MATCH(TRUE,ISNUMBER(SEARCH($S$2:$S$199, $A304)),0)))),"United States of America")</f>
        <v/>
      </c>
      <c r="D304" s="192" t="str">
        <f t="array" ref="D304">IF(A304="","",IF(ISNUMBER(MATCH(TRUE,ISNUMBER(SEARCH($Q$2:$Q$51, $A304)),0))=TRUE,"",IF(ISNUMBER(MATCH(TRUE,ISNUMBER(SEARCH($S$2:$S$199, $A304)),0))=TRUE,"","미국 확인 필요")))</f>
        <v/>
      </c>
    </row>
    <row r="305" spans="3:4">
      <c r="C305" s="192" t="str">
        <f t="array" ref="C305">IFERROR(IF(A305="","",IF(ISNUMBER(MATCH(TRUE,ISNUMBER(SEARCH($Q$2:$Q$51, $A305)),0))=TRUE,"United States of America",INDEX($S$2:$S$199,MATCH(TRUE,ISNUMBER(SEARCH($S$2:$S$199, $A305)),0)))),"United States of America")</f>
        <v/>
      </c>
      <c r="D305" s="192" t="str">
        <f t="array" ref="D305">IF(A305="","",IF(ISNUMBER(MATCH(TRUE,ISNUMBER(SEARCH($Q$2:$Q$51, $A305)),0))=TRUE,"",IF(ISNUMBER(MATCH(TRUE,ISNUMBER(SEARCH($S$2:$S$199, $A305)),0))=TRUE,"","미국 확인 필요")))</f>
        <v/>
      </c>
    </row>
    <row r="306" spans="3:4">
      <c r="C306" s="192" t="str">
        <f t="array" ref="C306">IFERROR(IF(A306="","",IF(ISNUMBER(MATCH(TRUE,ISNUMBER(SEARCH($Q$2:$Q$51, $A306)),0))=TRUE,"United States of America",INDEX($S$2:$S$199,MATCH(TRUE,ISNUMBER(SEARCH($S$2:$S$199, $A306)),0)))),"United States of America")</f>
        <v/>
      </c>
      <c r="D306" s="192" t="str">
        <f t="array" ref="D306">IF(A306="","",IF(ISNUMBER(MATCH(TRUE,ISNUMBER(SEARCH($Q$2:$Q$51, $A306)),0))=TRUE,"",IF(ISNUMBER(MATCH(TRUE,ISNUMBER(SEARCH($S$2:$S$199, $A306)),0))=TRUE,"","미국 확인 필요")))</f>
        <v/>
      </c>
    </row>
    <row r="307" spans="3:4">
      <c r="C307" s="192" t="str">
        <f t="array" ref="C307">IFERROR(IF(A307="","",IF(ISNUMBER(MATCH(TRUE,ISNUMBER(SEARCH($Q$2:$Q$51, $A307)),0))=TRUE,"United States of America",INDEX($S$2:$S$199,MATCH(TRUE,ISNUMBER(SEARCH($S$2:$S$199, $A307)),0)))),"United States of America")</f>
        <v/>
      </c>
      <c r="D307" s="192" t="str">
        <f t="array" ref="D307">IF(A307="","",IF(ISNUMBER(MATCH(TRUE,ISNUMBER(SEARCH($Q$2:$Q$51, $A307)),0))=TRUE,"",IF(ISNUMBER(MATCH(TRUE,ISNUMBER(SEARCH($S$2:$S$199, $A307)),0))=TRUE,"","미국 확인 필요")))</f>
        <v/>
      </c>
    </row>
    <row r="308" spans="3:4">
      <c r="C308" s="192" t="str">
        <f t="array" ref="C308">IFERROR(IF(A308="","",IF(ISNUMBER(MATCH(TRUE,ISNUMBER(SEARCH($Q$2:$Q$51, $A308)),0))=TRUE,"United States of America",INDEX($S$2:$S$199,MATCH(TRUE,ISNUMBER(SEARCH($S$2:$S$199, $A308)),0)))),"United States of America")</f>
        <v/>
      </c>
      <c r="D308" s="192" t="str">
        <f t="array" ref="D308">IF(A308="","",IF(ISNUMBER(MATCH(TRUE,ISNUMBER(SEARCH($Q$2:$Q$51, $A308)),0))=TRUE,"",IF(ISNUMBER(MATCH(TRUE,ISNUMBER(SEARCH($S$2:$S$199, $A308)),0))=TRUE,"","미국 확인 필요")))</f>
        <v/>
      </c>
    </row>
    <row r="309" spans="3:4">
      <c r="C309" s="192" t="str">
        <f t="array" ref="C309">IFERROR(IF(A309="","",IF(ISNUMBER(MATCH(TRUE,ISNUMBER(SEARCH($Q$2:$Q$51, $A309)),0))=TRUE,"United States of America",INDEX($S$2:$S$199,MATCH(TRUE,ISNUMBER(SEARCH($S$2:$S$199, $A309)),0)))),"United States of America")</f>
        <v/>
      </c>
      <c r="D309" s="192" t="str">
        <f t="array" ref="D309">IF(A309="","",IF(ISNUMBER(MATCH(TRUE,ISNUMBER(SEARCH($Q$2:$Q$51, $A309)),0))=TRUE,"",IF(ISNUMBER(MATCH(TRUE,ISNUMBER(SEARCH($S$2:$S$199, $A309)),0))=TRUE,"","미국 확인 필요")))</f>
        <v/>
      </c>
    </row>
    <row r="310" spans="3:4">
      <c r="C310" s="192" t="str">
        <f t="array" ref="C310">IFERROR(IF(A310="","",IF(ISNUMBER(MATCH(TRUE,ISNUMBER(SEARCH($Q$2:$Q$51, $A310)),0))=TRUE,"United States of America",INDEX($S$2:$S$199,MATCH(TRUE,ISNUMBER(SEARCH($S$2:$S$199, $A310)),0)))),"United States of America")</f>
        <v/>
      </c>
      <c r="D310" s="192" t="str">
        <f t="array" ref="D310">IF(A310="","",IF(ISNUMBER(MATCH(TRUE,ISNUMBER(SEARCH($Q$2:$Q$51, $A310)),0))=TRUE,"",IF(ISNUMBER(MATCH(TRUE,ISNUMBER(SEARCH($S$2:$S$199, $A310)),0))=TRUE,"","미국 확인 필요")))</f>
        <v/>
      </c>
    </row>
    <row r="311" spans="3:4">
      <c r="C311" s="192" t="str">
        <f t="array" ref="C311">IFERROR(IF(A311="","",IF(ISNUMBER(MATCH(TRUE,ISNUMBER(SEARCH($Q$2:$Q$51, $A311)),0))=TRUE,"United States of America",INDEX($S$2:$S$199,MATCH(TRUE,ISNUMBER(SEARCH($S$2:$S$199, $A311)),0)))),"United States of America")</f>
        <v/>
      </c>
      <c r="D311" s="192" t="str">
        <f t="array" ref="D311">IF(A311="","",IF(ISNUMBER(MATCH(TRUE,ISNUMBER(SEARCH($Q$2:$Q$51, $A311)),0))=TRUE,"",IF(ISNUMBER(MATCH(TRUE,ISNUMBER(SEARCH($S$2:$S$199, $A311)),0))=TRUE,"","미국 확인 필요")))</f>
        <v/>
      </c>
    </row>
    <row r="312" spans="3:4">
      <c r="C312" s="192" t="str">
        <f t="array" ref="C312">IFERROR(IF(A312="","",IF(ISNUMBER(MATCH(TRUE,ISNUMBER(SEARCH($Q$2:$Q$51, $A312)),0))=TRUE,"United States of America",INDEX($S$2:$S$199,MATCH(TRUE,ISNUMBER(SEARCH($S$2:$S$199, $A312)),0)))),"United States of America")</f>
        <v/>
      </c>
      <c r="D312" s="192" t="str">
        <f t="array" ref="D312">IF(A312="","",IF(ISNUMBER(MATCH(TRUE,ISNUMBER(SEARCH($Q$2:$Q$51, $A312)),0))=TRUE,"",IF(ISNUMBER(MATCH(TRUE,ISNUMBER(SEARCH($S$2:$S$199, $A312)),0))=TRUE,"","미국 확인 필요")))</f>
        <v/>
      </c>
    </row>
    <row r="313" spans="3:4">
      <c r="C313" s="192" t="str">
        <f t="array" ref="C313">IFERROR(IF(A313="","",IF(ISNUMBER(MATCH(TRUE,ISNUMBER(SEARCH($Q$2:$Q$51, $A313)),0))=TRUE,"United States of America",INDEX($S$2:$S$199,MATCH(TRUE,ISNUMBER(SEARCH($S$2:$S$199, $A313)),0)))),"United States of America")</f>
        <v/>
      </c>
      <c r="D313" s="192" t="str">
        <f t="array" ref="D313">IF(A313="","",IF(ISNUMBER(MATCH(TRUE,ISNUMBER(SEARCH($Q$2:$Q$51, $A313)),0))=TRUE,"",IF(ISNUMBER(MATCH(TRUE,ISNUMBER(SEARCH($S$2:$S$199, $A313)),0))=TRUE,"","미국 확인 필요")))</f>
        <v/>
      </c>
    </row>
    <row r="314" spans="3:4">
      <c r="C314" s="192" t="str">
        <f t="array" ref="C314">IFERROR(IF(A314="","",IF(ISNUMBER(MATCH(TRUE,ISNUMBER(SEARCH($Q$2:$Q$51, $A314)),0))=TRUE,"United States of America",INDEX($S$2:$S$199,MATCH(TRUE,ISNUMBER(SEARCH($S$2:$S$199, $A314)),0)))),"United States of America")</f>
        <v/>
      </c>
      <c r="D314" s="192" t="str">
        <f t="array" ref="D314">IF(A314="","",IF(ISNUMBER(MATCH(TRUE,ISNUMBER(SEARCH($Q$2:$Q$51, $A314)),0))=TRUE,"",IF(ISNUMBER(MATCH(TRUE,ISNUMBER(SEARCH($S$2:$S$199, $A314)),0))=TRUE,"","미국 확인 필요")))</f>
        <v/>
      </c>
    </row>
    <row r="315" spans="3:4">
      <c r="C315" s="192" t="str">
        <f t="array" ref="C315">IFERROR(IF(A315="","",IF(ISNUMBER(MATCH(TRUE,ISNUMBER(SEARCH($Q$2:$Q$51, $A315)),0))=TRUE,"United States of America",INDEX($S$2:$S$199,MATCH(TRUE,ISNUMBER(SEARCH($S$2:$S$199, $A315)),0)))),"United States of America")</f>
        <v/>
      </c>
      <c r="D315" s="192" t="str">
        <f t="array" ref="D315">IF(A315="","",IF(ISNUMBER(MATCH(TRUE,ISNUMBER(SEARCH($Q$2:$Q$51, $A315)),0))=TRUE,"",IF(ISNUMBER(MATCH(TRUE,ISNUMBER(SEARCH($S$2:$S$199, $A315)),0))=TRUE,"","미국 확인 필요")))</f>
        <v/>
      </c>
    </row>
    <row r="316" spans="3:4">
      <c r="C316" s="192" t="str">
        <f t="array" ref="C316">IFERROR(IF(A316="","",IF(ISNUMBER(MATCH(TRUE,ISNUMBER(SEARCH($Q$2:$Q$51, $A316)),0))=TRUE,"United States of America",INDEX($S$2:$S$199,MATCH(TRUE,ISNUMBER(SEARCH($S$2:$S$199, $A316)),0)))),"United States of America")</f>
        <v/>
      </c>
      <c r="D316" s="192" t="str">
        <f t="array" ref="D316">IF(A316="","",IF(ISNUMBER(MATCH(TRUE,ISNUMBER(SEARCH($Q$2:$Q$51, $A316)),0))=TRUE,"",IF(ISNUMBER(MATCH(TRUE,ISNUMBER(SEARCH($S$2:$S$199, $A316)),0))=TRUE,"","미국 확인 필요")))</f>
        <v/>
      </c>
    </row>
    <row r="317" spans="3:4">
      <c r="C317" s="192" t="str">
        <f t="array" ref="C317">IFERROR(IF(A317="","",IF(ISNUMBER(MATCH(TRUE,ISNUMBER(SEARCH($Q$2:$Q$51, $A317)),0))=TRUE,"United States of America",INDEX($S$2:$S$199,MATCH(TRUE,ISNUMBER(SEARCH($S$2:$S$199, $A317)),0)))),"United States of America")</f>
        <v/>
      </c>
      <c r="D317" s="192" t="str">
        <f t="array" ref="D317">IF(A317="","",IF(ISNUMBER(MATCH(TRUE,ISNUMBER(SEARCH($Q$2:$Q$51, $A317)),0))=TRUE,"",IF(ISNUMBER(MATCH(TRUE,ISNUMBER(SEARCH($S$2:$S$199, $A317)),0))=TRUE,"","미국 확인 필요")))</f>
        <v/>
      </c>
    </row>
    <row r="318" spans="3:4">
      <c r="C318" s="192" t="str">
        <f t="array" ref="C318">IFERROR(IF(A318="","",IF(ISNUMBER(MATCH(TRUE,ISNUMBER(SEARCH($Q$2:$Q$51, $A318)),0))=TRUE,"United States of America",INDEX($S$2:$S$199,MATCH(TRUE,ISNUMBER(SEARCH($S$2:$S$199, $A318)),0)))),"United States of America")</f>
        <v/>
      </c>
      <c r="D318" s="192" t="str">
        <f t="array" ref="D318">IF(A318="","",IF(ISNUMBER(MATCH(TRUE,ISNUMBER(SEARCH($Q$2:$Q$51, $A318)),0))=TRUE,"",IF(ISNUMBER(MATCH(TRUE,ISNUMBER(SEARCH($S$2:$S$199, $A318)),0))=TRUE,"","미국 확인 필요")))</f>
        <v/>
      </c>
    </row>
    <row r="319" spans="3:4">
      <c r="C319" s="192" t="str">
        <f t="array" ref="C319">IFERROR(IF(A319="","",IF(ISNUMBER(MATCH(TRUE,ISNUMBER(SEARCH($Q$2:$Q$51, $A319)),0))=TRUE,"United States of America",INDEX($S$2:$S$199,MATCH(TRUE,ISNUMBER(SEARCH($S$2:$S$199, $A319)),0)))),"United States of America")</f>
        <v/>
      </c>
      <c r="D319" s="192" t="str">
        <f t="array" ref="D319">IF(A319="","",IF(ISNUMBER(MATCH(TRUE,ISNUMBER(SEARCH($Q$2:$Q$51, $A319)),0))=TRUE,"",IF(ISNUMBER(MATCH(TRUE,ISNUMBER(SEARCH($S$2:$S$199, $A319)),0))=TRUE,"","미국 확인 필요")))</f>
        <v/>
      </c>
    </row>
    <row r="320" spans="3:4">
      <c r="C320" s="192" t="str">
        <f t="array" ref="C320">IFERROR(IF(A320="","",IF(ISNUMBER(MATCH(TRUE,ISNUMBER(SEARCH($Q$2:$Q$51, $A320)),0))=TRUE,"United States of America",INDEX($S$2:$S$199,MATCH(TRUE,ISNUMBER(SEARCH($S$2:$S$199, $A320)),0)))),"United States of America")</f>
        <v/>
      </c>
      <c r="D320" s="192" t="str">
        <f t="array" ref="D320">IF(A320="","",IF(ISNUMBER(MATCH(TRUE,ISNUMBER(SEARCH($Q$2:$Q$51, $A320)),0))=TRUE,"",IF(ISNUMBER(MATCH(TRUE,ISNUMBER(SEARCH($S$2:$S$199, $A320)),0))=TRUE,"","미국 확인 필요")))</f>
        <v/>
      </c>
    </row>
    <row r="321" spans="3:4">
      <c r="C321" s="192" t="str">
        <f t="array" ref="C321">IFERROR(IF(A321="","",IF(ISNUMBER(MATCH(TRUE,ISNUMBER(SEARCH($Q$2:$Q$51, $A321)),0))=TRUE,"United States of America",INDEX($S$2:$S$199,MATCH(TRUE,ISNUMBER(SEARCH($S$2:$S$199, $A321)),0)))),"United States of America")</f>
        <v/>
      </c>
      <c r="D321" s="192" t="str">
        <f t="array" ref="D321">IF(A321="","",IF(ISNUMBER(MATCH(TRUE,ISNUMBER(SEARCH($Q$2:$Q$51, $A321)),0))=TRUE,"",IF(ISNUMBER(MATCH(TRUE,ISNUMBER(SEARCH($S$2:$S$199, $A321)),0))=TRUE,"","미국 확인 필요")))</f>
        <v/>
      </c>
    </row>
    <row r="322" spans="3:4">
      <c r="C322" s="192" t="str">
        <f t="array" ref="C322">IFERROR(IF(A322="","",IF(ISNUMBER(MATCH(TRUE,ISNUMBER(SEARCH($Q$2:$Q$51, $A322)),0))=TRUE,"United States of America",INDEX($S$2:$S$199,MATCH(TRUE,ISNUMBER(SEARCH($S$2:$S$199, $A322)),0)))),"United States of America")</f>
        <v/>
      </c>
      <c r="D322" s="192" t="str">
        <f t="array" ref="D322">IF(A322="","",IF(ISNUMBER(MATCH(TRUE,ISNUMBER(SEARCH($Q$2:$Q$51, $A322)),0))=TRUE,"",IF(ISNUMBER(MATCH(TRUE,ISNUMBER(SEARCH($S$2:$S$199, $A322)),0))=TRUE,"","미국 확인 필요")))</f>
        <v/>
      </c>
    </row>
    <row r="323" spans="3:4">
      <c r="C323" s="192" t="str">
        <f t="array" ref="C323">IFERROR(IF(A323="","",IF(ISNUMBER(MATCH(TRUE,ISNUMBER(SEARCH($Q$2:$Q$51, $A323)),0))=TRUE,"United States of America",INDEX($S$2:$S$199,MATCH(TRUE,ISNUMBER(SEARCH($S$2:$S$199, $A323)),0)))),"United States of America")</f>
        <v/>
      </c>
      <c r="D323" s="192" t="str">
        <f t="array" ref="D323">IF(A323="","",IF(ISNUMBER(MATCH(TRUE,ISNUMBER(SEARCH($Q$2:$Q$51, $A323)),0))=TRUE,"",IF(ISNUMBER(MATCH(TRUE,ISNUMBER(SEARCH($S$2:$S$199, $A323)),0))=TRUE,"","미국 확인 필요")))</f>
        <v/>
      </c>
    </row>
    <row r="324" spans="3:4">
      <c r="C324" s="192" t="str">
        <f t="array" ref="C324">IFERROR(IF(A324="","",IF(ISNUMBER(MATCH(TRUE,ISNUMBER(SEARCH($Q$2:$Q$51, $A324)),0))=TRUE,"United States of America",INDEX($S$2:$S$199,MATCH(TRUE,ISNUMBER(SEARCH($S$2:$S$199, $A324)),0)))),"United States of America")</f>
        <v/>
      </c>
      <c r="D324" s="192" t="str">
        <f t="array" ref="D324">IF(A324="","",IF(ISNUMBER(MATCH(TRUE,ISNUMBER(SEARCH($Q$2:$Q$51, $A324)),0))=TRUE,"",IF(ISNUMBER(MATCH(TRUE,ISNUMBER(SEARCH($S$2:$S$199, $A324)),0))=TRUE,"","미국 확인 필요")))</f>
        <v/>
      </c>
    </row>
    <row r="325" spans="3:4">
      <c r="C325" s="192" t="str">
        <f t="array" ref="C325">IFERROR(IF(A325="","",IF(ISNUMBER(MATCH(TRUE,ISNUMBER(SEARCH($Q$2:$Q$51, $A325)),0))=TRUE,"United States of America",INDEX($S$2:$S$199,MATCH(TRUE,ISNUMBER(SEARCH($S$2:$S$199, $A325)),0)))),"United States of America")</f>
        <v/>
      </c>
      <c r="D325" s="192" t="str">
        <f t="array" ref="D325">IF(A325="","",IF(ISNUMBER(MATCH(TRUE,ISNUMBER(SEARCH($Q$2:$Q$51, $A325)),0))=TRUE,"",IF(ISNUMBER(MATCH(TRUE,ISNUMBER(SEARCH($S$2:$S$199, $A325)),0))=TRUE,"","미국 확인 필요")))</f>
        <v/>
      </c>
    </row>
    <row r="326" spans="3:4">
      <c r="C326" s="192" t="str">
        <f t="array" ref="C326">IFERROR(IF(A326="","",IF(ISNUMBER(MATCH(TRUE,ISNUMBER(SEARCH($Q$2:$Q$51, $A326)),0))=TRUE,"United States of America",INDEX($S$2:$S$199,MATCH(TRUE,ISNUMBER(SEARCH($S$2:$S$199, $A326)),0)))),"United States of America")</f>
        <v/>
      </c>
      <c r="D326" s="192" t="str">
        <f t="array" ref="D326">IF(A326="","",IF(ISNUMBER(MATCH(TRUE,ISNUMBER(SEARCH($Q$2:$Q$51, $A326)),0))=TRUE,"",IF(ISNUMBER(MATCH(TRUE,ISNUMBER(SEARCH($S$2:$S$199, $A326)),0))=TRUE,"","미국 확인 필요")))</f>
        <v/>
      </c>
    </row>
    <row r="327" spans="3:4">
      <c r="C327" s="192" t="str">
        <f t="array" ref="C327">IFERROR(IF(A327="","",IF(ISNUMBER(MATCH(TRUE,ISNUMBER(SEARCH($Q$2:$Q$51, $A327)),0))=TRUE,"United States of America",INDEX($S$2:$S$199,MATCH(TRUE,ISNUMBER(SEARCH($S$2:$S$199, $A327)),0)))),"United States of America")</f>
        <v/>
      </c>
      <c r="D327" s="192" t="str">
        <f t="array" ref="D327">IF(A327="","",IF(ISNUMBER(MATCH(TRUE,ISNUMBER(SEARCH($Q$2:$Q$51, $A327)),0))=TRUE,"",IF(ISNUMBER(MATCH(TRUE,ISNUMBER(SEARCH($S$2:$S$199, $A327)),0))=TRUE,"","미국 확인 필요")))</f>
        <v/>
      </c>
    </row>
    <row r="328" spans="3:4">
      <c r="C328" s="192" t="str">
        <f t="array" ref="C328">IFERROR(IF(A328="","",IF(ISNUMBER(MATCH(TRUE,ISNUMBER(SEARCH($Q$2:$Q$51, $A328)),0))=TRUE,"United States of America",INDEX($S$2:$S$199,MATCH(TRUE,ISNUMBER(SEARCH($S$2:$S$199, $A328)),0)))),"United States of America")</f>
        <v/>
      </c>
      <c r="D328" s="192" t="str">
        <f t="array" ref="D328">IF(A328="","",IF(ISNUMBER(MATCH(TRUE,ISNUMBER(SEARCH($Q$2:$Q$51, $A328)),0))=TRUE,"",IF(ISNUMBER(MATCH(TRUE,ISNUMBER(SEARCH($S$2:$S$199, $A328)),0))=TRUE,"","미국 확인 필요")))</f>
        <v/>
      </c>
    </row>
    <row r="329" spans="3:4">
      <c r="C329" s="192" t="str">
        <f t="array" ref="C329">IFERROR(IF(A329="","",IF(ISNUMBER(MATCH(TRUE,ISNUMBER(SEARCH($Q$2:$Q$51, $A329)),0))=TRUE,"United States of America",INDEX($S$2:$S$199,MATCH(TRUE,ISNUMBER(SEARCH($S$2:$S$199, $A329)),0)))),"United States of America")</f>
        <v/>
      </c>
      <c r="D329" s="192" t="str">
        <f t="array" ref="D329">IF(A329="","",IF(ISNUMBER(MATCH(TRUE,ISNUMBER(SEARCH($Q$2:$Q$51, $A329)),0))=TRUE,"",IF(ISNUMBER(MATCH(TRUE,ISNUMBER(SEARCH($S$2:$S$199, $A329)),0))=TRUE,"","미국 확인 필요")))</f>
        <v/>
      </c>
    </row>
    <row r="330" spans="3:4">
      <c r="C330" s="192" t="str">
        <f t="array" ref="C330">IFERROR(IF(A330="","",IF(ISNUMBER(MATCH(TRUE,ISNUMBER(SEARCH($Q$2:$Q$51, $A330)),0))=TRUE,"United States of America",INDEX($S$2:$S$199,MATCH(TRUE,ISNUMBER(SEARCH($S$2:$S$199, $A330)),0)))),"United States of America")</f>
        <v/>
      </c>
      <c r="D330" s="192" t="str">
        <f t="array" ref="D330">IF(A330="","",IF(ISNUMBER(MATCH(TRUE,ISNUMBER(SEARCH($Q$2:$Q$51, $A330)),0))=TRUE,"",IF(ISNUMBER(MATCH(TRUE,ISNUMBER(SEARCH($S$2:$S$199, $A330)),0))=TRUE,"","미국 확인 필요")))</f>
        <v/>
      </c>
    </row>
    <row r="331" spans="3:4">
      <c r="C331" s="192" t="str">
        <f t="array" ref="C331">IFERROR(IF(A331="","",IF(ISNUMBER(MATCH(TRUE,ISNUMBER(SEARCH($Q$2:$Q$51, $A331)),0))=TRUE,"United States of America",INDEX($S$2:$S$199,MATCH(TRUE,ISNUMBER(SEARCH($S$2:$S$199, $A331)),0)))),"United States of America")</f>
        <v/>
      </c>
      <c r="D331" s="192" t="str">
        <f t="array" ref="D331">IF(A331="","",IF(ISNUMBER(MATCH(TRUE,ISNUMBER(SEARCH($Q$2:$Q$51, $A331)),0))=TRUE,"",IF(ISNUMBER(MATCH(TRUE,ISNUMBER(SEARCH($S$2:$S$199, $A331)),0))=TRUE,"","미국 확인 필요")))</f>
        <v/>
      </c>
    </row>
    <row r="332" spans="3:4">
      <c r="C332" s="192" t="str">
        <f t="array" ref="C332">IFERROR(IF(A332="","",IF(ISNUMBER(MATCH(TRUE,ISNUMBER(SEARCH($Q$2:$Q$51, $A332)),0))=TRUE,"United States of America",INDEX($S$2:$S$199,MATCH(TRUE,ISNUMBER(SEARCH($S$2:$S$199, $A332)),0)))),"United States of America")</f>
        <v/>
      </c>
      <c r="D332" s="192" t="str">
        <f t="array" ref="D332">IF(A332="","",IF(ISNUMBER(MATCH(TRUE,ISNUMBER(SEARCH($Q$2:$Q$51, $A332)),0))=TRUE,"",IF(ISNUMBER(MATCH(TRUE,ISNUMBER(SEARCH($S$2:$S$199, $A332)),0))=TRUE,"","미국 확인 필요")))</f>
        <v/>
      </c>
    </row>
    <row r="333" spans="3:4">
      <c r="C333" s="192" t="str">
        <f t="array" ref="C333">IFERROR(IF(A333="","",IF(ISNUMBER(MATCH(TRUE,ISNUMBER(SEARCH($Q$2:$Q$51, $A333)),0))=TRUE,"United States of America",INDEX($S$2:$S$199,MATCH(TRUE,ISNUMBER(SEARCH($S$2:$S$199, $A333)),0)))),"United States of America")</f>
        <v/>
      </c>
      <c r="D333" s="192" t="str">
        <f t="array" ref="D333">IF(A333="","",IF(ISNUMBER(MATCH(TRUE,ISNUMBER(SEARCH($Q$2:$Q$51, $A333)),0))=TRUE,"",IF(ISNUMBER(MATCH(TRUE,ISNUMBER(SEARCH($S$2:$S$199, $A333)),0))=TRUE,"","미국 확인 필요")))</f>
        <v/>
      </c>
    </row>
    <row r="334" spans="3:4">
      <c r="C334" s="192" t="str">
        <f t="array" ref="C334">IFERROR(IF(A334="","",IF(ISNUMBER(MATCH(TRUE,ISNUMBER(SEARCH($Q$2:$Q$51, $A334)),0))=TRUE,"United States of America",INDEX($S$2:$S$199,MATCH(TRUE,ISNUMBER(SEARCH($S$2:$S$199, $A334)),0)))),"United States of America")</f>
        <v/>
      </c>
      <c r="D334" s="192" t="str">
        <f t="array" ref="D334">IF(A334="","",IF(ISNUMBER(MATCH(TRUE,ISNUMBER(SEARCH($Q$2:$Q$51, $A334)),0))=TRUE,"",IF(ISNUMBER(MATCH(TRUE,ISNUMBER(SEARCH($S$2:$S$199, $A334)),0))=TRUE,"","미국 확인 필요")))</f>
        <v/>
      </c>
    </row>
    <row r="335" spans="3:4">
      <c r="C335" s="192" t="str">
        <f t="array" ref="C335">IFERROR(IF(A335="","",IF(ISNUMBER(MATCH(TRUE,ISNUMBER(SEARCH($Q$2:$Q$51, $A335)),0))=TRUE,"United States of America",INDEX($S$2:$S$199,MATCH(TRUE,ISNUMBER(SEARCH($S$2:$S$199, $A335)),0)))),"United States of America")</f>
        <v/>
      </c>
      <c r="D335" s="192" t="str">
        <f t="array" ref="D335">IF(A335="","",IF(ISNUMBER(MATCH(TRUE,ISNUMBER(SEARCH($Q$2:$Q$51, $A335)),0))=TRUE,"",IF(ISNUMBER(MATCH(TRUE,ISNUMBER(SEARCH($S$2:$S$199, $A335)),0))=TRUE,"","미국 확인 필요")))</f>
        <v/>
      </c>
    </row>
    <row r="336" spans="3:4">
      <c r="C336" s="192" t="str">
        <f t="array" ref="C336">IFERROR(IF(A336="","",IF(ISNUMBER(MATCH(TRUE,ISNUMBER(SEARCH($Q$2:$Q$51, $A336)),0))=TRUE,"United States of America",INDEX($S$2:$S$199,MATCH(TRUE,ISNUMBER(SEARCH($S$2:$S$199, $A336)),0)))),"United States of America")</f>
        <v/>
      </c>
      <c r="D336" s="192" t="str">
        <f t="array" ref="D336">IF(A336="","",IF(ISNUMBER(MATCH(TRUE,ISNUMBER(SEARCH($Q$2:$Q$51, $A336)),0))=TRUE,"",IF(ISNUMBER(MATCH(TRUE,ISNUMBER(SEARCH($S$2:$S$199, $A336)),0))=TRUE,"","미국 확인 필요")))</f>
        <v/>
      </c>
    </row>
    <row r="337" spans="3:4">
      <c r="C337" s="192" t="str">
        <f t="array" ref="C337">IFERROR(IF(A337="","",IF(ISNUMBER(MATCH(TRUE,ISNUMBER(SEARCH($Q$2:$Q$51, $A337)),0))=TRUE,"United States of America",INDEX($S$2:$S$199,MATCH(TRUE,ISNUMBER(SEARCH($S$2:$S$199, $A337)),0)))),"United States of America")</f>
        <v/>
      </c>
      <c r="D337" s="192" t="str">
        <f t="array" ref="D337">IF(A337="","",IF(ISNUMBER(MATCH(TRUE,ISNUMBER(SEARCH($Q$2:$Q$51, $A337)),0))=TRUE,"",IF(ISNUMBER(MATCH(TRUE,ISNUMBER(SEARCH($S$2:$S$199, $A337)),0))=TRUE,"","미국 확인 필요")))</f>
        <v/>
      </c>
    </row>
    <row r="338" spans="3:4">
      <c r="C338" s="192" t="str">
        <f t="array" ref="C338">IFERROR(IF(A338="","",IF(ISNUMBER(MATCH(TRUE,ISNUMBER(SEARCH($Q$2:$Q$51, $A338)),0))=TRUE,"United States of America",INDEX($S$2:$S$199,MATCH(TRUE,ISNUMBER(SEARCH($S$2:$S$199, $A338)),0)))),"United States of America")</f>
        <v/>
      </c>
      <c r="D338" s="192" t="str">
        <f t="array" ref="D338">IF(A338="","",IF(ISNUMBER(MATCH(TRUE,ISNUMBER(SEARCH($Q$2:$Q$51, $A338)),0))=TRUE,"",IF(ISNUMBER(MATCH(TRUE,ISNUMBER(SEARCH($S$2:$S$199, $A338)),0))=TRUE,"","미국 확인 필요")))</f>
        <v/>
      </c>
    </row>
    <row r="339" spans="3:4">
      <c r="C339" s="192" t="str">
        <f t="array" ref="C339">IFERROR(IF(A339="","",IF(ISNUMBER(MATCH(TRUE,ISNUMBER(SEARCH($Q$2:$Q$51, $A339)),0))=TRUE,"United States of America",INDEX($S$2:$S$199,MATCH(TRUE,ISNUMBER(SEARCH($S$2:$S$199, $A339)),0)))),"United States of America")</f>
        <v/>
      </c>
      <c r="D339" s="192" t="str">
        <f t="array" ref="D339">IF(A339="","",IF(ISNUMBER(MATCH(TRUE,ISNUMBER(SEARCH($Q$2:$Q$51, $A339)),0))=TRUE,"",IF(ISNUMBER(MATCH(TRUE,ISNUMBER(SEARCH($S$2:$S$199, $A339)),0))=TRUE,"","미국 확인 필요")))</f>
        <v/>
      </c>
    </row>
    <row r="340" spans="3:4">
      <c r="C340" s="192" t="str">
        <f t="array" ref="C340">IFERROR(IF(A340="","",IF(ISNUMBER(MATCH(TRUE,ISNUMBER(SEARCH($Q$2:$Q$51, $A340)),0))=TRUE,"United States of America",INDEX($S$2:$S$199,MATCH(TRUE,ISNUMBER(SEARCH($S$2:$S$199, $A340)),0)))),"United States of America")</f>
        <v/>
      </c>
      <c r="D340" s="192" t="str">
        <f t="array" ref="D340">IF(A340="","",IF(ISNUMBER(MATCH(TRUE,ISNUMBER(SEARCH($Q$2:$Q$51, $A340)),0))=TRUE,"",IF(ISNUMBER(MATCH(TRUE,ISNUMBER(SEARCH($S$2:$S$199, $A340)),0))=TRUE,"","미국 확인 필요")))</f>
        <v/>
      </c>
    </row>
    <row r="341" spans="3:4">
      <c r="C341" s="192" t="str">
        <f t="array" ref="C341">IFERROR(IF(A341="","",IF(ISNUMBER(MATCH(TRUE,ISNUMBER(SEARCH($Q$2:$Q$51, $A341)),0))=TRUE,"United States of America",INDEX($S$2:$S$199,MATCH(TRUE,ISNUMBER(SEARCH($S$2:$S$199, $A341)),0)))),"United States of America")</f>
        <v/>
      </c>
      <c r="D341" s="192" t="str">
        <f t="array" ref="D341">IF(A341="","",IF(ISNUMBER(MATCH(TRUE,ISNUMBER(SEARCH($Q$2:$Q$51, $A341)),0))=TRUE,"",IF(ISNUMBER(MATCH(TRUE,ISNUMBER(SEARCH($S$2:$S$199, $A341)),0))=TRUE,"","미국 확인 필요")))</f>
        <v/>
      </c>
    </row>
    <row r="342" spans="3:4">
      <c r="C342" s="192" t="str">
        <f t="array" ref="C342">IFERROR(IF(A342="","",IF(ISNUMBER(MATCH(TRUE,ISNUMBER(SEARCH($Q$2:$Q$51, $A342)),0))=TRUE,"United States of America",INDEX($S$2:$S$199,MATCH(TRUE,ISNUMBER(SEARCH($S$2:$S$199, $A342)),0)))),"United States of America")</f>
        <v/>
      </c>
      <c r="D342" s="192" t="str">
        <f t="array" ref="D342">IF(A342="","",IF(ISNUMBER(MATCH(TRUE,ISNUMBER(SEARCH($Q$2:$Q$51, $A342)),0))=TRUE,"",IF(ISNUMBER(MATCH(TRUE,ISNUMBER(SEARCH($S$2:$S$199, $A342)),0))=TRUE,"","미국 확인 필요")))</f>
        <v/>
      </c>
    </row>
    <row r="343" spans="3:4">
      <c r="C343" s="192" t="str">
        <f t="array" ref="C343">IFERROR(IF(A343="","",IF(ISNUMBER(MATCH(TRUE,ISNUMBER(SEARCH($Q$2:$Q$51, $A343)),0))=TRUE,"United States of America",INDEX($S$2:$S$199,MATCH(TRUE,ISNUMBER(SEARCH($S$2:$S$199, $A343)),0)))),"United States of America")</f>
        <v/>
      </c>
      <c r="D343" s="192" t="str">
        <f t="array" ref="D343">IF(A343="","",IF(ISNUMBER(MATCH(TRUE,ISNUMBER(SEARCH($Q$2:$Q$51, $A343)),0))=TRUE,"",IF(ISNUMBER(MATCH(TRUE,ISNUMBER(SEARCH($S$2:$S$199, $A343)),0))=TRUE,"","미국 확인 필요")))</f>
        <v/>
      </c>
    </row>
    <row r="344" spans="3:4">
      <c r="C344" s="192" t="str">
        <f t="array" ref="C344">IFERROR(IF(A344="","",IF(ISNUMBER(MATCH(TRUE,ISNUMBER(SEARCH($Q$2:$Q$51, $A344)),0))=TRUE,"United States of America",INDEX($S$2:$S$199,MATCH(TRUE,ISNUMBER(SEARCH($S$2:$S$199, $A344)),0)))),"United States of America")</f>
        <v/>
      </c>
      <c r="D344" s="192" t="str">
        <f t="array" ref="D344">IF(A344="","",IF(ISNUMBER(MATCH(TRUE,ISNUMBER(SEARCH($Q$2:$Q$51, $A344)),0))=TRUE,"",IF(ISNUMBER(MATCH(TRUE,ISNUMBER(SEARCH($S$2:$S$199, $A344)),0))=TRUE,"","미국 확인 필요")))</f>
        <v/>
      </c>
    </row>
    <row r="345" spans="3:4">
      <c r="C345" s="192" t="str">
        <f t="array" ref="C345">IFERROR(IF(A345="","",IF(ISNUMBER(MATCH(TRUE,ISNUMBER(SEARCH($Q$2:$Q$51, $A345)),0))=TRUE,"United States of America",INDEX($S$2:$S$199,MATCH(TRUE,ISNUMBER(SEARCH($S$2:$S$199, $A345)),0)))),"United States of America")</f>
        <v/>
      </c>
      <c r="D345" s="192" t="str">
        <f t="array" ref="D345">IF(A345="","",IF(ISNUMBER(MATCH(TRUE,ISNUMBER(SEARCH($Q$2:$Q$51, $A345)),0))=TRUE,"",IF(ISNUMBER(MATCH(TRUE,ISNUMBER(SEARCH($S$2:$S$199, $A345)),0))=TRUE,"","미국 확인 필요")))</f>
        <v/>
      </c>
    </row>
    <row r="346" spans="3:4">
      <c r="C346" s="192" t="str">
        <f t="array" ref="C346">IFERROR(IF(A346="","",IF(ISNUMBER(MATCH(TRUE,ISNUMBER(SEARCH($Q$2:$Q$51, $A346)),0))=TRUE,"United States of America",INDEX($S$2:$S$199,MATCH(TRUE,ISNUMBER(SEARCH($S$2:$S$199, $A346)),0)))),"United States of America")</f>
        <v/>
      </c>
      <c r="D346" s="192" t="str">
        <f t="array" ref="D346">IF(A346="","",IF(ISNUMBER(MATCH(TRUE,ISNUMBER(SEARCH($Q$2:$Q$51, $A346)),0))=TRUE,"",IF(ISNUMBER(MATCH(TRUE,ISNUMBER(SEARCH($S$2:$S$199, $A346)),0))=TRUE,"","미국 확인 필요")))</f>
        <v/>
      </c>
    </row>
    <row r="347" spans="3:4">
      <c r="C347" s="192" t="str">
        <f t="array" ref="C347">IFERROR(IF(A347="","",IF(ISNUMBER(MATCH(TRUE,ISNUMBER(SEARCH($Q$2:$Q$51, $A347)),0))=TRUE,"United States of America",INDEX($S$2:$S$199,MATCH(TRUE,ISNUMBER(SEARCH($S$2:$S$199, $A347)),0)))),"United States of America")</f>
        <v/>
      </c>
      <c r="D347" s="192" t="str">
        <f t="array" ref="D347">IF(A347="","",IF(ISNUMBER(MATCH(TRUE,ISNUMBER(SEARCH($Q$2:$Q$51, $A347)),0))=TRUE,"",IF(ISNUMBER(MATCH(TRUE,ISNUMBER(SEARCH($S$2:$S$199, $A347)),0))=TRUE,"","미국 확인 필요")))</f>
        <v/>
      </c>
    </row>
    <row r="348" spans="3:4">
      <c r="C348" s="192" t="str">
        <f t="array" ref="C348">IFERROR(IF(A348="","",IF(ISNUMBER(MATCH(TRUE,ISNUMBER(SEARCH($Q$2:$Q$51, $A348)),0))=TRUE,"United States of America",INDEX($S$2:$S$199,MATCH(TRUE,ISNUMBER(SEARCH($S$2:$S$199, $A348)),0)))),"United States of America")</f>
        <v/>
      </c>
      <c r="D348" s="192" t="str">
        <f t="array" ref="D348">IF(A348="","",IF(ISNUMBER(MATCH(TRUE,ISNUMBER(SEARCH($Q$2:$Q$51, $A348)),0))=TRUE,"",IF(ISNUMBER(MATCH(TRUE,ISNUMBER(SEARCH($S$2:$S$199, $A348)),0))=TRUE,"","미국 확인 필요")))</f>
        <v/>
      </c>
    </row>
    <row r="349" spans="3:4">
      <c r="C349" s="192" t="str">
        <f t="array" ref="C349">IFERROR(IF(A349="","",IF(ISNUMBER(MATCH(TRUE,ISNUMBER(SEARCH($Q$2:$Q$51, $A349)),0))=TRUE,"United States of America",INDEX($S$2:$S$199,MATCH(TRUE,ISNUMBER(SEARCH($S$2:$S$199, $A349)),0)))),"United States of America")</f>
        <v/>
      </c>
      <c r="D349" s="192" t="str">
        <f t="array" ref="D349">IF(A349="","",IF(ISNUMBER(MATCH(TRUE,ISNUMBER(SEARCH($Q$2:$Q$51, $A349)),0))=TRUE,"",IF(ISNUMBER(MATCH(TRUE,ISNUMBER(SEARCH($S$2:$S$199, $A349)),0))=TRUE,"","미국 확인 필요")))</f>
        <v/>
      </c>
    </row>
    <row r="350" spans="3:4">
      <c r="C350" s="192" t="str">
        <f t="array" ref="C350">IFERROR(IF(A350="","",IF(ISNUMBER(MATCH(TRUE,ISNUMBER(SEARCH($Q$2:$Q$51, $A350)),0))=TRUE,"United States of America",INDEX($S$2:$S$199,MATCH(TRUE,ISNUMBER(SEARCH($S$2:$S$199, $A350)),0)))),"United States of America")</f>
        <v/>
      </c>
      <c r="D350" s="192" t="str">
        <f t="array" ref="D350">IF(A350="","",IF(ISNUMBER(MATCH(TRUE,ISNUMBER(SEARCH($Q$2:$Q$51, $A350)),0))=TRUE,"",IF(ISNUMBER(MATCH(TRUE,ISNUMBER(SEARCH($S$2:$S$199, $A350)),0))=TRUE,"","미국 확인 필요")))</f>
        <v/>
      </c>
    </row>
    <row r="351" spans="3:4">
      <c r="C351" s="192" t="str">
        <f t="array" ref="C351">IFERROR(IF(A351="","",IF(ISNUMBER(MATCH(TRUE,ISNUMBER(SEARCH($Q$2:$Q$51, $A351)),0))=TRUE,"United States of America",INDEX($S$2:$S$199,MATCH(TRUE,ISNUMBER(SEARCH($S$2:$S$199, $A351)),0)))),"United States of America")</f>
        <v/>
      </c>
      <c r="D351" s="192" t="str">
        <f t="array" ref="D351">IF(A351="","",IF(ISNUMBER(MATCH(TRUE,ISNUMBER(SEARCH($Q$2:$Q$51, $A351)),0))=TRUE,"",IF(ISNUMBER(MATCH(TRUE,ISNUMBER(SEARCH($S$2:$S$199, $A351)),0))=TRUE,"","미국 확인 필요")))</f>
        <v/>
      </c>
    </row>
    <row r="352" spans="3:4">
      <c r="C352" s="192" t="str">
        <f t="array" ref="C352">IFERROR(IF(A352="","",IF(ISNUMBER(MATCH(TRUE,ISNUMBER(SEARCH($Q$2:$Q$51, $A352)),0))=TRUE,"United States of America",INDEX($S$2:$S$199,MATCH(TRUE,ISNUMBER(SEARCH($S$2:$S$199, $A352)),0)))),"United States of America")</f>
        <v/>
      </c>
      <c r="D352" s="192" t="str">
        <f t="array" ref="D352">IF(A352="","",IF(ISNUMBER(MATCH(TRUE,ISNUMBER(SEARCH($Q$2:$Q$51, $A352)),0))=TRUE,"",IF(ISNUMBER(MATCH(TRUE,ISNUMBER(SEARCH($S$2:$S$199, $A352)),0))=TRUE,"","미국 확인 필요")))</f>
        <v/>
      </c>
    </row>
    <row r="353" spans="3:4">
      <c r="C353" s="192" t="str">
        <f t="array" ref="C353">IFERROR(IF(A353="","",IF(ISNUMBER(MATCH(TRUE,ISNUMBER(SEARCH($Q$2:$Q$51, $A353)),0))=TRUE,"United States of America",INDEX($S$2:$S$199,MATCH(TRUE,ISNUMBER(SEARCH($S$2:$S$199, $A353)),0)))),"United States of America")</f>
        <v/>
      </c>
      <c r="D353" s="192" t="str">
        <f t="array" ref="D353">IF(A353="","",IF(ISNUMBER(MATCH(TRUE,ISNUMBER(SEARCH($Q$2:$Q$51, $A353)),0))=TRUE,"",IF(ISNUMBER(MATCH(TRUE,ISNUMBER(SEARCH($S$2:$S$199, $A353)),0))=TRUE,"","미국 확인 필요")))</f>
        <v/>
      </c>
    </row>
    <row r="354" spans="3:4">
      <c r="C354" s="192" t="str">
        <f t="array" ref="C354">IFERROR(IF(A354="","",IF(ISNUMBER(MATCH(TRUE,ISNUMBER(SEARCH($Q$2:$Q$51, $A354)),0))=TRUE,"United States of America",INDEX($S$2:$S$199,MATCH(TRUE,ISNUMBER(SEARCH($S$2:$S$199, $A354)),0)))),"United States of America")</f>
        <v/>
      </c>
      <c r="D354" s="192" t="str">
        <f t="array" ref="D354">IF(A354="","",IF(ISNUMBER(MATCH(TRUE,ISNUMBER(SEARCH($Q$2:$Q$51, $A354)),0))=TRUE,"",IF(ISNUMBER(MATCH(TRUE,ISNUMBER(SEARCH($S$2:$S$199, $A354)),0))=TRUE,"","미국 확인 필요")))</f>
        <v/>
      </c>
    </row>
    <row r="355" spans="3:4">
      <c r="C355" s="192" t="str">
        <f t="array" ref="C355">IFERROR(IF(A355="","",IF(ISNUMBER(MATCH(TRUE,ISNUMBER(SEARCH($Q$2:$Q$51, $A355)),0))=TRUE,"United States of America",INDEX($S$2:$S$199,MATCH(TRUE,ISNUMBER(SEARCH($S$2:$S$199, $A355)),0)))),"United States of America")</f>
        <v/>
      </c>
      <c r="D355" s="192" t="str">
        <f t="array" ref="D355">IF(A355="","",IF(ISNUMBER(MATCH(TRUE,ISNUMBER(SEARCH($Q$2:$Q$51, $A355)),0))=TRUE,"",IF(ISNUMBER(MATCH(TRUE,ISNUMBER(SEARCH($S$2:$S$199, $A355)),0))=TRUE,"","미국 확인 필요")))</f>
        <v/>
      </c>
    </row>
    <row r="356" spans="3:4">
      <c r="C356" s="192" t="str">
        <f t="array" ref="C356">IFERROR(IF(A356="","",IF(ISNUMBER(MATCH(TRUE,ISNUMBER(SEARCH($Q$2:$Q$51, $A356)),0))=TRUE,"United States of America",INDEX($S$2:$S$199,MATCH(TRUE,ISNUMBER(SEARCH($S$2:$S$199, $A356)),0)))),"United States of America")</f>
        <v/>
      </c>
      <c r="D356" s="192" t="str">
        <f t="array" ref="D356">IF(A356="","",IF(ISNUMBER(MATCH(TRUE,ISNUMBER(SEARCH($Q$2:$Q$51, $A356)),0))=TRUE,"",IF(ISNUMBER(MATCH(TRUE,ISNUMBER(SEARCH($S$2:$S$199, $A356)),0))=TRUE,"","미국 확인 필요")))</f>
        <v/>
      </c>
    </row>
    <row r="357" spans="3:4">
      <c r="C357" s="192" t="str">
        <f t="array" ref="C357">IFERROR(IF(A357="","",IF(ISNUMBER(MATCH(TRUE,ISNUMBER(SEARCH($Q$2:$Q$51, $A357)),0))=TRUE,"United States of America",INDEX($S$2:$S$199,MATCH(TRUE,ISNUMBER(SEARCH($S$2:$S$199, $A357)),0)))),"United States of America")</f>
        <v/>
      </c>
      <c r="D357" s="192" t="str">
        <f t="array" ref="D357">IF(A357="","",IF(ISNUMBER(MATCH(TRUE,ISNUMBER(SEARCH($Q$2:$Q$51, $A357)),0))=TRUE,"",IF(ISNUMBER(MATCH(TRUE,ISNUMBER(SEARCH($S$2:$S$199, $A357)),0))=TRUE,"","미국 확인 필요")))</f>
        <v/>
      </c>
    </row>
    <row r="358" spans="3:4">
      <c r="C358" s="192" t="str">
        <f t="array" ref="C358">IFERROR(IF(A358="","",IF(ISNUMBER(MATCH(TRUE,ISNUMBER(SEARCH($Q$2:$Q$51, $A358)),0))=TRUE,"United States of America",INDEX($S$2:$S$199,MATCH(TRUE,ISNUMBER(SEARCH($S$2:$S$199, $A358)),0)))),"United States of America")</f>
        <v/>
      </c>
      <c r="D358" s="192" t="str">
        <f t="array" ref="D358">IF(A358="","",IF(ISNUMBER(MATCH(TRUE,ISNUMBER(SEARCH($Q$2:$Q$51, $A358)),0))=TRUE,"",IF(ISNUMBER(MATCH(TRUE,ISNUMBER(SEARCH($S$2:$S$199, $A358)),0))=TRUE,"","미국 확인 필요")))</f>
        <v/>
      </c>
    </row>
    <row r="359" spans="3:4">
      <c r="C359" s="192" t="str">
        <f t="array" ref="C359">IFERROR(IF(A359="","",IF(ISNUMBER(MATCH(TRUE,ISNUMBER(SEARCH($Q$2:$Q$51, $A359)),0))=TRUE,"United States of America",INDEX($S$2:$S$199,MATCH(TRUE,ISNUMBER(SEARCH($S$2:$S$199, $A359)),0)))),"United States of America")</f>
        <v/>
      </c>
      <c r="D359" s="192" t="str">
        <f t="array" ref="D359">IF(A359="","",IF(ISNUMBER(MATCH(TRUE,ISNUMBER(SEARCH($Q$2:$Q$51, $A359)),0))=TRUE,"",IF(ISNUMBER(MATCH(TRUE,ISNUMBER(SEARCH($S$2:$S$199, $A359)),0))=TRUE,"","미국 확인 필요")))</f>
        <v/>
      </c>
    </row>
    <row r="360" spans="3:4">
      <c r="C360" s="192" t="str">
        <f t="array" ref="C360">IFERROR(IF(A360="","",IF(ISNUMBER(MATCH(TRUE,ISNUMBER(SEARCH($Q$2:$Q$51, $A360)),0))=TRUE,"United States of America",INDEX($S$2:$S$199,MATCH(TRUE,ISNUMBER(SEARCH($S$2:$S$199, $A360)),0)))),"United States of America")</f>
        <v/>
      </c>
      <c r="D360" s="192" t="str">
        <f t="array" ref="D360">IF(A360="","",IF(ISNUMBER(MATCH(TRUE,ISNUMBER(SEARCH($Q$2:$Q$51, $A360)),0))=TRUE,"",IF(ISNUMBER(MATCH(TRUE,ISNUMBER(SEARCH($S$2:$S$199, $A360)),0))=TRUE,"","미국 확인 필요")))</f>
        <v/>
      </c>
    </row>
    <row r="361" spans="3:4">
      <c r="C361" s="192" t="str">
        <f t="array" ref="C361">IFERROR(IF(A361="","",IF(ISNUMBER(MATCH(TRUE,ISNUMBER(SEARCH($Q$2:$Q$51, $A361)),0))=TRUE,"United States of America",INDEX($S$2:$S$199,MATCH(TRUE,ISNUMBER(SEARCH($S$2:$S$199, $A361)),0)))),"United States of America")</f>
        <v/>
      </c>
      <c r="D361" s="192" t="str">
        <f t="array" ref="D361">IF(A361="","",IF(ISNUMBER(MATCH(TRUE,ISNUMBER(SEARCH($Q$2:$Q$51, $A361)),0))=TRUE,"",IF(ISNUMBER(MATCH(TRUE,ISNUMBER(SEARCH($S$2:$S$199, $A361)),0))=TRUE,"","미국 확인 필요")))</f>
        <v/>
      </c>
    </row>
    <row r="362" spans="3:4">
      <c r="C362" s="192" t="str">
        <f t="array" ref="C362">IFERROR(IF(A362="","",IF(ISNUMBER(MATCH(TRUE,ISNUMBER(SEARCH($Q$2:$Q$51, $A362)),0))=TRUE,"United States of America",INDEX($S$2:$S$199,MATCH(TRUE,ISNUMBER(SEARCH($S$2:$S$199, $A362)),0)))),"United States of America")</f>
        <v/>
      </c>
      <c r="D362" s="192" t="str">
        <f t="array" ref="D362">IF(A362="","",IF(ISNUMBER(MATCH(TRUE,ISNUMBER(SEARCH($Q$2:$Q$51, $A362)),0))=TRUE,"",IF(ISNUMBER(MATCH(TRUE,ISNUMBER(SEARCH($S$2:$S$199, $A362)),0))=TRUE,"","미국 확인 필요")))</f>
        <v/>
      </c>
    </row>
    <row r="363" spans="3:4">
      <c r="C363" s="192" t="str">
        <f t="array" ref="C363">IFERROR(IF(A363="","",IF(ISNUMBER(MATCH(TRUE,ISNUMBER(SEARCH($Q$2:$Q$51, $A363)),0))=TRUE,"United States of America",INDEX($S$2:$S$199,MATCH(TRUE,ISNUMBER(SEARCH($S$2:$S$199, $A363)),0)))),"United States of America")</f>
        <v/>
      </c>
      <c r="D363" s="192" t="str">
        <f t="array" ref="D363">IF(A363="","",IF(ISNUMBER(MATCH(TRUE,ISNUMBER(SEARCH($Q$2:$Q$51, $A363)),0))=TRUE,"",IF(ISNUMBER(MATCH(TRUE,ISNUMBER(SEARCH($S$2:$S$199, $A363)),0))=TRUE,"","미국 확인 필요")))</f>
        <v/>
      </c>
    </row>
    <row r="364" spans="3:4">
      <c r="C364" s="192" t="str">
        <f t="array" ref="C364">IFERROR(IF(A364="","",IF(ISNUMBER(MATCH(TRUE,ISNUMBER(SEARCH($Q$2:$Q$51, $A364)),0))=TRUE,"United States of America",INDEX($S$2:$S$199,MATCH(TRUE,ISNUMBER(SEARCH($S$2:$S$199, $A364)),0)))),"United States of America")</f>
        <v/>
      </c>
      <c r="D364" s="192" t="str">
        <f t="array" ref="D364">IF(A364="","",IF(ISNUMBER(MATCH(TRUE,ISNUMBER(SEARCH($Q$2:$Q$51, $A364)),0))=TRUE,"",IF(ISNUMBER(MATCH(TRUE,ISNUMBER(SEARCH($S$2:$S$199, $A364)),0))=TRUE,"","미국 확인 필요")))</f>
        <v/>
      </c>
    </row>
    <row r="365" spans="3:4">
      <c r="C365" s="192" t="str">
        <f t="array" ref="C365">IFERROR(IF(A365="","",IF(ISNUMBER(MATCH(TRUE,ISNUMBER(SEARCH($Q$2:$Q$51, $A365)),0))=TRUE,"United States of America",INDEX($S$2:$S$199,MATCH(TRUE,ISNUMBER(SEARCH($S$2:$S$199, $A365)),0)))),"United States of America")</f>
        <v/>
      </c>
      <c r="D365" s="192" t="str">
        <f t="array" ref="D365">IF(A365="","",IF(ISNUMBER(MATCH(TRUE,ISNUMBER(SEARCH($Q$2:$Q$51, $A365)),0))=TRUE,"",IF(ISNUMBER(MATCH(TRUE,ISNUMBER(SEARCH($S$2:$S$199, $A365)),0))=TRUE,"","미국 확인 필요")))</f>
        <v/>
      </c>
    </row>
    <row r="366" spans="3:4">
      <c r="C366" s="192" t="str">
        <f t="array" ref="C366">IFERROR(IF(A366="","",IF(ISNUMBER(MATCH(TRUE,ISNUMBER(SEARCH($Q$2:$Q$51, $A366)),0))=TRUE,"United States of America",INDEX($S$2:$S$199,MATCH(TRUE,ISNUMBER(SEARCH($S$2:$S$199, $A366)),0)))),"United States of America")</f>
        <v/>
      </c>
      <c r="D366" s="192" t="str">
        <f t="array" ref="D366">IF(A366="","",IF(ISNUMBER(MATCH(TRUE,ISNUMBER(SEARCH($Q$2:$Q$51, $A366)),0))=TRUE,"",IF(ISNUMBER(MATCH(TRUE,ISNUMBER(SEARCH($S$2:$S$199, $A366)),0))=TRUE,"","미국 확인 필요")))</f>
        <v/>
      </c>
    </row>
    <row r="367" spans="3:4">
      <c r="C367" s="192" t="str">
        <f t="array" ref="C367">IFERROR(IF(A367="","",IF(ISNUMBER(MATCH(TRUE,ISNUMBER(SEARCH($Q$2:$Q$51, $A367)),0))=TRUE,"United States of America",INDEX($S$2:$S$199,MATCH(TRUE,ISNUMBER(SEARCH($S$2:$S$199, $A367)),0)))),"United States of America")</f>
        <v/>
      </c>
      <c r="D367" s="192" t="str">
        <f t="array" ref="D367">IF(A367="","",IF(ISNUMBER(MATCH(TRUE,ISNUMBER(SEARCH($Q$2:$Q$51, $A367)),0))=TRUE,"",IF(ISNUMBER(MATCH(TRUE,ISNUMBER(SEARCH($S$2:$S$199, $A367)),0))=TRUE,"","미국 확인 필요")))</f>
        <v/>
      </c>
    </row>
    <row r="368" spans="3:4">
      <c r="C368" s="192" t="str">
        <f t="array" ref="C368">IFERROR(IF(A368="","",IF(ISNUMBER(MATCH(TRUE,ISNUMBER(SEARCH($Q$2:$Q$51, $A368)),0))=TRUE,"United States of America",INDEX($S$2:$S$199,MATCH(TRUE,ISNUMBER(SEARCH($S$2:$S$199, $A368)),0)))),"United States of America")</f>
        <v/>
      </c>
      <c r="D368" s="192" t="str">
        <f t="array" ref="D368">IF(A368="","",IF(ISNUMBER(MATCH(TRUE,ISNUMBER(SEARCH($Q$2:$Q$51, $A368)),0))=TRUE,"",IF(ISNUMBER(MATCH(TRUE,ISNUMBER(SEARCH($S$2:$S$199, $A368)),0))=TRUE,"","미국 확인 필요")))</f>
        <v/>
      </c>
    </row>
    <row r="369" spans="3:4">
      <c r="C369" s="192" t="str">
        <f t="array" ref="C369">IFERROR(IF(A369="","",IF(ISNUMBER(MATCH(TRUE,ISNUMBER(SEARCH($Q$2:$Q$51, $A369)),0))=TRUE,"United States of America",INDEX($S$2:$S$199,MATCH(TRUE,ISNUMBER(SEARCH($S$2:$S$199, $A369)),0)))),"United States of America")</f>
        <v/>
      </c>
      <c r="D369" s="192" t="str">
        <f t="array" ref="D369">IF(A369="","",IF(ISNUMBER(MATCH(TRUE,ISNUMBER(SEARCH($Q$2:$Q$51, $A369)),0))=TRUE,"",IF(ISNUMBER(MATCH(TRUE,ISNUMBER(SEARCH($S$2:$S$199, $A369)),0))=TRUE,"","미국 확인 필요")))</f>
        <v/>
      </c>
    </row>
    <row r="370" spans="3:4">
      <c r="C370" s="192" t="str">
        <f t="array" ref="C370">IFERROR(IF(A370="","",IF(ISNUMBER(MATCH(TRUE,ISNUMBER(SEARCH($Q$2:$Q$51, $A370)),0))=TRUE,"United States of America",INDEX($S$2:$S$199,MATCH(TRUE,ISNUMBER(SEARCH($S$2:$S$199, $A370)),0)))),"United States of America")</f>
        <v/>
      </c>
      <c r="D370" s="192" t="str">
        <f t="array" ref="D370">IF(A370="","",IF(ISNUMBER(MATCH(TRUE,ISNUMBER(SEARCH($Q$2:$Q$51, $A370)),0))=TRUE,"",IF(ISNUMBER(MATCH(TRUE,ISNUMBER(SEARCH($S$2:$S$199, $A370)),0))=TRUE,"","미국 확인 필요")))</f>
        <v/>
      </c>
    </row>
    <row r="371" spans="3:4">
      <c r="C371" s="192" t="str">
        <f t="array" ref="C371">IFERROR(IF(A371="","",IF(ISNUMBER(MATCH(TRUE,ISNUMBER(SEARCH($Q$2:$Q$51, $A371)),0))=TRUE,"United States of America",INDEX($S$2:$S$199,MATCH(TRUE,ISNUMBER(SEARCH($S$2:$S$199, $A371)),0)))),"United States of America")</f>
        <v/>
      </c>
      <c r="D371" s="192" t="str">
        <f t="array" ref="D371">IF(A371="","",IF(ISNUMBER(MATCH(TRUE,ISNUMBER(SEARCH($Q$2:$Q$51, $A371)),0))=TRUE,"",IF(ISNUMBER(MATCH(TRUE,ISNUMBER(SEARCH($S$2:$S$199, $A371)),0))=TRUE,"","미국 확인 필요")))</f>
        <v/>
      </c>
    </row>
    <row r="372" spans="3:4">
      <c r="C372" s="192" t="str">
        <f t="array" ref="C372">IFERROR(IF(A372="","",IF(ISNUMBER(MATCH(TRUE,ISNUMBER(SEARCH($Q$2:$Q$51, $A372)),0))=TRUE,"United States of America",INDEX($S$2:$S$199,MATCH(TRUE,ISNUMBER(SEARCH($S$2:$S$199, $A372)),0)))),"United States of America")</f>
        <v/>
      </c>
      <c r="D372" s="192" t="str">
        <f t="array" ref="D372">IF(A372="","",IF(ISNUMBER(MATCH(TRUE,ISNUMBER(SEARCH($Q$2:$Q$51, $A372)),0))=TRUE,"",IF(ISNUMBER(MATCH(TRUE,ISNUMBER(SEARCH($S$2:$S$199, $A372)),0))=TRUE,"","미국 확인 필요")))</f>
        <v/>
      </c>
    </row>
    <row r="373" spans="3:4">
      <c r="C373" s="192" t="str">
        <f t="array" ref="C373">IFERROR(IF(A373="","",IF(ISNUMBER(MATCH(TRUE,ISNUMBER(SEARCH($Q$2:$Q$51, $A373)),0))=TRUE,"United States of America",INDEX($S$2:$S$199,MATCH(TRUE,ISNUMBER(SEARCH($S$2:$S$199, $A373)),0)))),"United States of America")</f>
        <v/>
      </c>
      <c r="D373" s="192" t="str">
        <f t="array" ref="D373">IF(A373="","",IF(ISNUMBER(MATCH(TRUE,ISNUMBER(SEARCH($Q$2:$Q$51, $A373)),0))=TRUE,"",IF(ISNUMBER(MATCH(TRUE,ISNUMBER(SEARCH($S$2:$S$199, $A373)),0))=TRUE,"","미국 확인 필요")))</f>
        <v/>
      </c>
    </row>
    <row r="374" spans="3:4">
      <c r="C374" s="192" t="str">
        <f t="array" ref="C374">IFERROR(IF(A374="","",IF(ISNUMBER(MATCH(TRUE,ISNUMBER(SEARCH($Q$2:$Q$51, $A374)),0))=TRUE,"United States of America",INDEX($S$2:$S$199,MATCH(TRUE,ISNUMBER(SEARCH($S$2:$S$199, $A374)),0)))),"United States of America")</f>
        <v/>
      </c>
      <c r="D374" s="192" t="str">
        <f t="array" ref="D374">IF(A374="","",IF(ISNUMBER(MATCH(TRUE,ISNUMBER(SEARCH($Q$2:$Q$51, $A374)),0))=TRUE,"",IF(ISNUMBER(MATCH(TRUE,ISNUMBER(SEARCH($S$2:$S$199, $A374)),0))=TRUE,"","미국 확인 필요")))</f>
        <v/>
      </c>
    </row>
    <row r="375" spans="3:4">
      <c r="C375" s="192" t="str">
        <f t="array" ref="C375">IFERROR(IF(A375="","",IF(ISNUMBER(MATCH(TRUE,ISNUMBER(SEARCH($Q$2:$Q$51, $A375)),0))=TRUE,"United States of America",INDEX($S$2:$S$199,MATCH(TRUE,ISNUMBER(SEARCH($S$2:$S$199, $A375)),0)))),"United States of America")</f>
        <v/>
      </c>
      <c r="D375" s="192" t="str">
        <f t="array" ref="D375">IF(A375="","",IF(ISNUMBER(MATCH(TRUE,ISNUMBER(SEARCH($Q$2:$Q$51, $A375)),0))=TRUE,"",IF(ISNUMBER(MATCH(TRUE,ISNUMBER(SEARCH($S$2:$S$199, $A375)),0))=TRUE,"","미국 확인 필요")))</f>
        <v/>
      </c>
    </row>
    <row r="376" spans="3:4">
      <c r="C376" s="192" t="str">
        <f t="array" ref="C376">IFERROR(IF(A376="","",IF(ISNUMBER(MATCH(TRUE,ISNUMBER(SEARCH($Q$2:$Q$51, $A376)),0))=TRUE,"United States of America",INDEX($S$2:$S$199,MATCH(TRUE,ISNUMBER(SEARCH($S$2:$S$199, $A376)),0)))),"United States of America")</f>
        <v/>
      </c>
      <c r="D376" s="192" t="str">
        <f t="array" ref="D376">IF(A376="","",IF(ISNUMBER(MATCH(TRUE,ISNUMBER(SEARCH($Q$2:$Q$51, $A376)),0))=TRUE,"",IF(ISNUMBER(MATCH(TRUE,ISNUMBER(SEARCH($S$2:$S$199, $A376)),0))=TRUE,"","미국 확인 필요")))</f>
        <v/>
      </c>
    </row>
    <row r="377" spans="3:4">
      <c r="C377" s="192" t="str">
        <f t="array" ref="C377">IFERROR(IF(A377="","",IF(ISNUMBER(MATCH(TRUE,ISNUMBER(SEARCH($Q$2:$Q$51, $A377)),0))=TRUE,"United States of America",INDEX($S$2:$S$199,MATCH(TRUE,ISNUMBER(SEARCH($S$2:$S$199, $A377)),0)))),"United States of America")</f>
        <v/>
      </c>
      <c r="D377" s="192" t="str">
        <f t="array" ref="D377">IF(A377="","",IF(ISNUMBER(MATCH(TRUE,ISNUMBER(SEARCH($Q$2:$Q$51, $A377)),0))=TRUE,"",IF(ISNUMBER(MATCH(TRUE,ISNUMBER(SEARCH($S$2:$S$199, $A377)),0))=TRUE,"","미국 확인 필요")))</f>
        <v/>
      </c>
    </row>
    <row r="378" spans="3:4">
      <c r="C378" s="192" t="str">
        <f t="array" ref="C378">IFERROR(IF(A378="","",IF(ISNUMBER(MATCH(TRUE,ISNUMBER(SEARCH($Q$2:$Q$51, $A378)),0))=TRUE,"United States of America",INDEX($S$2:$S$199,MATCH(TRUE,ISNUMBER(SEARCH($S$2:$S$199, $A378)),0)))),"United States of America")</f>
        <v/>
      </c>
      <c r="D378" s="192" t="str">
        <f t="array" ref="D378">IF(A378="","",IF(ISNUMBER(MATCH(TRUE,ISNUMBER(SEARCH($Q$2:$Q$51, $A378)),0))=TRUE,"",IF(ISNUMBER(MATCH(TRUE,ISNUMBER(SEARCH($S$2:$S$199, $A378)),0))=TRUE,"","미국 확인 필요")))</f>
        <v/>
      </c>
    </row>
    <row r="379" spans="3:4">
      <c r="C379" s="192" t="str">
        <f t="array" ref="C379">IFERROR(IF(A379="","",IF(ISNUMBER(MATCH(TRUE,ISNUMBER(SEARCH($Q$2:$Q$51, $A379)),0))=TRUE,"United States of America",INDEX($S$2:$S$199,MATCH(TRUE,ISNUMBER(SEARCH($S$2:$S$199, $A379)),0)))),"United States of America")</f>
        <v/>
      </c>
      <c r="D379" s="192" t="str">
        <f t="array" ref="D379">IF(A379="","",IF(ISNUMBER(MATCH(TRUE,ISNUMBER(SEARCH($Q$2:$Q$51, $A379)),0))=TRUE,"",IF(ISNUMBER(MATCH(TRUE,ISNUMBER(SEARCH($S$2:$S$199, $A379)),0))=TRUE,"","미국 확인 필요")))</f>
        <v/>
      </c>
    </row>
    <row r="380" spans="3:4">
      <c r="C380" s="192" t="str">
        <f t="array" ref="C380">IFERROR(IF(A380="","",IF(ISNUMBER(MATCH(TRUE,ISNUMBER(SEARCH($Q$2:$Q$51, $A380)),0))=TRUE,"United States of America",INDEX($S$2:$S$199,MATCH(TRUE,ISNUMBER(SEARCH($S$2:$S$199, $A380)),0)))),"United States of America")</f>
        <v/>
      </c>
      <c r="D380" s="192" t="str">
        <f t="array" ref="D380">IF(A380="","",IF(ISNUMBER(MATCH(TRUE,ISNUMBER(SEARCH($Q$2:$Q$51, $A380)),0))=TRUE,"",IF(ISNUMBER(MATCH(TRUE,ISNUMBER(SEARCH($S$2:$S$199, $A380)),0))=TRUE,"","미국 확인 필요")))</f>
        <v/>
      </c>
    </row>
    <row r="381" spans="3:4">
      <c r="C381" s="192" t="str">
        <f t="array" ref="C381">IFERROR(IF(A381="","",IF(ISNUMBER(MATCH(TRUE,ISNUMBER(SEARCH($Q$2:$Q$51, $A381)),0))=TRUE,"United States of America",INDEX($S$2:$S$199,MATCH(TRUE,ISNUMBER(SEARCH($S$2:$S$199, $A381)),0)))),"United States of America")</f>
        <v/>
      </c>
      <c r="D381" s="192" t="str">
        <f t="array" ref="D381">IF(A381="","",IF(ISNUMBER(MATCH(TRUE,ISNUMBER(SEARCH($Q$2:$Q$51, $A381)),0))=TRUE,"",IF(ISNUMBER(MATCH(TRUE,ISNUMBER(SEARCH($S$2:$S$199, $A381)),0))=TRUE,"","미국 확인 필요")))</f>
        <v/>
      </c>
    </row>
    <row r="382" spans="3:4">
      <c r="C382" s="192" t="str">
        <f t="array" ref="C382">IFERROR(IF(A382="","",IF(ISNUMBER(MATCH(TRUE,ISNUMBER(SEARCH($Q$2:$Q$51, $A382)),0))=TRUE,"United States of America",INDEX($S$2:$S$199,MATCH(TRUE,ISNUMBER(SEARCH($S$2:$S$199, $A382)),0)))),"United States of America")</f>
        <v/>
      </c>
      <c r="D382" s="192" t="str">
        <f t="array" ref="D382">IF(A382="","",IF(ISNUMBER(MATCH(TRUE,ISNUMBER(SEARCH($Q$2:$Q$51, $A382)),0))=TRUE,"",IF(ISNUMBER(MATCH(TRUE,ISNUMBER(SEARCH($S$2:$S$199, $A382)),0))=TRUE,"","미국 확인 필요")))</f>
        <v/>
      </c>
    </row>
    <row r="383" spans="3:4">
      <c r="C383" s="192" t="str">
        <f t="array" ref="C383">IFERROR(IF(A383="","",IF(ISNUMBER(MATCH(TRUE,ISNUMBER(SEARCH($Q$2:$Q$51, $A383)),0))=TRUE,"United States of America",INDEX($S$2:$S$199,MATCH(TRUE,ISNUMBER(SEARCH($S$2:$S$199, $A383)),0)))),"United States of America")</f>
        <v/>
      </c>
      <c r="D383" s="192" t="str">
        <f t="array" ref="D383">IF(A383="","",IF(ISNUMBER(MATCH(TRUE,ISNUMBER(SEARCH($Q$2:$Q$51, $A383)),0))=TRUE,"",IF(ISNUMBER(MATCH(TRUE,ISNUMBER(SEARCH($S$2:$S$199, $A383)),0))=TRUE,"","미국 확인 필요")))</f>
        <v/>
      </c>
    </row>
    <row r="384" spans="3:4">
      <c r="C384" s="192" t="str">
        <f t="array" ref="C384">IFERROR(IF(A384="","",IF(ISNUMBER(MATCH(TRUE,ISNUMBER(SEARCH($Q$2:$Q$51, $A384)),0))=TRUE,"United States of America",INDEX($S$2:$S$199,MATCH(TRUE,ISNUMBER(SEARCH($S$2:$S$199, $A384)),0)))),"United States of America")</f>
        <v/>
      </c>
      <c r="D384" s="192" t="str">
        <f t="array" ref="D384">IF(A384="","",IF(ISNUMBER(MATCH(TRUE,ISNUMBER(SEARCH($Q$2:$Q$51, $A384)),0))=TRUE,"",IF(ISNUMBER(MATCH(TRUE,ISNUMBER(SEARCH($S$2:$S$199, $A384)),0))=TRUE,"","미국 확인 필요")))</f>
        <v/>
      </c>
    </row>
    <row r="385" spans="3:4">
      <c r="C385" s="192" t="str">
        <f t="array" ref="C385">IFERROR(IF(A385="","",IF(ISNUMBER(MATCH(TRUE,ISNUMBER(SEARCH($Q$2:$Q$51, $A385)),0))=TRUE,"United States of America",INDEX($S$2:$S$199,MATCH(TRUE,ISNUMBER(SEARCH($S$2:$S$199, $A385)),0)))),"United States of America")</f>
        <v/>
      </c>
      <c r="D385" s="192" t="str">
        <f t="array" ref="D385">IF(A385="","",IF(ISNUMBER(MATCH(TRUE,ISNUMBER(SEARCH($Q$2:$Q$51, $A385)),0))=TRUE,"",IF(ISNUMBER(MATCH(TRUE,ISNUMBER(SEARCH($S$2:$S$199, $A385)),0))=TRUE,"","미국 확인 필요")))</f>
        <v/>
      </c>
    </row>
    <row r="386" spans="3:4">
      <c r="C386" s="192" t="str">
        <f t="array" ref="C386">IFERROR(IF(A386="","",IF(ISNUMBER(MATCH(TRUE,ISNUMBER(SEARCH($Q$2:$Q$51, $A386)),0))=TRUE,"United States of America",INDEX($S$2:$S$199,MATCH(TRUE,ISNUMBER(SEARCH($S$2:$S$199, $A386)),0)))),"United States of America")</f>
        <v/>
      </c>
      <c r="D386" s="192" t="str">
        <f t="array" ref="D386">IF(A386="","",IF(ISNUMBER(MATCH(TRUE,ISNUMBER(SEARCH($Q$2:$Q$51, $A386)),0))=TRUE,"",IF(ISNUMBER(MATCH(TRUE,ISNUMBER(SEARCH($S$2:$S$199, $A386)),0))=TRUE,"","미국 확인 필요")))</f>
        <v/>
      </c>
    </row>
    <row r="387" spans="3:4">
      <c r="C387" s="192" t="str">
        <f t="array" ref="C387">IFERROR(IF(A387="","",IF(ISNUMBER(MATCH(TRUE,ISNUMBER(SEARCH($Q$2:$Q$51, $A387)),0))=TRUE,"United States of America",INDEX($S$2:$S$199,MATCH(TRUE,ISNUMBER(SEARCH($S$2:$S$199, $A387)),0)))),"United States of America")</f>
        <v/>
      </c>
      <c r="D387" s="192" t="str">
        <f t="array" ref="D387">IF(A387="","",IF(ISNUMBER(MATCH(TRUE,ISNUMBER(SEARCH($Q$2:$Q$51, $A387)),0))=TRUE,"",IF(ISNUMBER(MATCH(TRUE,ISNUMBER(SEARCH($S$2:$S$199, $A387)),0))=TRUE,"","미국 확인 필요")))</f>
        <v/>
      </c>
    </row>
    <row r="388" spans="3:4">
      <c r="C388" s="192" t="str">
        <f t="array" ref="C388">IFERROR(IF(A388="","",IF(ISNUMBER(MATCH(TRUE,ISNUMBER(SEARCH($Q$2:$Q$51, $A388)),0))=TRUE,"United States of America",INDEX($S$2:$S$199,MATCH(TRUE,ISNUMBER(SEARCH($S$2:$S$199, $A388)),0)))),"United States of America")</f>
        <v/>
      </c>
      <c r="D388" s="192" t="str">
        <f t="array" ref="D388">IF(A388="","",IF(ISNUMBER(MATCH(TRUE,ISNUMBER(SEARCH($Q$2:$Q$51, $A388)),0))=TRUE,"",IF(ISNUMBER(MATCH(TRUE,ISNUMBER(SEARCH($S$2:$S$199, $A388)),0))=TRUE,"","미국 확인 필요")))</f>
        <v/>
      </c>
    </row>
    <row r="389" spans="3:4">
      <c r="C389" s="192" t="str">
        <f t="array" ref="C389">IFERROR(IF(A389="","",IF(ISNUMBER(MATCH(TRUE,ISNUMBER(SEARCH($Q$2:$Q$51, $A389)),0))=TRUE,"United States of America",INDEX($S$2:$S$199,MATCH(TRUE,ISNUMBER(SEARCH($S$2:$S$199, $A389)),0)))),"United States of America")</f>
        <v/>
      </c>
      <c r="D389" s="192" t="str">
        <f t="array" ref="D389">IF(A389="","",IF(ISNUMBER(MATCH(TRUE,ISNUMBER(SEARCH($Q$2:$Q$51, $A389)),0))=TRUE,"",IF(ISNUMBER(MATCH(TRUE,ISNUMBER(SEARCH($S$2:$S$199, $A389)),0))=TRUE,"","미국 확인 필요")))</f>
        <v/>
      </c>
    </row>
    <row r="390" spans="3:4">
      <c r="C390" s="192" t="str">
        <f t="array" ref="C390">IFERROR(IF(A390="","",IF(ISNUMBER(MATCH(TRUE,ISNUMBER(SEARCH($Q$2:$Q$51, $A390)),0))=TRUE,"United States of America",INDEX($S$2:$S$199,MATCH(TRUE,ISNUMBER(SEARCH($S$2:$S$199, $A390)),0)))),"United States of America")</f>
        <v/>
      </c>
      <c r="D390" s="192" t="str">
        <f t="array" ref="D390">IF(A390="","",IF(ISNUMBER(MATCH(TRUE,ISNUMBER(SEARCH($Q$2:$Q$51, $A390)),0))=TRUE,"",IF(ISNUMBER(MATCH(TRUE,ISNUMBER(SEARCH($S$2:$S$199, $A390)),0))=TRUE,"","미국 확인 필요")))</f>
        <v/>
      </c>
    </row>
    <row r="391" spans="3:4">
      <c r="C391" s="192" t="str">
        <f t="array" ref="C391">IFERROR(IF(A391="","",IF(ISNUMBER(MATCH(TRUE,ISNUMBER(SEARCH($Q$2:$Q$51, $A391)),0))=TRUE,"United States of America",INDEX($S$2:$S$199,MATCH(TRUE,ISNUMBER(SEARCH($S$2:$S$199, $A391)),0)))),"United States of America")</f>
        <v/>
      </c>
      <c r="D391" s="192" t="str">
        <f t="array" ref="D391">IF(A391="","",IF(ISNUMBER(MATCH(TRUE,ISNUMBER(SEARCH($Q$2:$Q$51, $A391)),0))=TRUE,"",IF(ISNUMBER(MATCH(TRUE,ISNUMBER(SEARCH($S$2:$S$199, $A391)),0))=TRUE,"","미국 확인 필요")))</f>
        <v/>
      </c>
    </row>
    <row r="392" spans="3:4">
      <c r="C392" s="192" t="str">
        <f t="array" ref="C392">IFERROR(IF(A392="","",IF(ISNUMBER(MATCH(TRUE,ISNUMBER(SEARCH($Q$2:$Q$51, $A392)),0))=TRUE,"United States of America",INDEX($S$2:$S$199,MATCH(TRUE,ISNUMBER(SEARCH($S$2:$S$199, $A392)),0)))),"United States of America")</f>
        <v/>
      </c>
      <c r="D392" s="192" t="str">
        <f t="array" ref="D392">IF(A392="","",IF(ISNUMBER(MATCH(TRUE,ISNUMBER(SEARCH($Q$2:$Q$51, $A392)),0))=TRUE,"",IF(ISNUMBER(MATCH(TRUE,ISNUMBER(SEARCH($S$2:$S$199, $A392)),0))=TRUE,"","미국 확인 필요")))</f>
        <v/>
      </c>
    </row>
    <row r="393" spans="3:4">
      <c r="C393" s="192" t="str">
        <f t="array" ref="C393">IFERROR(IF(A393="","",IF(ISNUMBER(MATCH(TRUE,ISNUMBER(SEARCH($Q$2:$Q$51, $A393)),0))=TRUE,"United States of America",INDEX($S$2:$S$199,MATCH(TRUE,ISNUMBER(SEARCH($S$2:$S$199, $A393)),0)))),"United States of America")</f>
        <v/>
      </c>
      <c r="D393" s="192" t="str">
        <f t="array" ref="D393">IF(A393="","",IF(ISNUMBER(MATCH(TRUE,ISNUMBER(SEARCH($Q$2:$Q$51, $A393)),0))=TRUE,"",IF(ISNUMBER(MATCH(TRUE,ISNUMBER(SEARCH($S$2:$S$199, $A393)),0))=TRUE,"","미국 확인 필요")))</f>
        <v/>
      </c>
    </row>
    <row r="394" spans="3:4">
      <c r="C394" s="192" t="str">
        <f t="array" ref="C394">IFERROR(IF(A394="","",IF(ISNUMBER(MATCH(TRUE,ISNUMBER(SEARCH($Q$2:$Q$51, $A394)),0))=TRUE,"United States of America",INDEX($S$2:$S$199,MATCH(TRUE,ISNUMBER(SEARCH($S$2:$S$199, $A394)),0)))),"United States of America")</f>
        <v/>
      </c>
      <c r="D394" s="192" t="str">
        <f t="array" ref="D394">IF(A394="","",IF(ISNUMBER(MATCH(TRUE,ISNUMBER(SEARCH($Q$2:$Q$51, $A394)),0))=TRUE,"",IF(ISNUMBER(MATCH(TRUE,ISNUMBER(SEARCH($S$2:$S$199, $A394)),0))=TRUE,"","미국 확인 필요")))</f>
        <v/>
      </c>
    </row>
    <row r="395" spans="3:4">
      <c r="C395" s="192" t="str">
        <f t="array" ref="C395">IFERROR(IF(A395="","",IF(ISNUMBER(MATCH(TRUE,ISNUMBER(SEARCH($Q$2:$Q$51, $A395)),0))=TRUE,"United States of America",INDEX($S$2:$S$199,MATCH(TRUE,ISNUMBER(SEARCH($S$2:$S$199, $A395)),0)))),"United States of America")</f>
        <v/>
      </c>
      <c r="D395" s="192" t="str">
        <f t="array" ref="D395">IF(A395="","",IF(ISNUMBER(MATCH(TRUE,ISNUMBER(SEARCH($Q$2:$Q$51, $A395)),0))=TRUE,"",IF(ISNUMBER(MATCH(TRUE,ISNUMBER(SEARCH($S$2:$S$199, $A395)),0))=TRUE,"","미국 확인 필요")))</f>
        <v/>
      </c>
    </row>
    <row r="396" spans="3:4">
      <c r="C396" s="192" t="str">
        <f t="array" ref="C396">IFERROR(IF(A396="","",IF(ISNUMBER(MATCH(TRUE,ISNUMBER(SEARCH($Q$2:$Q$51, $A396)),0))=TRUE,"United States of America",INDEX($S$2:$S$199,MATCH(TRUE,ISNUMBER(SEARCH($S$2:$S$199, $A396)),0)))),"United States of America")</f>
        <v/>
      </c>
      <c r="D396" s="192" t="str">
        <f t="array" ref="D396">IF(A396="","",IF(ISNUMBER(MATCH(TRUE,ISNUMBER(SEARCH($Q$2:$Q$51, $A396)),0))=TRUE,"",IF(ISNUMBER(MATCH(TRUE,ISNUMBER(SEARCH($S$2:$S$199, $A396)),0))=TRUE,"","미국 확인 필요")))</f>
        <v/>
      </c>
    </row>
    <row r="397" spans="3:4">
      <c r="C397" s="192" t="str">
        <f t="array" ref="C397">IFERROR(IF(A397="","",IF(ISNUMBER(MATCH(TRUE,ISNUMBER(SEARCH($Q$2:$Q$51, $A397)),0))=TRUE,"United States of America",INDEX($S$2:$S$199,MATCH(TRUE,ISNUMBER(SEARCH($S$2:$S$199, $A397)),0)))),"United States of America")</f>
        <v/>
      </c>
      <c r="D397" s="192" t="str">
        <f t="array" ref="D397">IF(A397="","",IF(ISNUMBER(MATCH(TRUE,ISNUMBER(SEARCH($Q$2:$Q$51, $A397)),0))=TRUE,"",IF(ISNUMBER(MATCH(TRUE,ISNUMBER(SEARCH($S$2:$S$199, $A397)),0))=TRUE,"","미국 확인 필요")))</f>
        <v/>
      </c>
    </row>
    <row r="398" spans="3:4">
      <c r="C398" s="192" t="str">
        <f t="array" ref="C398">IFERROR(IF(A398="","",IF(ISNUMBER(MATCH(TRUE,ISNUMBER(SEARCH($Q$2:$Q$51, $A398)),0))=TRUE,"United States of America",INDEX($S$2:$S$199,MATCH(TRUE,ISNUMBER(SEARCH($S$2:$S$199, $A398)),0)))),"United States of America")</f>
        <v/>
      </c>
      <c r="D398" s="192" t="str">
        <f t="array" ref="D398">IF(A398="","",IF(ISNUMBER(MATCH(TRUE,ISNUMBER(SEARCH($Q$2:$Q$51, $A398)),0))=TRUE,"",IF(ISNUMBER(MATCH(TRUE,ISNUMBER(SEARCH($S$2:$S$199, $A398)),0))=TRUE,"","미국 확인 필요")))</f>
        <v/>
      </c>
    </row>
    <row r="399" spans="3:4">
      <c r="C399" s="192" t="str">
        <f t="array" ref="C399">IFERROR(IF(A399="","",IF(ISNUMBER(MATCH(TRUE,ISNUMBER(SEARCH($Q$2:$Q$51, $A399)),0))=TRUE,"United States of America",INDEX($S$2:$S$199,MATCH(TRUE,ISNUMBER(SEARCH($S$2:$S$199, $A399)),0)))),"United States of America")</f>
        <v/>
      </c>
      <c r="D399" s="192" t="str">
        <f t="array" ref="D399">IF(A399="","",IF(ISNUMBER(MATCH(TRUE,ISNUMBER(SEARCH($Q$2:$Q$51, $A399)),0))=TRUE,"",IF(ISNUMBER(MATCH(TRUE,ISNUMBER(SEARCH($S$2:$S$199, $A399)),0))=TRUE,"","미국 확인 필요")))</f>
        <v/>
      </c>
    </row>
    <row r="400" spans="3:4">
      <c r="C400" s="192" t="str">
        <f t="array" ref="C400">IFERROR(IF(A400="","",IF(ISNUMBER(MATCH(TRUE,ISNUMBER(SEARCH($Q$2:$Q$51, $A400)),0))=TRUE,"United States of America",INDEX($S$2:$S$199,MATCH(TRUE,ISNUMBER(SEARCH($S$2:$S$199, $A400)),0)))),"United States of America")</f>
        <v/>
      </c>
      <c r="D400" s="192" t="str">
        <f t="array" ref="D400">IF(A400="","",IF(ISNUMBER(MATCH(TRUE,ISNUMBER(SEARCH($Q$2:$Q$51, $A400)),0))=TRUE,"",IF(ISNUMBER(MATCH(TRUE,ISNUMBER(SEARCH($S$2:$S$199, $A400)),0))=TRUE,"","미국 확인 필요")))</f>
        <v/>
      </c>
    </row>
    <row r="401" spans="3:4">
      <c r="C401" s="192" t="str">
        <f t="array" ref="C401">IFERROR(IF(A401="","",IF(ISNUMBER(MATCH(TRUE,ISNUMBER(SEARCH($Q$2:$Q$51, $A401)),0))=TRUE,"United States of America",INDEX($S$2:$S$199,MATCH(TRUE,ISNUMBER(SEARCH($S$2:$S$199, $A401)),0)))),"United States of America")</f>
        <v/>
      </c>
      <c r="D401" s="192" t="str">
        <f t="array" ref="D401">IF(A401="","",IF(ISNUMBER(MATCH(TRUE,ISNUMBER(SEARCH($Q$2:$Q$51, $A401)),0))=TRUE,"",IF(ISNUMBER(MATCH(TRUE,ISNUMBER(SEARCH($S$2:$S$199, $A401)),0))=TRUE,"","미국 확인 필요")))</f>
        <v/>
      </c>
    </row>
    <row r="402" spans="3:4">
      <c r="C402" s="192" t="str">
        <f t="array" ref="C402">IFERROR(IF(A402="","",IF(ISNUMBER(MATCH(TRUE,ISNUMBER(SEARCH($Q$2:$Q$51, $A402)),0))=TRUE,"United States of America",INDEX($S$2:$S$199,MATCH(TRUE,ISNUMBER(SEARCH($S$2:$S$199, $A402)),0)))),"United States of America")</f>
        <v/>
      </c>
      <c r="D402" s="192" t="str">
        <f t="array" ref="D402">IF(A402="","",IF(ISNUMBER(MATCH(TRUE,ISNUMBER(SEARCH($Q$2:$Q$51, $A402)),0))=TRUE,"",IF(ISNUMBER(MATCH(TRUE,ISNUMBER(SEARCH($S$2:$S$199, $A402)),0))=TRUE,"","미국 확인 필요")))</f>
        <v/>
      </c>
    </row>
    <row r="403" spans="3:4">
      <c r="C403" s="192" t="str">
        <f t="array" ref="C403">IFERROR(IF(A403="","",IF(ISNUMBER(MATCH(TRUE,ISNUMBER(SEARCH($Q$2:$Q$51, $A403)),0))=TRUE,"United States of America",INDEX($S$2:$S$199,MATCH(TRUE,ISNUMBER(SEARCH($S$2:$S$199, $A403)),0)))),"United States of America")</f>
        <v/>
      </c>
      <c r="D403" s="192" t="str">
        <f t="array" ref="D403">IF(A403="","",IF(ISNUMBER(MATCH(TRUE,ISNUMBER(SEARCH($Q$2:$Q$51, $A403)),0))=TRUE,"",IF(ISNUMBER(MATCH(TRUE,ISNUMBER(SEARCH($S$2:$S$199, $A403)),0))=TRUE,"","미국 확인 필요")))</f>
        <v/>
      </c>
    </row>
    <row r="404" spans="3:4">
      <c r="C404" s="192" t="str">
        <f t="array" ref="C404">IFERROR(IF(A404="","",IF(ISNUMBER(MATCH(TRUE,ISNUMBER(SEARCH($Q$2:$Q$51, $A404)),0))=TRUE,"United States of America",INDEX($S$2:$S$199,MATCH(TRUE,ISNUMBER(SEARCH($S$2:$S$199, $A404)),0)))),"United States of America")</f>
        <v/>
      </c>
      <c r="D404" s="192" t="str">
        <f t="array" ref="D404">IF(A404="","",IF(ISNUMBER(MATCH(TRUE,ISNUMBER(SEARCH($Q$2:$Q$51, $A404)),0))=TRUE,"",IF(ISNUMBER(MATCH(TRUE,ISNUMBER(SEARCH($S$2:$S$199, $A404)),0))=TRUE,"","미국 확인 필요")))</f>
        <v/>
      </c>
    </row>
    <row r="405" spans="3:4">
      <c r="C405" s="192" t="str">
        <f t="array" ref="C405">IFERROR(IF(A405="","",IF(ISNUMBER(MATCH(TRUE,ISNUMBER(SEARCH($Q$2:$Q$51, $A405)),0))=TRUE,"United States of America",INDEX($S$2:$S$199,MATCH(TRUE,ISNUMBER(SEARCH($S$2:$S$199, $A405)),0)))),"United States of America")</f>
        <v/>
      </c>
      <c r="D405" s="192" t="str">
        <f t="array" ref="D405">IF(A405="","",IF(ISNUMBER(MATCH(TRUE,ISNUMBER(SEARCH($Q$2:$Q$51, $A405)),0))=TRUE,"",IF(ISNUMBER(MATCH(TRUE,ISNUMBER(SEARCH($S$2:$S$199, $A405)),0))=TRUE,"","미국 확인 필요")))</f>
        <v/>
      </c>
    </row>
    <row r="406" spans="3:4">
      <c r="C406" s="192" t="str">
        <f t="array" ref="C406">IFERROR(IF(A406="","",IF(ISNUMBER(MATCH(TRUE,ISNUMBER(SEARCH($Q$2:$Q$51, $A406)),0))=TRUE,"United States of America",INDEX($S$2:$S$199,MATCH(TRUE,ISNUMBER(SEARCH($S$2:$S$199, $A406)),0)))),"United States of America")</f>
        <v/>
      </c>
      <c r="D406" s="192" t="str">
        <f t="array" ref="D406">IF(A406="","",IF(ISNUMBER(MATCH(TRUE,ISNUMBER(SEARCH($Q$2:$Q$51, $A406)),0))=TRUE,"",IF(ISNUMBER(MATCH(TRUE,ISNUMBER(SEARCH($S$2:$S$199, $A406)),0))=TRUE,"","미국 확인 필요")))</f>
        <v/>
      </c>
    </row>
    <row r="407" spans="3:4">
      <c r="C407" s="192" t="str">
        <f t="array" ref="C407">IFERROR(IF(A407="","",IF(ISNUMBER(MATCH(TRUE,ISNUMBER(SEARCH($Q$2:$Q$51, $A407)),0))=TRUE,"United States of America",INDEX($S$2:$S$199,MATCH(TRUE,ISNUMBER(SEARCH($S$2:$S$199, $A407)),0)))),"United States of America")</f>
        <v/>
      </c>
      <c r="D407" s="192" t="str">
        <f t="array" ref="D407">IF(A407="","",IF(ISNUMBER(MATCH(TRUE,ISNUMBER(SEARCH($Q$2:$Q$51, $A407)),0))=TRUE,"",IF(ISNUMBER(MATCH(TRUE,ISNUMBER(SEARCH($S$2:$S$199, $A407)),0))=TRUE,"","미국 확인 필요")))</f>
        <v/>
      </c>
    </row>
    <row r="408" spans="3:4">
      <c r="C408" s="192" t="str">
        <f t="array" ref="C408">IFERROR(IF(A408="","",IF(ISNUMBER(MATCH(TRUE,ISNUMBER(SEARCH($Q$2:$Q$51, $A408)),0))=TRUE,"United States of America",INDEX($S$2:$S$199,MATCH(TRUE,ISNUMBER(SEARCH($S$2:$S$199, $A408)),0)))),"United States of America")</f>
        <v/>
      </c>
      <c r="D408" s="192" t="str">
        <f t="array" ref="D408">IF(A408="","",IF(ISNUMBER(MATCH(TRUE,ISNUMBER(SEARCH($Q$2:$Q$51, $A408)),0))=TRUE,"",IF(ISNUMBER(MATCH(TRUE,ISNUMBER(SEARCH($S$2:$S$199, $A408)),0))=TRUE,"","미국 확인 필요")))</f>
        <v/>
      </c>
    </row>
    <row r="409" spans="3:4">
      <c r="C409" s="192" t="str">
        <f t="array" ref="C409">IFERROR(IF(A409="","",IF(ISNUMBER(MATCH(TRUE,ISNUMBER(SEARCH($Q$2:$Q$51, $A409)),0))=TRUE,"United States of America",INDEX($S$2:$S$199,MATCH(TRUE,ISNUMBER(SEARCH($S$2:$S$199, $A409)),0)))),"United States of America")</f>
        <v/>
      </c>
      <c r="D409" s="192" t="str">
        <f t="array" ref="D409">IF(A409="","",IF(ISNUMBER(MATCH(TRUE,ISNUMBER(SEARCH($Q$2:$Q$51, $A409)),0))=TRUE,"",IF(ISNUMBER(MATCH(TRUE,ISNUMBER(SEARCH($S$2:$S$199, $A409)),0))=TRUE,"","미국 확인 필요")))</f>
        <v/>
      </c>
    </row>
    <row r="410" spans="3:4">
      <c r="C410" s="192" t="str">
        <f t="array" ref="C410">IFERROR(IF(A410="","",IF(ISNUMBER(MATCH(TRUE,ISNUMBER(SEARCH($Q$2:$Q$51, $A410)),0))=TRUE,"United States of America",INDEX($S$2:$S$199,MATCH(TRUE,ISNUMBER(SEARCH($S$2:$S$199, $A410)),0)))),"United States of America")</f>
        <v/>
      </c>
      <c r="D410" s="192" t="str">
        <f t="array" ref="D410">IF(A410="","",IF(ISNUMBER(MATCH(TRUE,ISNUMBER(SEARCH($Q$2:$Q$51, $A410)),0))=TRUE,"",IF(ISNUMBER(MATCH(TRUE,ISNUMBER(SEARCH($S$2:$S$199, $A410)),0))=TRUE,"","미국 확인 필요")))</f>
        <v/>
      </c>
    </row>
    <row r="411" spans="3:4">
      <c r="C411" s="192" t="str">
        <f t="array" ref="C411">IFERROR(IF(A411="","",IF(ISNUMBER(MATCH(TRUE,ISNUMBER(SEARCH($Q$2:$Q$51, $A411)),0))=TRUE,"United States of America",INDEX($S$2:$S$199,MATCH(TRUE,ISNUMBER(SEARCH($S$2:$S$199, $A411)),0)))),"United States of America")</f>
        <v/>
      </c>
      <c r="D411" s="192" t="str">
        <f t="array" ref="D411">IF(A411="","",IF(ISNUMBER(MATCH(TRUE,ISNUMBER(SEARCH($Q$2:$Q$51, $A411)),0))=TRUE,"",IF(ISNUMBER(MATCH(TRUE,ISNUMBER(SEARCH($S$2:$S$199, $A411)),0))=TRUE,"","미국 확인 필요")))</f>
        <v/>
      </c>
    </row>
    <row r="412" spans="3:4">
      <c r="C412" s="192" t="str">
        <f t="array" ref="C412">IFERROR(IF(A412="","",IF(ISNUMBER(MATCH(TRUE,ISNUMBER(SEARCH($Q$2:$Q$51, $A412)),0))=TRUE,"United States of America",INDEX($S$2:$S$199,MATCH(TRUE,ISNUMBER(SEARCH($S$2:$S$199, $A412)),0)))),"United States of America")</f>
        <v/>
      </c>
      <c r="D412" s="192" t="str">
        <f t="array" ref="D412">IF(A412="","",IF(ISNUMBER(MATCH(TRUE,ISNUMBER(SEARCH($Q$2:$Q$51, $A412)),0))=TRUE,"",IF(ISNUMBER(MATCH(TRUE,ISNUMBER(SEARCH($S$2:$S$199, $A412)),0))=TRUE,"","미국 확인 필요")))</f>
        <v/>
      </c>
    </row>
    <row r="413" spans="3:4">
      <c r="C413" s="192" t="str">
        <f t="array" ref="C413">IFERROR(IF(A413="","",IF(ISNUMBER(MATCH(TRUE,ISNUMBER(SEARCH($Q$2:$Q$51, $A413)),0))=TRUE,"United States of America",INDEX($S$2:$S$199,MATCH(TRUE,ISNUMBER(SEARCH($S$2:$S$199, $A413)),0)))),"United States of America")</f>
        <v/>
      </c>
      <c r="D413" s="192" t="str">
        <f t="array" ref="D413">IF(A413="","",IF(ISNUMBER(MATCH(TRUE,ISNUMBER(SEARCH($Q$2:$Q$51, $A413)),0))=TRUE,"",IF(ISNUMBER(MATCH(TRUE,ISNUMBER(SEARCH($S$2:$S$199, $A413)),0))=TRUE,"","미국 확인 필요")))</f>
        <v/>
      </c>
    </row>
    <row r="414" spans="3:4">
      <c r="C414" s="192" t="str">
        <f t="array" ref="C414">IFERROR(IF(A414="","",IF(ISNUMBER(MATCH(TRUE,ISNUMBER(SEARCH($Q$2:$Q$51, $A414)),0))=TRUE,"United States of America",INDEX($S$2:$S$199,MATCH(TRUE,ISNUMBER(SEARCH($S$2:$S$199, $A414)),0)))),"United States of America")</f>
        <v/>
      </c>
      <c r="D414" s="192" t="str">
        <f t="array" ref="D414">IF(A414="","",IF(ISNUMBER(MATCH(TRUE,ISNUMBER(SEARCH($Q$2:$Q$51, $A414)),0))=TRUE,"",IF(ISNUMBER(MATCH(TRUE,ISNUMBER(SEARCH($S$2:$S$199, $A414)),0))=TRUE,"","미국 확인 필요")))</f>
        <v/>
      </c>
    </row>
    <row r="415" spans="3:4">
      <c r="C415" s="192" t="str">
        <f t="array" ref="C415">IFERROR(IF(A415="","",IF(ISNUMBER(MATCH(TRUE,ISNUMBER(SEARCH($Q$2:$Q$51, $A415)),0))=TRUE,"United States of America",INDEX($S$2:$S$199,MATCH(TRUE,ISNUMBER(SEARCH($S$2:$S$199, $A415)),0)))),"United States of America")</f>
        <v/>
      </c>
      <c r="D415" s="192" t="str">
        <f t="array" ref="D415">IF(A415="","",IF(ISNUMBER(MATCH(TRUE,ISNUMBER(SEARCH($Q$2:$Q$51, $A415)),0))=TRUE,"",IF(ISNUMBER(MATCH(TRUE,ISNUMBER(SEARCH($S$2:$S$199, $A415)),0))=TRUE,"","미국 확인 필요")))</f>
        <v/>
      </c>
    </row>
    <row r="416" spans="3:4">
      <c r="C416" s="192" t="str">
        <f t="array" ref="C416">IFERROR(IF(A416="","",IF(ISNUMBER(MATCH(TRUE,ISNUMBER(SEARCH($Q$2:$Q$51, $A416)),0))=TRUE,"United States of America",INDEX($S$2:$S$199,MATCH(TRUE,ISNUMBER(SEARCH($S$2:$S$199, $A416)),0)))),"United States of America")</f>
        <v/>
      </c>
      <c r="D416" s="192" t="str">
        <f t="array" ref="D416">IF(A416="","",IF(ISNUMBER(MATCH(TRUE,ISNUMBER(SEARCH($Q$2:$Q$51, $A416)),0))=TRUE,"",IF(ISNUMBER(MATCH(TRUE,ISNUMBER(SEARCH($S$2:$S$199, $A416)),0))=TRUE,"","미국 확인 필요")))</f>
        <v/>
      </c>
    </row>
    <row r="417" spans="3:4">
      <c r="C417" s="192" t="str">
        <f t="array" ref="C417">IFERROR(IF(A417="","",IF(ISNUMBER(MATCH(TRUE,ISNUMBER(SEARCH($Q$2:$Q$51, $A417)),0))=TRUE,"United States of America",INDEX($S$2:$S$199,MATCH(TRUE,ISNUMBER(SEARCH($S$2:$S$199, $A417)),0)))),"United States of America")</f>
        <v/>
      </c>
      <c r="D417" s="192" t="str">
        <f t="array" ref="D417">IF(A417="","",IF(ISNUMBER(MATCH(TRUE,ISNUMBER(SEARCH($Q$2:$Q$51, $A417)),0))=TRUE,"",IF(ISNUMBER(MATCH(TRUE,ISNUMBER(SEARCH($S$2:$S$199, $A417)),0))=TRUE,"","미국 확인 필요")))</f>
        <v/>
      </c>
    </row>
    <row r="418" spans="3:4">
      <c r="C418" s="192" t="str">
        <f t="array" ref="C418">IFERROR(IF(A418="","",IF(ISNUMBER(MATCH(TRUE,ISNUMBER(SEARCH($Q$2:$Q$51, $A418)),0))=TRUE,"United States of America",INDEX($S$2:$S$199,MATCH(TRUE,ISNUMBER(SEARCH($S$2:$S$199, $A418)),0)))),"United States of America")</f>
        <v/>
      </c>
      <c r="D418" s="192" t="str">
        <f t="array" ref="D418">IF(A418="","",IF(ISNUMBER(MATCH(TRUE,ISNUMBER(SEARCH($Q$2:$Q$51, $A418)),0))=TRUE,"",IF(ISNUMBER(MATCH(TRUE,ISNUMBER(SEARCH($S$2:$S$199, $A418)),0))=TRUE,"","미국 확인 필요")))</f>
        <v/>
      </c>
    </row>
    <row r="419" spans="3:4">
      <c r="C419" s="192" t="str">
        <f t="array" ref="C419">IFERROR(IF(A419="","",IF(ISNUMBER(MATCH(TRUE,ISNUMBER(SEARCH($Q$2:$Q$51, $A419)),0))=TRUE,"United States of America",INDEX($S$2:$S$199,MATCH(TRUE,ISNUMBER(SEARCH($S$2:$S$199, $A419)),0)))),"United States of America")</f>
        <v/>
      </c>
      <c r="D419" s="192" t="str">
        <f t="array" ref="D419">IF(A419="","",IF(ISNUMBER(MATCH(TRUE,ISNUMBER(SEARCH($Q$2:$Q$51, $A419)),0))=TRUE,"",IF(ISNUMBER(MATCH(TRUE,ISNUMBER(SEARCH($S$2:$S$199, $A419)),0))=TRUE,"","미국 확인 필요")))</f>
        <v/>
      </c>
    </row>
    <row r="420" spans="3:4">
      <c r="C420" s="192" t="str">
        <f t="array" ref="C420">IFERROR(IF(A420="","",IF(ISNUMBER(MATCH(TRUE,ISNUMBER(SEARCH($Q$2:$Q$51, $A420)),0))=TRUE,"United States of America",INDEX($S$2:$S$199,MATCH(TRUE,ISNUMBER(SEARCH($S$2:$S$199, $A420)),0)))),"United States of America")</f>
        <v/>
      </c>
      <c r="D420" s="192" t="str">
        <f t="array" ref="D420">IF(A420="","",IF(ISNUMBER(MATCH(TRUE,ISNUMBER(SEARCH($Q$2:$Q$51, $A420)),0))=TRUE,"",IF(ISNUMBER(MATCH(TRUE,ISNUMBER(SEARCH($S$2:$S$199, $A420)),0))=TRUE,"","미국 확인 필요")))</f>
        <v/>
      </c>
    </row>
    <row r="421" spans="3:4">
      <c r="C421" s="192" t="str">
        <f t="array" ref="C421">IFERROR(IF(A421="","",IF(ISNUMBER(MATCH(TRUE,ISNUMBER(SEARCH($Q$2:$Q$51, $A421)),0))=TRUE,"United States of America",INDEX($S$2:$S$199,MATCH(TRUE,ISNUMBER(SEARCH($S$2:$S$199, $A421)),0)))),"United States of America")</f>
        <v/>
      </c>
      <c r="D421" s="192" t="str">
        <f t="array" ref="D421">IF(A421="","",IF(ISNUMBER(MATCH(TRUE,ISNUMBER(SEARCH($Q$2:$Q$51, $A421)),0))=TRUE,"",IF(ISNUMBER(MATCH(TRUE,ISNUMBER(SEARCH($S$2:$S$199, $A421)),0))=TRUE,"","미국 확인 필요")))</f>
        <v/>
      </c>
    </row>
    <row r="422" spans="3:4">
      <c r="C422" s="192" t="str">
        <f t="array" ref="C422">IFERROR(IF(A422="","",IF(ISNUMBER(MATCH(TRUE,ISNUMBER(SEARCH($Q$2:$Q$51, $A422)),0))=TRUE,"United States of America",INDEX($S$2:$S$199,MATCH(TRUE,ISNUMBER(SEARCH($S$2:$S$199, $A422)),0)))),"United States of America")</f>
        <v/>
      </c>
      <c r="D422" s="192" t="str">
        <f t="array" ref="D422">IF(A422="","",IF(ISNUMBER(MATCH(TRUE,ISNUMBER(SEARCH($Q$2:$Q$51, $A422)),0))=TRUE,"",IF(ISNUMBER(MATCH(TRUE,ISNUMBER(SEARCH($S$2:$S$199, $A422)),0))=TRUE,"","미국 확인 필요")))</f>
        <v/>
      </c>
    </row>
    <row r="423" spans="3:4">
      <c r="C423" s="192" t="str">
        <f t="array" ref="C423">IFERROR(IF(A423="","",IF(ISNUMBER(MATCH(TRUE,ISNUMBER(SEARCH($Q$2:$Q$51, $A423)),0))=TRUE,"United States of America",INDEX($S$2:$S$199,MATCH(TRUE,ISNUMBER(SEARCH($S$2:$S$199, $A423)),0)))),"United States of America")</f>
        <v/>
      </c>
      <c r="D423" s="192" t="str">
        <f t="array" ref="D423">IF(A423="","",IF(ISNUMBER(MATCH(TRUE,ISNUMBER(SEARCH($Q$2:$Q$51, $A423)),0))=TRUE,"",IF(ISNUMBER(MATCH(TRUE,ISNUMBER(SEARCH($S$2:$S$199, $A423)),0))=TRUE,"","미국 확인 필요")))</f>
        <v/>
      </c>
    </row>
    <row r="424" spans="3:4">
      <c r="C424" s="192" t="str">
        <f t="array" ref="C424">IFERROR(IF(A424="","",IF(ISNUMBER(MATCH(TRUE,ISNUMBER(SEARCH($Q$2:$Q$51, $A424)),0))=TRUE,"United States of America",INDEX($S$2:$S$199,MATCH(TRUE,ISNUMBER(SEARCH($S$2:$S$199, $A424)),0)))),"United States of America")</f>
        <v/>
      </c>
      <c r="D424" s="192" t="str">
        <f t="array" ref="D424">IF(A424="","",IF(ISNUMBER(MATCH(TRUE,ISNUMBER(SEARCH($Q$2:$Q$51, $A424)),0))=TRUE,"",IF(ISNUMBER(MATCH(TRUE,ISNUMBER(SEARCH($S$2:$S$199, $A424)),0))=TRUE,"","미국 확인 필요")))</f>
        <v/>
      </c>
    </row>
    <row r="425" spans="3:4">
      <c r="C425" s="192" t="str">
        <f t="array" ref="C425">IFERROR(IF(A425="","",IF(ISNUMBER(MATCH(TRUE,ISNUMBER(SEARCH($Q$2:$Q$51, $A425)),0))=TRUE,"United States of America",INDEX($S$2:$S$199,MATCH(TRUE,ISNUMBER(SEARCH($S$2:$S$199, $A425)),0)))),"United States of America")</f>
        <v/>
      </c>
      <c r="D425" s="192" t="str">
        <f t="array" ref="D425">IF(A425="","",IF(ISNUMBER(MATCH(TRUE,ISNUMBER(SEARCH($Q$2:$Q$51, $A425)),0))=TRUE,"",IF(ISNUMBER(MATCH(TRUE,ISNUMBER(SEARCH($S$2:$S$199, $A425)),0))=TRUE,"","미국 확인 필요")))</f>
        <v/>
      </c>
    </row>
    <row r="426" spans="3:4">
      <c r="C426" s="192" t="str">
        <f t="array" ref="C426">IFERROR(IF(A426="","",IF(ISNUMBER(MATCH(TRUE,ISNUMBER(SEARCH($Q$2:$Q$51, $A426)),0))=TRUE,"United States of America",INDEX($S$2:$S$199,MATCH(TRUE,ISNUMBER(SEARCH($S$2:$S$199, $A426)),0)))),"United States of America")</f>
        <v/>
      </c>
      <c r="D426" s="192" t="str">
        <f t="array" ref="D426">IF(A426="","",IF(ISNUMBER(MATCH(TRUE,ISNUMBER(SEARCH($Q$2:$Q$51, $A426)),0))=TRUE,"",IF(ISNUMBER(MATCH(TRUE,ISNUMBER(SEARCH($S$2:$S$199, $A426)),0))=TRUE,"","미국 확인 필요")))</f>
        <v/>
      </c>
    </row>
    <row r="427" spans="3:4">
      <c r="C427" s="192" t="str">
        <f t="array" ref="C427">IFERROR(IF(A427="","",IF(ISNUMBER(MATCH(TRUE,ISNUMBER(SEARCH($Q$2:$Q$51, $A427)),0))=TRUE,"United States of America",INDEX($S$2:$S$199,MATCH(TRUE,ISNUMBER(SEARCH($S$2:$S$199, $A427)),0)))),"United States of America")</f>
        <v/>
      </c>
      <c r="D427" s="192" t="str">
        <f t="array" ref="D427">IF(A427="","",IF(ISNUMBER(MATCH(TRUE,ISNUMBER(SEARCH($Q$2:$Q$51, $A427)),0))=TRUE,"",IF(ISNUMBER(MATCH(TRUE,ISNUMBER(SEARCH($S$2:$S$199, $A427)),0))=TRUE,"","미국 확인 필요")))</f>
        <v/>
      </c>
    </row>
    <row r="428" spans="3:4">
      <c r="C428" s="192" t="str">
        <f t="array" ref="C428">IFERROR(IF(A428="","",IF(ISNUMBER(MATCH(TRUE,ISNUMBER(SEARCH($Q$2:$Q$51, $A428)),0))=TRUE,"United States of America",INDEX($S$2:$S$199,MATCH(TRUE,ISNUMBER(SEARCH($S$2:$S$199, $A428)),0)))),"United States of America")</f>
        <v/>
      </c>
      <c r="D428" s="192" t="str">
        <f t="array" ref="D428">IF(A428="","",IF(ISNUMBER(MATCH(TRUE,ISNUMBER(SEARCH($Q$2:$Q$51, $A428)),0))=TRUE,"",IF(ISNUMBER(MATCH(TRUE,ISNUMBER(SEARCH($S$2:$S$199, $A428)),0))=TRUE,"","미국 확인 필요")))</f>
        <v/>
      </c>
    </row>
    <row r="429" spans="3:4">
      <c r="C429" s="192" t="str">
        <f t="array" ref="C429">IFERROR(IF(A429="","",IF(ISNUMBER(MATCH(TRUE,ISNUMBER(SEARCH($Q$2:$Q$51, $A429)),0))=TRUE,"United States of America",INDEX($S$2:$S$199,MATCH(TRUE,ISNUMBER(SEARCH($S$2:$S$199, $A429)),0)))),"United States of America")</f>
        <v/>
      </c>
      <c r="D429" s="192" t="str">
        <f t="array" ref="D429">IF(A429="","",IF(ISNUMBER(MATCH(TRUE,ISNUMBER(SEARCH($Q$2:$Q$51, $A429)),0))=TRUE,"",IF(ISNUMBER(MATCH(TRUE,ISNUMBER(SEARCH($S$2:$S$199, $A429)),0))=TRUE,"","미국 확인 필요")))</f>
        <v/>
      </c>
    </row>
    <row r="430" spans="3:4">
      <c r="C430" s="192" t="str">
        <f t="array" ref="C430">IFERROR(IF(A430="","",IF(ISNUMBER(MATCH(TRUE,ISNUMBER(SEARCH($Q$2:$Q$51, $A430)),0))=TRUE,"United States of America",INDEX($S$2:$S$199,MATCH(TRUE,ISNUMBER(SEARCH($S$2:$S$199, $A430)),0)))),"United States of America")</f>
        <v/>
      </c>
      <c r="D430" s="192" t="str">
        <f t="array" ref="D430">IF(A430="","",IF(ISNUMBER(MATCH(TRUE,ISNUMBER(SEARCH($Q$2:$Q$51, $A430)),0))=TRUE,"",IF(ISNUMBER(MATCH(TRUE,ISNUMBER(SEARCH($S$2:$S$199, $A430)),0))=TRUE,"","미국 확인 필요")))</f>
        <v/>
      </c>
    </row>
    <row r="431" spans="3:4">
      <c r="C431" s="192" t="str">
        <f t="array" ref="C431">IFERROR(IF(A431="","",IF(ISNUMBER(MATCH(TRUE,ISNUMBER(SEARCH($Q$2:$Q$51, $A431)),0))=TRUE,"United States of America",INDEX($S$2:$S$199,MATCH(TRUE,ISNUMBER(SEARCH($S$2:$S$199, $A431)),0)))),"United States of America")</f>
        <v/>
      </c>
      <c r="D431" s="192" t="str">
        <f t="array" ref="D431">IF(A431="","",IF(ISNUMBER(MATCH(TRUE,ISNUMBER(SEARCH($Q$2:$Q$51, $A431)),0))=TRUE,"",IF(ISNUMBER(MATCH(TRUE,ISNUMBER(SEARCH($S$2:$S$199, $A431)),0))=TRUE,"","미국 확인 필요")))</f>
        <v/>
      </c>
    </row>
    <row r="432" spans="3:4">
      <c r="C432" s="192" t="str">
        <f t="array" ref="C432">IFERROR(IF(A432="","",IF(ISNUMBER(MATCH(TRUE,ISNUMBER(SEARCH($Q$2:$Q$51, $A432)),0))=TRUE,"United States of America",INDEX($S$2:$S$199,MATCH(TRUE,ISNUMBER(SEARCH($S$2:$S$199, $A432)),0)))),"United States of America")</f>
        <v/>
      </c>
      <c r="D432" s="192" t="str">
        <f t="array" ref="D432">IF(A432="","",IF(ISNUMBER(MATCH(TRUE,ISNUMBER(SEARCH($Q$2:$Q$51, $A432)),0))=TRUE,"",IF(ISNUMBER(MATCH(TRUE,ISNUMBER(SEARCH($S$2:$S$199, $A432)),0))=TRUE,"","미국 확인 필요")))</f>
        <v/>
      </c>
    </row>
    <row r="433" spans="3:4">
      <c r="C433" s="192" t="str">
        <f t="array" ref="C433">IFERROR(IF(A433="","",IF(ISNUMBER(MATCH(TRUE,ISNUMBER(SEARCH($Q$2:$Q$51, $A433)),0))=TRUE,"United States of America",INDEX($S$2:$S$199,MATCH(TRUE,ISNUMBER(SEARCH($S$2:$S$199, $A433)),0)))),"United States of America")</f>
        <v/>
      </c>
      <c r="D433" s="192" t="str">
        <f t="array" ref="D433">IF(A433="","",IF(ISNUMBER(MATCH(TRUE,ISNUMBER(SEARCH($Q$2:$Q$51, $A433)),0))=TRUE,"",IF(ISNUMBER(MATCH(TRUE,ISNUMBER(SEARCH($S$2:$S$199, $A433)),0))=TRUE,"","미국 확인 필요")))</f>
        <v/>
      </c>
    </row>
    <row r="434" spans="3:4">
      <c r="C434" s="192" t="str">
        <f t="array" ref="C434">IFERROR(IF(A434="","",IF(ISNUMBER(MATCH(TRUE,ISNUMBER(SEARCH($Q$2:$Q$51, $A434)),0))=TRUE,"United States of America",INDEX($S$2:$S$199,MATCH(TRUE,ISNUMBER(SEARCH($S$2:$S$199, $A434)),0)))),"United States of America")</f>
        <v/>
      </c>
      <c r="D434" s="192" t="str">
        <f t="array" ref="D434">IF(A434="","",IF(ISNUMBER(MATCH(TRUE,ISNUMBER(SEARCH($Q$2:$Q$51, $A434)),0))=TRUE,"",IF(ISNUMBER(MATCH(TRUE,ISNUMBER(SEARCH($S$2:$S$199, $A434)),0))=TRUE,"","미국 확인 필요")))</f>
        <v/>
      </c>
    </row>
    <row r="435" spans="3:4">
      <c r="C435" s="192" t="str">
        <f t="array" ref="C435">IFERROR(IF(A435="","",IF(ISNUMBER(MATCH(TRUE,ISNUMBER(SEARCH($Q$2:$Q$51, $A435)),0))=TRUE,"United States of America",INDEX($S$2:$S$199,MATCH(TRUE,ISNUMBER(SEARCH($S$2:$S$199, $A435)),0)))),"United States of America")</f>
        <v/>
      </c>
      <c r="D435" s="192" t="str">
        <f t="array" ref="D435">IF(A435="","",IF(ISNUMBER(MATCH(TRUE,ISNUMBER(SEARCH($Q$2:$Q$51, $A435)),0))=TRUE,"",IF(ISNUMBER(MATCH(TRUE,ISNUMBER(SEARCH($S$2:$S$199, $A435)),0))=TRUE,"","미국 확인 필요")))</f>
        <v/>
      </c>
    </row>
    <row r="436" spans="3:4">
      <c r="C436" s="192" t="str">
        <f t="array" ref="C436">IFERROR(IF(A436="","",IF(ISNUMBER(MATCH(TRUE,ISNUMBER(SEARCH($Q$2:$Q$51, $A436)),0))=TRUE,"United States of America",INDEX($S$2:$S$199,MATCH(TRUE,ISNUMBER(SEARCH($S$2:$S$199, $A436)),0)))),"United States of America")</f>
        <v/>
      </c>
      <c r="D436" s="192" t="str">
        <f t="array" ref="D436">IF(A436="","",IF(ISNUMBER(MATCH(TRUE,ISNUMBER(SEARCH($Q$2:$Q$51, $A436)),0))=TRUE,"",IF(ISNUMBER(MATCH(TRUE,ISNUMBER(SEARCH($S$2:$S$199, $A436)),0))=TRUE,"","미국 확인 필요")))</f>
        <v/>
      </c>
    </row>
    <row r="437" spans="3:4">
      <c r="C437" s="192" t="str">
        <f t="array" ref="C437">IFERROR(IF(A437="","",IF(ISNUMBER(MATCH(TRUE,ISNUMBER(SEARCH($Q$2:$Q$51, $A437)),0))=TRUE,"United States of America",INDEX($S$2:$S$199,MATCH(TRUE,ISNUMBER(SEARCH($S$2:$S$199, $A437)),0)))),"United States of America")</f>
        <v/>
      </c>
      <c r="D437" s="192" t="str">
        <f t="array" ref="D437">IF(A437="","",IF(ISNUMBER(MATCH(TRUE,ISNUMBER(SEARCH($Q$2:$Q$51, $A437)),0))=TRUE,"",IF(ISNUMBER(MATCH(TRUE,ISNUMBER(SEARCH($S$2:$S$199, $A437)),0))=TRUE,"","미국 확인 필요")))</f>
        <v/>
      </c>
    </row>
    <row r="438" spans="3:4">
      <c r="C438" s="192" t="str">
        <f t="array" ref="C438">IFERROR(IF(A438="","",IF(ISNUMBER(MATCH(TRUE,ISNUMBER(SEARCH($Q$2:$Q$51, $A438)),0))=TRUE,"United States of America",INDEX($S$2:$S$199,MATCH(TRUE,ISNUMBER(SEARCH($S$2:$S$199, $A438)),0)))),"United States of America")</f>
        <v/>
      </c>
      <c r="D438" s="192" t="str">
        <f t="array" ref="D438">IF(A438="","",IF(ISNUMBER(MATCH(TRUE,ISNUMBER(SEARCH($Q$2:$Q$51, $A438)),0))=TRUE,"",IF(ISNUMBER(MATCH(TRUE,ISNUMBER(SEARCH($S$2:$S$199, $A438)),0))=TRUE,"","미국 확인 필요")))</f>
        <v/>
      </c>
    </row>
    <row r="439" spans="3:4">
      <c r="C439" s="192" t="str">
        <f t="array" ref="C439">IFERROR(IF(A439="","",IF(ISNUMBER(MATCH(TRUE,ISNUMBER(SEARCH($Q$2:$Q$51, $A439)),0))=TRUE,"United States of America",INDEX($S$2:$S$199,MATCH(TRUE,ISNUMBER(SEARCH($S$2:$S$199, $A439)),0)))),"United States of America")</f>
        <v/>
      </c>
      <c r="D439" s="192" t="str">
        <f t="array" ref="D439">IF(A439="","",IF(ISNUMBER(MATCH(TRUE,ISNUMBER(SEARCH($Q$2:$Q$51, $A439)),0))=TRUE,"",IF(ISNUMBER(MATCH(TRUE,ISNUMBER(SEARCH($S$2:$S$199, $A439)),0))=TRUE,"","미국 확인 필요")))</f>
        <v/>
      </c>
    </row>
    <row r="440" spans="3:4">
      <c r="C440" s="192" t="str">
        <f t="array" ref="C440">IFERROR(IF(A440="","",IF(ISNUMBER(MATCH(TRUE,ISNUMBER(SEARCH($Q$2:$Q$51, $A440)),0))=TRUE,"United States of America",INDEX($S$2:$S$199,MATCH(TRUE,ISNUMBER(SEARCH($S$2:$S$199, $A440)),0)))),"United States of America")</f>
        <v/>
      </c>
      <c r="D440" s="192" t="str">
        <f t="array" ref="D440">IF(A440="","",IF(ISNUMBER(MATCH(TRUE,ISNUMBER(SEARCH($Q$2:$Q$51, $A440)),0))=TRUE,"",IF(ISNUMBER(MATCH(TRUE,ISNUMBER(SEARCH($S$2:$S$199, $A440)),0))=TRUE,"","미국 확인 필요")))</f>
        <v/>
      </c>
    </row>
    <row r="441" spans="3:4">
      <c r="C441" s="192" t="str">
        <f t="array" ref="C441">IFERROR(IF(A441="","",IF(ISNUMBER(MATCH(TRUE,ISNUMBER(SEARCH($Q$2:$Q$51, $A441)),0))=TRUE,"United States of America",INDEX($S$2:$S$199,MATCH(TRUE,ISNUMBER(SEARCH($S$2:$S$199, $A441)),0)))),"United States of America")</f>
        <v/>
      </c>
      <c r="D441" s="192" t="str">
        <f t="array" ref="D441">IF(A441="","",IF(ISNUMBER(MATCH(TRUE,ISNUMBER(SEARCH($Q$2:$Q$51, $A441)),0))=TRUE,"",IF(ISNUMBER(MATCH(TRUE,ISNUMBER(SEARCH($S$2:$S$199, $A441)),0))=TRUE,"","미국 확인 필요")))</f>
        <v/>
      </c>
    </row>
    <row r="442" spans="3:4">
      <c r="C442" s="192" t="str">
        <f t="array" ref="C442">IFERROR(IF(A442="","",IF(ISNUMBER(MATCH(TRUE,ISNUMBER(SEARCH($Q$2:$Q$51, $A442)),0))=TRUE,"United States of America",INDEX($S$2:$S$199,MATCH(TRUE,ISNUMBER(SEARCH($S$2:$S$199, $A442)),0)))),"United States of America")</f>
        <v/>
      </c>
      <c r="D442" s="192" t="str">
        <f t="array" ref="D442">IF(A442="","",IF(ISNUMBER(MATCH(TRUE,ISNUMBER(SEARCH($Q$2:$Q$51, $A442)),0))=TRUE,"",IF(ISNUMBER(MATCH(TRUE,ISNUMBER(SEARCH($S$2:$S$199, $A442)),0))=TRUE,"","미국 확인 필요")))</f>
        <v/>
      </c>
    </row>
    <row r="443" spans="3:4">
      <c r="C443" s="192" t="str">
        <f t="array" ref="C443">IFERROR(IF(A443="","",IF(ISNUMBER(MATCH(TRUE,ISNUMBER(SEARCH($Q$2:$Q$51, $A443)),0))=TRUE,"United States of America",INDEX($S$2:$S$199,MATCH(TRUE,ISNUMBER(SEARCH($S$2:$S$199, $A443)),0)))),"United States of America")</f>
        <v/>
      </c>
      <c r="D443" s="192" t="str">
        <f t="array" ref="D443">IF(A443="","",IF(ISNUMBER(MATCH(TRUE,ISNUMBER(SEARCH($Q$2:$Q$51, $A443)),0))=TRUE,"",IF(ISNUMBER(MATCH(TRUE,ISNUMBER(SEARCH($S$2:$S$199, $A443)),0))=TRUE,"","미국 확인 필요")))</f>
        <v/>
      </c>
    </row>
    <row r="444" spans="3:4">
      <c r="C444" s="192" t="str">
        <f t="array" ref="C444">IFERROR(IF(A444="","",IF(ISNUMBER(MATCH(TRUE,ISNUMBER(SEARCH($Q$2:$Q$51, $A444)),0))=TRUE,"United States of America",INDEX($S$2:$S$199,MATCH(TRUE,ISNUMBER(SEARCH($S$2:$S$199, $A444)),0)))),"United States of America")</f>
        <v/>
      </c>
      <c r="D444" s="192" t="str">
        <f t="array" ref="D444">IF(A444="","",IF(ISNUMBER(MATCH(TRUE,ISNUMBER(SEARCH($Q$2:$Q$51, $A444)),0))=TRUE,"",IF(ISNUMBER(MATCH(TRUE,ISNUMBER(SEARCH($S$2:$S$199, $A444)),0))=TRUE,"","미국 확인 필요")))</f>
        <v/>
      </c>
    </row>
    <row r="445" spans="3:4">
      <c r="C445" s="192" t="str">
        <f t="array" ref="C445">IFERROR(IF(A445="","",IF(ISNUMBER(MATCH(TRUE,ISNUMBER(SEARCH($Q$2:$Q$51, $A445)),0))=TRUE,"United States of America",INDEX($S$2:$S$199,MATCH(TRUE,ISNUMBER(SEARCH($S$2:$S$199, $A445)),0)))),"United States of America")</f>
        <v/>
      </c>
      <c r="D445" s="192" t="str">
        <f t="array" ref="D445">IF(A445="","",IF(ISNUMBER(MATCH(TRUE,ISNUMBER(SEARCH($Q$2:$Q$51, $A445)),0))=TRUE,"",IF(ISNUMBER(MATCH(TRUE,ISNUMBER(SEARCH($S$2:$S$199, $A445)),0))=TRUE,"","미국 확인 필요")))</f>
        <v/>
      </c>
    </row>
    <row r="446" spans="3:4">
      <c r="C446" s="192" t="str">
        <f t="array" ref="C446">IFERROR(IF(A446="","",IF(ISNUMBER(MATCH(TRUE,ISNUMBER(SEARCH($Q$2:$Q$51, $A446)),0))=TRUE,"United States of America",INDEX($S$2:$S$199,MATCH(TRUE,ISNUMBER(SEARCH($S$2:$S$199, $A446)),0)))),"United States of America")</f>
        <v/>
      </c>
      <c r="D446" s="192" t="str">
        <f t="array" ref="D446">IF(A446="","",IF(ISNUMBER(MATCH(TRUE,ISNUMBER(SEARCH($Q$2:$Q$51, $A446)),0))=TRUE,"",IF(ISNUMBER(MATCH(TRUE,ISNUMBER(SEARCH($S$2:$S$199, $A446)),0))=TRUE,"","미국 확인 필요")))</f>
        <v/>
      </c>
    </row>
    <row r="447" spans="3:4">
      <c r="C447" s="192" t="str">
        <f t="array" ref="C447">IFERROR(IF(A447="","",IF(ISNUMBER(MATCH(TRUE,ISNUMBER(SEARCH($Q$2:$Q$51, $A447)),0))=TRUE,"United States of America",INDEX($S$2:$S$199,MATCH(TRUE,ISNUMBER(SEARCH($S$2:$S$199, $A447)),0)))),"United States of America")</f>
        <v/>
      </c>
      <c r="D447" s="192" t="str">
        <f t="array" ref="D447">IF(A447="","",IF(ISNUMBER(MATCH(TRUE,ISNUMBER(SEARCH($Q$2:$Q$51, $A447)),0))=TRUE,"",IF(ISNUMBER(MATCH(TRUE,ISNUMBER(SEARCH($S$2:$S$199, $A447)),0))=TRUE,"","미국 확인 필요")))</f>
        <v/>
      </c>
    </row>
    <row r="448" spans="3:4">
      <c r="C448" s="192" t="str">
        <f t="array" ref="C448">IFERROR(IF(A448="","",IF(ISNUMBER(MATCH(TRUE,ISNUMBER(SEARCH($Q$2:$Q$51, $A448)),0))=TRUE,"United States of America",INDEX($S$2:$S$199,MATCH(TRUE,ISNUMBER(SEARCH($S$2:$S$199, $A448)),0)))),"United States of America")</f>
        <v/>
      </c>
      <c r="D448" s="192" t="str">
        <f t="array" ref="D448">IF(A448="","",IF(ISNUMBER(MATCH(TRUE,ISNUMBER(SEARCH($Q$2:$Q$51, $A448)),0))=TRUE,"",IF(ISNUMBER(MATCH(TRUE,ISNUMBER(SEARCH($S$2:$S$199, $A448)),0))=TRUE,"","미국 확인 필요")))</f>
        <v/>
      </c>
    </row>
    <row r="449" spans="3:4">
      <c r="C449" s="192" t="str">
        <f t="array" ref="C449">IFERROR(IF(A449="","",IF(ISNUMBER(MATCH(TRUE,ISNUMBER(SEARCH($Q$2:$Q$51, $A449)),0))=TRUE,"United States of America",INDEX($S$2:$S$199,MATCH(TRUE,ISNUMBER(SEARCH($S$2:$S$199, $A449)),0)))),"United States of America")</f>
        <v/>
      </c>
      <c r="D449" s="192" t="str">
        <f t="array" ref="D449">IF(A449="","",IF(ISNUMBER(MATCH(TRUE,ISNUMBER(SEARCH($Q$2:$Q$51, $A449)),0))=TRUE,"",IF(ISNUMBER(MATCH(TRUE,ISNUMBER(SEARCH($S$2:$S$199, $A449)),0))=TRUE,"","미국 확인 필요")))</f>
        <v/>
      </c>
    </row>
    <row r="450" spans="3:4">
      <c r="C450" s="192" t="str">
        <f t="array" ref="C450">IFERROR(IF(A450="","",IF(ISNUMBER(MATCH(TRUE,ISNUMBER(SEARCH($Q$2:$Q$51, $A450)),0))=TRUE,"United States of America",INDEX($S$2:$S$199,MATCH(TRUE,ISNUMBER(SEARCH($S$2:$S$199, $A450)),0)))),"United States of America")</f>
        <v/>
      </c>
      <c r="D450" s="192" t="str">
        <f t="array" ref="D450">IF(A450="","",IF(ISNUMBER(MATCH(TRUE,ISNUMBER(SEARCH($Q$2:$Q$51, $A450)),0))=TRUE,"",IF(ISNUMBER(MATCH(TRUE,ISNUMBER(SEARCH($S$2:$S$199, $A450)),0))=TRUE,"","미국 확인 필요")))</f>
        <v/>
      </c>
    </row>
    <row r="451" spans="3:4">
      <c r="C451" s="192" t="str">
        <f t="array" ref="C451">IFERROR(IF(A451="","",IF(ISNUMBER(MATCH(TRUE,ISNUMBER(SEARCH($Q$2:$Q$51, $A451)),0))=TRUE,"United States of America",INDEX($S$2:$S$199,MATCH(TRUE,ISNUMBER(SEARCH($S$2:$S$199, $A451)),0)))),"United States of America")</f>
        <v/>
      </c>
      <c r="D451" s="192" t="str">
        <f t="array" ref="D451">IF(A451="","",IF(ISNUMBER(MATCH(TRUE,ISNUMBER(SEARCH($Q$2:$Q$51, $A451)),0))=TRUE,"",IF(ISNUMBER(MATCH(TRUE,ISNUMBER(SEARCH($S$2:$S$199, $A451)),0))=TRUE,"","미국 확인 필요")))</f>
        <v/>
      </c>
    </row>
    <row r="452" spans="3:4">
      <c r="C452" s="192" t="str">
        <f t="array" ref="C452">IFERROR(IF(A452="","",IF(ISNUMBER(MATCH(TRUE,ISNUMBER(SEARCH($Q$2:$Q$51, $A452)),0))=TRUE,"United States of America",INDEX($S$2:$S$199,MATCH(TRUE,ISNUMBER(SEARCH($S$2:$S$199, $A452)),0)))),"United States of America")</f>
        <v/>
      </c>
      <c r="D452" s="192" t="str">
        <f t="array" ref="D452">IF(A452="","",IF(ISNUMBER(MATCH(TRUE,ISNUMBER(SEARCH($Q$2:$Q$51, $A452)),0))=TRUE,"",IF(ISNUMBER(MATCH(TRUE,ISNUMBER(SEARCH($S$2:$S$199, $A452)),0))=TRUE,"","미국 확인 필요")))</f>
        <v/>
      </c>
    </row>
    <row r="453" spans="3:4">
      <c r="C453" s="192" t="str">
        <f t="array" ref="C453">IFERROR(IF(A453="","",IF(ISNUMBER(MATCH(TRUE,ISNUMBER(SEARCH($Q$2:$Q$51, $A453)),0))=TRUE,"United States of America",INDEX($S$2:$S$199,MATCH(TRUE,ISNUMBER(SEARCH($S$2:$S$199, $A453)),0)))),"United States of America")</f>
        <v/>
      </c>
      <c r="D453" s="192" t="str">
        <f t="array" ref="D453">IF(A453="","",IF(ISNUMBER(MATCH(TRUE,ISNUMBER(SEARCH($Q$2:$Q$51, $A453)),0))=TRUE,"",IF(ISNUMBER(MATCH(TRUE,ISNUMBER(SEARCH($S$2:$S$199, $A453)),0))=TRUE,"","미국 확인 필요")))</f>
        <v/>
      </c>
    </row>
    <row r="454" spans="3:4">
      <c r="C454" s="192" t="str">
        <f t="array" ref="C454">IFERROR(IF(A454="","",IF(ISNUMBER(MATCH(TRUE,ISNUMBER(SEARCH($Q$2:$Q$51, $A454)),0))=TRUE,"United States of America",INDEX($S$2:$S$199,MATCH(TRUE,ISNUMBER(SEARCH($S$2:$S$199, $A454)),0)))),"United States of America")</f>
        <v/>
      </c>
      <c r="D454" s="192" t="str">
        <f t="array" ref="D454">IF(A454="","",IF(ISNUMBER(MATCH(TRUE,ISNUMBER(SEARCH($Q$2:$Q$51, $A454)),0))=TRUE,"",IF(ISNUMBER(MATCH(TRUE,ISNUMBER(SEARCH($S$2:$S$199, $A454)),0))=TRUE,"","미국 확인 필요")))</f>
        <v/>
      </c>
    </row>
    <row r="455" spans="3:4">
      <c r="C455" s="192" t="str">
        <f t="array" ref="C455">IFERROR(IF(A455="","",IF(ISNUMBER(MATCH(TRUE,ISNUMBER(SEARCH($Q$2:$Q$51, $A455)),0))=TRUE,"United States of America",INDEX($S$2:$S$199,MATCH(TRUE,ISNUMBER(SEARCH($S$2:$S$199, $A455)),0)))),"United States of America")</f>
        <v/>
      </c>
      <c r="D455" s="192" t="str">
        <f t="array" ref="D455">IF(A455="","",IF(ISNUMBER(MATCH(TRUE,ISNUMBER(SEARCH($Q$2:$Q$51, $A455)),0))=TRUE,"",IF(ISNUMBER(MATCH(TRUE,ISNUMBER(SEARCH($S$2:$S$199, $A455)),0))=TRUE,"","미국 확인 필요")))</f>
        <v/>
      </c>
    </row>
    <row r="456" spans="3:4">
      <c r="C456" s="192" t="str">
        <f t="array" ref="C456">IFERROR(IF(A456="","",IF(ISNUMBER(MATCH(TRUE,ISNUMBER(SEARCH($Q$2:$Q$51, $A456)),0))=TRUE,"United States of America",INDEX($S$2:$S$199,MATCH(TRUE,ISNUMBER(SEARCH($S$2:$S$199, $A456)),0)))),"United States of America")</f>
        <v/>
      </c>
      <c r="D456" s="192" t="str">
        <f t="array" ref="D456">IF(A456="","",IF(ISNUMBER(MATCH(TRUE,ISNUMBER(SEARCH($Q$2:$Q$51, $A456)),0))=TRUE,"",IF(ISNUMBER(MATCH(TRUE,ISNUMBER(SEARCH($S$2:$S$199, $A456)),0))=TRUE,"","미국 확인 필요")))</f>
        <v/>
      </c>
    </row>
    <row r="457" spans="3:4">
      <c r="C457" s="192" t="str">
        <f t="array" ref="C457">IFERROR(IF(A457="","",IF(ISNUMBER(MATCH(TRUE,ISNUMBER(SEARCH($Q$2:$Q$51, $A457)),0))=TRUE,"United States of America",INDEX($S$2:$S$199,MATCH(TRUE,ISNUMBER(SEARCH($S$2:$S$199, $A457)),0)))),"United States of America")</f>
        <v/>
      </c>
      <c r="D457" s="192" t="str">
        <f t="array" ref="D457">IF(A457="","",IF(ISNUMBER(MATCH(TRUE,ISNUMBER(SEARCH($Q$2:$Q$51, $A457)),0))=TRUE,"",IF(ISNUMBER(MATCH(TRUE,ISNUMBER(SEARCH($S$2:$S$199, $A457)),0))=TRUE,"","미국 확인 필요")))</f>
        <v/>
      </c>
    </row>
    <row r="458" spans="3:4">
      <c r="C458" s="192" t="str">
        <f t="array" ref="C458">IFERROR(IF(A458="","",IF(ISNUMBER(MATCH(TRUE,ISNUMBER(SEARCH($Q$2:$Q$51, $A458)),0))=TRUE,"United States of America",INDEX($S$2:$S$199,MATCH(TRUE,ISNUMBER(SEARCH($S$2:$S$199, $A458)),0)))),"United States of America")</f>
        <v/>
      </c>
      <c r="D458" s="192" t="str">
        <f t="array" ref="D458">IF(A458="","",IF(ISNUMBER(MATCH(TRUE,ISNUMBER(SEARCH($Q$2:$Q$51, $A458)),0))=TRUE,"",IF(ISNUMBER(MATCH(TRUE,ISNUMBER(SEARCH($S$2:$S$199, $A458)),0))=TRUE,"","미국 확인 필요")))</f>
        <v/>
      </c>
    </row>
    <row r="459" spans="3:4">
      <c r="C459" s="192" t="str">
        <f t="array" ref="C459">IFERROR(IF(A459="","",IF(ISNUMBER(MATCH(TRUE,ISNUMBER(SEARCH($Q$2:$Q$51, $A459)),0))=TRUE,"United States of America",INDEX($S$2:$S$199,MATCH(TRUE,ISNUMBER(SEARCH($S$2:$S$199, $A459)),0)))),"United States of America")</f>
        <v/>
      </c>
      <c r="D459" s="192" t="str">
        <f t="array" ref="D459">IF(A459="","",IF(ISNUMBER(MATCH(TRUE,ISNUMBER(SEARCH($Q$2:$Q$51, $A459)),0))=TRUE,"",IF(ISNUMBER(MATCH(TRUE,ISNUMBER(SEARCH($S$2:$S$199, $A459)),0))=TRUE,"","미국 확인 필요")))</f>
        <v/>
      </c>
    </row>
    <row r="460" spans="3:4">
      <c r="C460" s="192" t="str">
        <f t="array" ref="C460">IFERROR(IF(A460="","",IF(ISNUMBER(MATCH(TRUE,ISNUMBER(SEARCH($Q$2:$Q$51, $A460)),0))=TRUE,"United States of America",INDEX($S$2:$S$199,MATCH(TRUE,ISNUMBER(SEARCH($S$2:$S$199, $A460)),0)))),"United States of America")</f>
        <v/>
      </c>
      <c r="D460" s="192" t="str">
        <f t="array" ref="D460">IF(A460="","",IF(ISNUMBER(MATCH(TRUE,ISNUMBER(SEARCH($Q$2:$Q$51, $A460)),0))=TRUE,"",IF(ISNUMBER(MATCH(TRUE,ISNUMBER(SEARCH($S$2:$S$199, $A460)),0))=TRUE,"","미국 확인 필요")))</f>
        <v/>
      </c>
    </row>
    <row r="461" spans="3:4">
      <c r="C461" s="192" t="str">
        <f t="array" ref="C461">IFERROR(IF(A461="","",IF(ISNUMBER(MATCH(TRUE,ISNUMBER(SEARCH($Q$2:$Q$51, $A461)),0))=TRUE,"United States of America",INDEX($S$2:$S$199,MATCH(TRUE,ISNUMBER(SEARCH($S$2:$S$199, $A461)),0)))),"United States of America")</f>
        <v/>
      </c>
      <c r="D461" s="192" t="str">
        <f t="array" ref="D461">IF(A461="","",IF(ISNUMBER(MATCH(TRUE,ISNUMBER(SEARCH($Q$2:$Q$51, $A461)),0))=TRUE,"",IF(ISNUMBER(MATCH(TRUE,ISNUMBER(SEARCH($S$2:$S$199, $A461)),0))=TRUE,"","미국 확인 필요")))</f>
        <v/>
      </c>
    </row>
    <row r="462" spans="3:4">
      <c r="C462" s="192" t="str">
        <f t="array" ref="C462">IFERROR(IF(A462="","",IF(ISNUMBER(MATCH(TRUE,ISNUMBER(SEARCH($Q$2:$Q$51, $A462)),0))=TRUE,"United States of America",INDEX($S$2:$S$199,MATCH(TRUE,ISNUMBER(SEARCH($S$2:$S$199, $A462)),0)))),"United States of America")</f>
        <v/>
      </c>
      <c r="D462" s="192" t="str">
        <f t="array" ref="D462">IF(A462="","",IF(ISNUMBER(MATCH(TRUE,ISNUMBER(SEARCH($Q$2:$Q$51, $A462)),0))=TRUE,"",IF(ISNUMBER(MATCH(TRUE,ISNUMBER(SEARCH($S$2:$S$199, $A462)),0))=TRUE,"","미국 확인 필요")))</f>
        <v/>
      </c>
    </row>
    <row r="463" spans="3:4">
      <c r="C463" s="192" t="str">
        <f t="array" ref="C463">IFERROR(IF(A463="","",IF(ISNUMBER(MATCH(TRUE,ISNUMBER(SEARCH($Q$2:$Q$51, $A463)),0))=TRUE,"United States of America",INDEX($S$2:$S$199,MATCH(TRUE,ISNUMBER(SEARCH($S$2:$S$199, $A463)),0)))),"United States of America")</f>
        <v/>
      </c>
      <c r="D463" s="192" t="str">
        <f t="array" ref="D463">IF(A463="","",IF(ISNUMBER(MATCH(TRUE,ISNUMBER(SEARCH($Q$2:$Q$51, $A463)),0))=TRUE,"",IF(ISNUMBER(MATCH(TRUE,ISNUMBER(SEARCH($S$2:$S$199, $A463)),0))=TRUE,"","미국 확인 필요")))</f>
        <v/>
      </c>
    </row>
    <row r="464" spans="3:4">
      <c r="C464" s="192" t="str">
        <f t="array" ref="C464">IFERROR(IF(A464="","",IF(ISNUMBER(MATCH(TRUE,ISNUMBER(SEARCH($Q$2:$Q$51, $A464)),0))=TRUE,"United States of America",INDEX($S$2:$S$199,MATCH(TRUE,ISNUMBER(SEARCH($S$2:$S$199, $A464)),0)))),"United States of America")</f>
        <v/>
      </c>
      <c r="D464" s="192" t="str">
        <f t="array" ref="D464">IF(A464="","",IF(ISNUMBER(MATCH(TRUE,ISNUMBER(SEARCH($Q$2:$Q$51, $A464)),0))=TRUE,"",IF(ISNUMBER(MATCH(TRUE,ISNUMBER(SEARCH($S$2:$S$199, $A464)),0))=TRUE,"","미국 확인 필요")))</f>
        <v/>
      </c>
    </row>
    <row r="465" spans="3:4">
      <c r="C465" s="192" t="str">
        <f t="array" ref="C465">IFERROR(IF(A465="","",IF(ISNUMBER(MATCH(TRUE,ISNUMBER(SEARCH($Q$2:$Q$51, $A465)),0))=TRUE,"United States of America",INDEX($S$2:$S$199,MATCH(TRUE,ISNUMBER(SEARCH($S$2:$S$199, $A465)),0)))),"United States of America")</f>
        <v/>
      </c>
      <c r="D465" s="192" t="str">
        <f t="array" ref="D465">IF(A465="","",IF(ISNUMBER(MATCH(TRUE,ISNUMBER(SEARCH($Q$2:$Q$51, $A465)),0))=TRUE,"",IF(ISNUMBER(MATCH(TRUE,ISNUMBER(SEARCH($S$2:$S$199, $A465)),0))=TRUE,"","미국 확인 필요")))</f>
        <v/>
      </c>
    </row>
    <row r="466" spans="3:4">
      <c r="C466" s="192" t="str">
        <f t="array" ref="C466">IFERROR(IF(A466="","",IF(ISNUMBER(MATCH(TRUE,ISNUMBER(SEARCH($Q$2:$Q$51, $A466)),0))=TRUE,"United States of America",INDEX($S$2:$S$199,MATCH(TRUE,ISNUMBER(SEARCH($S$2:$S$199, $A466)),0)))),"United States of America")</f>
        <v/>
      </c>
      <c r="D466" s="192" t="str">
        <f t="array" ref="D466">IF(A466="","",IF(ISNUMBER(MATCH(TRUE,ISNUMBER(SEARCH($Q$2:$Q$51, $A466)),0))=TRUE,"",IF(ISNUMBER(MATCH(TRUE,ISNUMBER(SEARCH($S$2:$S$199, $A466)),0))=TRUE,"","미국 확인 필요")))</f>
        <v/>
      </c>
    </row>
    <row r="467" spans="3:4">
      <c r="C467" s="192" t="str">
        <f t="array" ref="C467">IFERROR(IF(A467="","",IF(ISNUMBER(MATCH(TRUE,ISNUMBER(SEARCH($Q$2:$Q$51, $A467)),0))=TRUE,"United States of America",INDEX($S$2:$S$199,MATCH(TRUE,ISNUMBER(SEARCH($S$2:$S$199, $A467)),0)))),"United States of America")</f>
        <v/>
      </c>
      <c r="D467" s="192" t="str">
        <f t="array" ref="D467">IF(A467="","",IF(ISNUMBER(MATCH(TRUE,ISNUMBER(SEARCH($Q$2:$Q$51, $A467)),0))=TRUE,"",IF(ISNUMBER(MATCH(TRUE,ISNUMBER(SEARCH($S$2:$S$199, $A467)),0))=TRUE,"","미국 확인 필요")))</f>
        <v/>
      </c>
    </row>
    <row r="468" spans="3:4">
      <c r="C468" s="192" t="str">
        <f t="array" ref="C468">IFERROR(IF(A468="","",IF(ISNUMBER(MATCH(TRUE,ISNUMBER(SEARCH($Q$2:$Q$51, $A468)),0))=TRUE,"United States of America",INDEX($S$2:$S$199,MATCH(TRUE,ISNUMBER(SEARCH($S$2:$S$199, $A468)),0)))),"United States of America")</f>
        <v/>
      </c>
      <c r="D468" s="192" t="str">
        <f t="array" ref="D468">IF(A468="","",IF(ISNUMBER(MATCH(TRUE,ISNUMBER(SEARCH($Q$2:$Q$51, $A468)),0))=TRUE,"",IF(ISNUMBER(MATCH(TRUE,ISNUMBER(SEARCH($S$2:$S$199, $A468)),0))=TRUE,"","미국 확인 필요")))</f>
        <v/>
      </c>
    </row>
    <row r="469" spans="3:4">
      <c r="C469" s="192" t="str">
        <f t="array" ref="C469">IFERROR(IF(A469="","",IF(ISNUMBER(MATCH(TRUE,ISNUMBER(SEARCH($Q$2:$Q$51, $A469)),0))=TRUE,"United States of America",INDEX($S$2:$S$199,MATCH(TRUE,ISNUMBER(SEARCH($S$2:$S$199, $A469)),0)))),"United States of America")</f>
        <v/>
      </c>
      <c r="D469" s="192" t="str">
        <f t="array" ref="D469">IF(A469="","",IF(ISNUMBER(MATCH(TRUE,ISNUMBER(SEARCH($Q$2:$Q$51, $A469)),0))=TRUE,"",IF(ISNUMBER(MATCH(TRUE,ISNUMBER(SEARCH($S$2:$S$199, $A469)),0))=TRUE,"","미국 확인 필요")))</f>
        <v/>
      </c>
    </row>
    <row r="470" spans="3:4">
      <c r="C470" s="192" t="str">
        <f t="array" ref="C470">IFERROR(IF(A470="","",IF(ISNUMBER(MATCH(TRUE,ISNUMBER(SEARCH($Q$2:$Q$51, $A470)),0))=TRUE,"United States of America",INDEX($S$2:$S$199,MATCH(TRUE,ISNUMBER(SEARCH($S$2:$S$199, $A470)),0)))),"United States of America")</f>
        <v/>
      </c>
      <c r="D470" s="192" t="str">
        <f t="array" ref="D470">IF(A470="","",IF(ISNUMBER(MATCH(TRUE,ISNUMBER(SEARCH($Q$2:$Q$51, $A470)),0))=TRUE,"",IF(ISNUMBER(MATCH(TRUE,ISNUMBER(SEARCH($S$2:$S$199, $A470)),0))=TRUE,"","미국 확인 필요")))</f>
        <v/>
      </c>
    </row>
    <row r="471" spans="3:4">
      <c r="C471" s="192" t="str">
        <f t="array" ref="C471">IFERROR(IF(A471="","",IF(ISNUMBER(MATCH(TRUE,ISNUMBER(SEARCH($Q$2:$Q$51, $A471)),0))=TRUE,"United States of America",INDEX($S$2:$S$199,MATCH(TRUE,ISNUMBER(SEARCH($S$2:$S$199, $A471)),0)))),"United States of America")</f>
        <v/>
      </c>
      <c r="D471" s="192" t="str">
        <f t="array" ref="D471">IF(A471="","",IF(ISNUMBER(MATCH(TRUE,ISNUMBER(SEARCH($Q$2:$Q$51, $A471)),0))=TRUE,"",IF(ISNUMBER(MATCH(TRUE,ISNUMBER(SEARCH($S$2:$S$199, $A471)),0))=TRUE,"","미국 확인 필요")))</f>
        <v/>
      </c>
    </row>
    <row r="472" spans="3:4">
      <c r="C472" s="192" t="str">
        <f t="array" ref="C472">IFERROR(IF(A472="","",IF(ISNUMBER(MATCH(TRUE,ISNUMBER(SEARCH($Q$2:$Q$51, $A472)),0))=TRUE,"United States of America",INDEX($S$2:$S$199,MATCH(TRUE,ISNUMBER(SEARCH($S$2:$S$199, $A472)),0)))),"United States of America")</f>
        <v/>
      </c>
      <c r="D472" s="192" t="str">
        <f t="array" ref="D472">IF(A472="","",IF(ISNUMBER(MATCH(TRUE,ISNUMBER(SEARCH($Q$2:$Q$51, $A472)),0))=TRUE,"",IF(ISNUMBER(MATCH(TRUE,ISNUMBER(SEARCH($S$2:$S$199, $A472)),0))=TRUE,"","미국 확인 필요")))</f>
        <v/>
      </c>
    </row>
    <row r="473" spans="3:4">
      <c r="C473" s="192" t="str">
        <f t="array" ref="C473">IFERROR(IF(A473="","",IF(ISNUMBER(MATCH(TRUE,ISNUMBER(SEARCH($Q$2:$Q$51, $A473)),0))=TRUE,"United States of America",INDEX($S$2:$S$199,MATCH(TRUE,ISNUMBER(SEARCH($S$2:$S$199, $A473)),0)))),"United States of America")</f>
        <v/>
      </c>
      <c r="D473" s="192" t="str">
        <f t="array" ref="D473">IF(A473="","",IF(ISNUMBER(MATCH(TRUE,ISNUMBER(SEARCH($Q$2:$Q$51, $A473)),0))=TRUE,"",IF(ISNUMBER(MATCH(TRUE,ISNUMBER(SEARCH($S$2:$S$199, $A473)),0))=TRUE,"","미국 확인 필요")))</f>
        <v/>
      </c>
    </row>
    <row r="474" spans="3:4">
      <c r="C474" s="192" t="str">
        <f t="array" ref="C474">IFERROR(IF(A474="","",IF(ISNUMBER(MATCH(TRUE,ISNUMBER(SEARCH($Q$2:$Q$51, $A474)),0))=TRUE,"United States of America",INDEX($S$2:$S$199,MATCH(TRUE,ISNUMBER(SEARCH($S$2:$S$199, $A474)),0)))),"United States of America")</f>
        <v/>
      </c>
      <c r="D474" s="192" t="str">
        <f t="array" ref="D474">IF(A474="","",IF(ISNUMBER(MATCH(TRUE,ISNUMBER(SEARCH($Q$2:$Q$51, $A474)),0))=TRUE,"",IF(ISNUMBER(MATCH(TRUE,ISNUMBER(SEARCH($S$2:$S$199, $A474)),0))=TRUE,"","미국 확인 필요")))</f>
        <v/>
      </c>
    </row>
    <row r="475" spans="3:4">
      <c r="C475" s="192" t="str">
        <f t="array" ref="C475">IFERROR(IF(A475="","",IF(ISNUMBER(MATCH(TRUE,ISNUMBER(SEARCH($Q$2:$Q$51, $A475)),0))=TRUE,"United States of America",INDEX($S$2:$S$199,MATCH(TRUE,ISNUMBER(SEARCH($S$2:$S$199, $A475)),0)))),"United States of America")</f>
        <v/>
      </c>
      <c r="D475" s="192" t="str">
        <f t="array" ref="D475">IF(A475="","",IF(ISNUMBER(MATCH(TRUE,ISNUMBER(SEARCH($Q$2:$Q$51, $A475)),0))=TRUE,"",IF(ISNUMBER(MATCH(TRUE,ISNUMBER(SEARCH($S$2:$S$199, $A475)),0))=TRUE,"","미국 확인 필요")))</f>
        <v/>
      </c>
    </row>
    <row r="476" spans="3:4">
      <c r="C476" s="192" t="str">
        <f t="array" ref="C476">IFERROR(IF(A476="","",IF(ISNUMBER(MATCH(TRUE,ISNUMBER(SEARCH($Q$2:$Q$51, $A476)),0))=TRUE,"United States of America",INDEX($S$2:$S$199,MATCH(TRUE,ISNUMBER(SEARCH($S$2:$S$199, $A476)),0)))),"United States of America")</f>
        <v/>
      </c>
      <c r="D476" s="192" t="str">
        <f t="array" ref="D476">IF(A476="","",IF(ISNUMBER(MATCH(TRUE,ISNUMBER(SEARCH($Q$2:$Q$51, $A476)),0))=TRUE,"",IF(ISNUMBER(MATCH(TRUE,ISNUMBER(SEARCH($S$2:$S$199, $A476)),0))=TRUE,"","미국 확인 필요")))</f>
        <v/>
      </c>
    </row>
    <row r="477" spans="3:4">
      <c r="C477" s="192" t="str">
        <f t="array" ref="C477">IFERROR(IF(A477="","",IF(ISNUMBER(MATCH(TRUE,ISNUMBER(SEARCH($Q$2:$Q$51, $A477)),0))=TRUE,"United States of America",INDEX($S$2:$S$199,MATCH(TRUE,ISNUMBER(SEARCH($S$2:$S$199, $A477)),0)))),"United States of America")</f>
        <v/>
      </c>
      <c r="D477" s="192" t="str">
        <f t="array" ref="D477">IF(A477="","",IF(ISNUMBER(MATCH(TRUE,ISNUMBER(SEARCH($Q$2:$Q$51, $A477)),0))=TRUE,"",IF(ISNUMBER(MATCH(TRUE,ISNUMBER(SEARCH($S$2:$S$199, $A477)),0))=TRUE,"","미국 확인 필요")))</f>
        <v/>
      </c>
    </row>
    <row r="478" spans="3:4">
      <c r="C478" s="192" t="str">
        <f t="array" ref="C478">IFERROR(IF(A478="","",IF(ISNUMBER(MATCH(TRUE,ISNUMBER(SEARCH($Q$2:$Q$51, $A478)),0))=TRUE,"United States of America",INDEX($S$2:$S$199,MATCH(TRUE,ISNUMBER(SEARCH($S$2:$S$199, $A478)),0)))),"United States of America")</f>
        <v/>
      </c>
      <c r="D478" s="192" t="str">
        <f t="array" ref="D478">IF(A478="","",IF(ISNUMBER(MATCH(TRUE,ISNUMBER(SEARCH($Q$2:$Q$51, $A478)),0))=TRUE,"",IF(ISNUMBER(MATCH(TRUE,ISNUMBER(SEARCH($S$2:$S$199, $A478)),0))=TRUE,"","미국 확인 필요")))</f>
        <v/>
      </c>
    </row>
    <row r="479" spans="3:4">
      <c r="C479" s="192" t="str">
        <f t="array" ref="C479">IFERROR(IF(A479="","",IF(ISNUMBER(MATCH(TRUE,ISNUMBER(SEARCH($Q$2:$Q$51, $A479)),0))=TRUE,"United States of America",INDEX($S$2:$S$199,MATCH(TRUE,ISNUMBER(SEARCH($S$2:$S$199, $A479)),0)))),"United States of America")</f>
        <v/>
      </c>
      <c r="D479" s="192" t="str">
        <f t="array" ref="D479">IF(A479="","",IF(ISNUMBER(MATCH(TRUE,ISNUMBER(SEARCH($Q$2:$Q$51, $A479)),0))=TRUE,"",IF(ISNUMBER(MATCH(TRUE,ISNUMBER(SEARCH($S$2:$S$199, $A479)),0))=TRUE,"","미국 확인 필요")))</f>
        <v/>
      </c>
    </row>
    <row r="480" spans="3:4">
      <c r="C480" s="192" t="str">
        <f t="array" ref="C480">IFERROR(IF(A480="","",IF(ISNUMBER(MATCH(TRUE,ISNUMBER(SEARCH($Q$2:$Q$51, $A480)),0))=TRUE,"United States of America",INDEX($S$2:$S$199,MATCH(TRUE,ISNUMBER(SEARCH($S$2:$S$199, $A480)),0)))),"United States of America")</f>
        <v/>
      </c>
      <c r="D480" s="192" t="str">
        <f t="array" ref="D480">IF(A480="","",IF(ISNUMBER(MATCH(TRUE,ISNUMBER(SEARCH($Q$2:$Q$51, $A480)),0))=TRUE,"",IF(ISNUMBER(MATCH(TRUE,ISNUMBER(SEARCH($S$2:$S$199, $A480)),0))=TRUE,"","미국 확인 필요")))</f>
        <v/>
      </c>
    </row>
    <row r="481" spans="3:4">
      <c r="C481" s="192" t="str">
        <f t="array" ref="C481">IFERROR(IF(A481="","",IF(ISNUMBER(MATCH(TRUE,ISNUMBER(SEARCH($Q$2:$Q$51, $A481)),0))=TRUE,"United States of America",INDEX($S$2:$S$199,MATCH(TRUE,ISNUMBER(SEARCH($S$2:$S$199, $A481)),0)))),"United States of America")</f>
        <v/>
      </c>
      <c r="D481" s="192" t="str">
        <f t="array" ref="D481">IF(A481="","",IF(ISNUMBER(MATCH(TRUE,ISNUMBER(SEARCH($Q$2:$Q$51, $A481)),0))=TRUE,"",IF(ISNUMBER(MATCH(TRUE,ISNUMBER(SEARCH($S$2:$S$199, $A481)),0))=TRUE,"","미국 확인 필요")))</f>
        <v/>
      </c>
    </row>
    <row r="482" spans="3:4">
      <c r="C482" s="192" t="str">
        <f t="array" ref="C482">IFERROR(IF(A482="","",IF(ISNUMBER(MATCH(TRUE,ISNUMBER(SEARCH($Q$2:$Q$51, $A482)),0))=TRUE,"United States of America",INDEX($S$2:$S$199,MATCH(TRUE,ISNUMBER(SEARCH($S$2:$S$199, $A482)),0)))),"United States of America")</f>
        <v/>
      </c>
      <c r="D482" s="192" t="str">
        <f t="array" ref="D482">IF(A482="","",IF(ISNUMBER(MATCH(TRUE,ISNUMBER(SEARCH($Q$2:$Q$51, $A482)),0))=TRUE,"",IF(ISNUMBER(MATCH(TRUE,ISNUMBER(SEARCH($S$2:$S$199, $A482)),0))=TRUE,"","미국 확인 필요")))</f>
        <v/>
      </c>
    </row>
    <row r="483" spans="3:4">
      <c r="C483" s="192" t="str">
        <f t="array" ref="C483">IFERROR(IF(A483="","",IF(ISNUMBER(MATCH(TRUE,ISNUMBER(SEARCH($Q$2:$Q$51, $A483)),0))=TRUE,"United States of America",INDEX($S$2:$S$199,MATCH(TRUE,ISNUMBER(SEARCH($S$2:$S$199, $A483)),0)))),"United States of America")</f>
        <v/>
      </c>
      <c r="D483" s="192" t="str">
        <f t="array" ref="D483">IF(A483="","",IF(ISNUMBER(MATCH(TRUE,ISNUMBER(SEARCH($Q$2:$Q$51, $A483)),0))=TRUE,"",IF(ISNUMBER(MATCH(TRUE,ISNUMBER(SEARCH($S$2:$S$199, $A483)),0))=TRUE,"","미국 확인 필요")))</f>
        <v/>
      </c>
    </row>
    <row r="484" spans="3:4">
      <c r="C484" s="192" t="str">
        <f t="array" ref="C484">IFERROR(IF(A484="","",IF(ISNUMBER(MATCH(TRUE,ISNUMBER(SEARCH($Q$2:$Q$51, $A484)),0))=TRUE,"United States of America",INDEX($S$2:$S$199,MATCH(TRUE,ISNUMBER(SEARCH($S$2:$S$199, $A484)),0)))),"United States of America")</f>
        <v/>
      </c>
      <c r="D484" s="192" t="str">
        <f t="array" ref="D484">IF(A484="","",IF(ISNUMBER(MATCH(TRUE,ISNUMBER(SEARCH($Q$2:$Q$51, $A484)),0))=TRUE,"",IF(ISNUMBER(MATCH(TRUE,ISNUMBER(SEARCH($S$2:$S$199, $A484)),0))=TRUE,"","미국 확인 필요")))</f>
        <v/>
      </c>
    </row>
    <row r="485" spans="3:4">
      <c r="C485" s="192" t="str">
        <f t="array" ref="C485">IFERROR(IF(A485="","",IF(ISNUMBER(MATCH(TRUE,ISNUMBER(SEARCH($Q$2:$Q$51, $A485)),0))=TRUE,"United States of America",INDEX($S$2:$S$199,MATCH(TRUE,ISNUMBER(SEARCH($S$2:$S$199, $A485)),0)))),"United States of America")</f>
        <v/>
      </c>
      <c r="D485" s="192" t="str">
        <f t="array" ref="D485">IF(A485="","",IF(ISNUMBER(MATCH(TRUE,ISNUMBER(SEARCH($Q$2:$Q$51, $A485)),0))=TRUE,"",IF(ISNUMBER(MATCH(TRUE,ISNUMBER(SEARCH($S$2:$S$199, $A485)),0))=TRUE,"","미국 확인 필요")))</f>
        <v/>
      </c>
    </row>
    <row r="486" spans="3:4">
      <c r="C486" s="192" t="str">
        <f t="array" ref="C486">IFERROR(IF(A486="","",IF(ISNUMBER(MATCH(TRUE,ISNUMBER(SEARCH($Q$2:$Q$51, $A486)),0))=TRUE,"United States of America",INDEX($S$2:$S$199,MATCH(TRUE,ISNUMBER(SEARCH($S$2:$S$199, $A486)),0)))),"United States of America")</f>
        <v/>
      </c>
      <c r="D486" s="192" t="str">
        <f t="array" ref="D486">IF(A486="","",IF(ISNUMBER(MATCH(TRUE,ISNUMBER(SEARCH($Q$2:$Q$51, $A486)),0))=TRUE,"",IF(ISNUMBER(MATCH(TRUE,ISNUMBER(SEARCH($S$2:$S$199, $A486)),0))=TRUE,"","미국 확인 필요")))</f>
        <v/>
      </c>
    </row>
    <row r="487" spans="3:4">
      <c r="C487" s="192" t="str">
        <f t="array" ref="C487">IFERROR(IF(A487="","",IF(ISNUMBER(MATCH(TRUE,ISNUMBER(SEARCH($Q$2:$Q$51, $A487)),0))=TRUE,"United States of America",INDEX($S$2:$S$199,MATCH(TRUE,ISNUMBER(SEARCH($S$2:$S$199, $A487)),0)))),"United States of America")</f>
        <v/>
      </c>
      <c r="D487" s="192" t="str">
        <f t="array" ref="D487">IF(A487="","",IF(ISNUMBER(MATCH(TRUE,ISNUMBER(SEARCH($Q$2:$Q$51, $A487)),0))=TRUE,"",IF(ISNUMBER(MATCH(TRUE,ISNUMBER(SEARCH($S$2:$S$199, $A487)),0))=TRUE,"","미국 확인 필요")))</f>
        <v/>
      </c>
    </row>
    <row r="488" spans="3:4">
      <c r="C488" s="192" t="str">
        <f t="array" ref="C488">IFERROR(IF(A488="","",IF(ISNUMBER(MATCH(TRUE,ISNUMBER(SEARCH($Q$2:$Q$51, $A488)),0))=TRUE,"United States of America",INDEX($S$2:$S$199,MATCH(TRUE,ISNUMBER(SEARCH($S$2:$S$199, $A488)),0)))),"United States of America")</f>
        <v/>
      </c>
      <c r="D488" s="192" t="str">
        <f t="array" ref="D488">IF(A488="","",IF(ISNUMBER(MATCH(TRUE,ISNUMBER(SEARCH($Q$2:$Q$51, $A488)),0))=TRUE,"",IF(ISNUMBER(MATCH(TRUE,ISNUMBER(SEARCH($S$2:$S$199, $A488)),0))=TRUE,"","미국 확인 필요")))</f>
        <v/>
      </c>
    </row>
    <row r="489" spans="3:4">
      <c r="C489" s="192" t="str">
        <f t="array" ref="C489">IFERROR(IF(A489="","",IF(ISNUMBER(MATCH(TRUE,ISNUMBER(SEARCH($Q$2:$Q$51, $A489)),0))=TRUE,"United States of America",INDEX($S$2:$S$199,MATCH(TRUE,ISNUMBER(SEARCH($S$2:$S$199, $A489)),0)))),"United States of America")</f>
        <v/>
      </c>
      <c r="D489" s="192" t="str">
        <f t="array" ref="D489">IF(A489="","",IF(ISNUMBER(MATCH(TRUE,ISNUMBER(SEARCH($Q$2:$Q$51, $A489)),0))=TRUE,"",IF(ISNUMBER(MATCH(TRUE,ISNUMBER(SEARCH($S$2:$S$199, $A489)),0))=TRUE,"","미국 확인 필요")))</f>
        <v/>
      </c>
    </row>
    <row r="490" spans="3:4">
      <c r="C490" s="192" t="str">
        <f t="array" ref="C490">IFERROR(IF(A490="","",IF(ISNUMBER(MATCH(TRUE,ISNUMBER(SEARCH($Q$2:$Q$51, $A490)),0))=TRUE,"United States of America",INDEX($S$2:$S$199,MATCH(TRUE,ISNUMBER(SEARCH($S$2:$S$199, $A490)),0)))),"United States of America")</f>
        <v/>
      </c>
      <c r="D490" s="192" t="str">
        <f t="array" ref="D490">IF(A490="","",IF(ISNUMBER(MATCH(TRUE,ISNUMBER(SEARCH($Q$2:$Q$51, $A490)),0))=TRUE,"",IF(ISNUMBER(MATCH(TRUE,ISNUMBER(SEARCH($S$2:$S$199, $A490)),0))=TRUE,"","미국 확인 필요")))</f>
        <v/>
      </c>
    </row>
    <row r="491" spans="3:4">
      <c r="C491" s="192" t="str">
        <f t="array" ref="C491">IFERROR(IF(A491="","",IF(ISNUMBER(MATCH(TRUE,ISNUMBER(SEARCH($Q$2:$Q$51, $A491)),0))=TRUE,"United States of America",INDEX($S$2:$S$199,MATCH(TRUE,ISNUMBER(SEARCH($S$2:$S$199, $A491)),0)))),"United States of America")</f>
        <v/>
      </c>
      <c r="D491" s="192" t="str">
        <f t="array" ref="D491">IF(A491="","",IF(ISNUMBER(MATCH(TRUE,ISNUMBER(SEARCH($Q$2:$Q$51, $A491)),0))=TRUE,"",IF(ISNUMBER(MATCH(TRUE,ISNUMBER(SEARCH($S$2:$S$199, $A491)),0))=TRUE,"","미국 확인 필요")))</f>
        <v/>
      </c>
    </row>
    <row r="492" spans="3:4">
      <c r="C492" s="192" t="str">
        <f t="array" ref="C492">IFERROR(IF(A492="","",IF(ISNUMBER(MATCH(TRUE,ISNUMBER(SEARCH($Q$2:$Q$51, $A492)),0))=TRUE,"United States of America",INDEX($S$2:$S$199,MATCH(TRUE,ISNUMBER(SEARCH($S$2:$S$199, $A492)),0)))),"United States of America")</f>
        <v/>
      </c>
      <c r="D492" s="192" t="str">
        <f t="array" ref="D492">IF(A492="","",IF(ISNUMBER(MATCH(TRUE,ISNUMBER(SEARCH($Q$2:$Q$51, $A492)),0))=TRUE,"",IF(ISNUMBER(MATCH(TRUE,ISNUMBER(SEARCH($S$2:$S$199, $A492)),0))=TRUE,"","미국 확인 필요")))</f>
        <v/>
      </c>
    </row>
    <row r="493" spans="3:4">
      <c r="C493" s="192" t="str">
        <f t="array" ref="C493">IFERROR(IF(A493="","",IF(ISNUMBER(MATCH(TRUE,ISNUMBER(SEARCH($Q$2:$Q$51, $A493)),0))=TRUE,"United States of America",INDEX($S$2:$S$199,MATCH(TRUE,ISNUMBER(SEARCH($S$2:$S$199, $A493)),0)))),"United States of America")</f>
        <v/>
      </c>
      <c r="D493" s="192" t="str">
        <f t="array" ref="D493">IF(A493="","",IF(ISNUMBER(MATCH(TRUE,ISNUMBER(SEARCH($Q$2:$Q$51, $A493)),0))=TRUE,"",IF(ISNUMBER(MATCH(TRUE,ISNUMBER(SEARCH($S$2:$S$199, $A493)),0))=TRUE,"","미국 확인 필요")))</f>
        <v/>
      </c>
    </row>
    <row r="494" spans="3:4">
      <c r="C494" s="192" t="str">
        <f t="array" ref="C494">IFERROR(IF(A494="","",IF(ISNUMBER(MATCH(TRUE,ISNUMBER(SEARCH($Q$2:$Q$51, $A494)),0))=TRUE,"United States of America",INDEX($S$2:$S$199,MATCH(TRUE,ISNUMBER(SEARCH($S$2:$S$199, $A494)),0)))),"United States of America")</f>
        <v/>
      </c>
      <c r="D494" s="192" t="str">
        <f t="array" ref="D494">IF(A494="","",IF(ISNUMBER(MATCH(TRUE,ISNUMBER(SEARCH($Q$2:$Q$51, $A494)),0))=TRUE,"",IF(ISNUMBER(MATCH(TRUE,ISNUMBER(SEARCH($S$2:$S$199, $A494)),0))=TRUE,"","미국 확인 필요")))</f>
        <v/>
      </c>
    </row>
    <row r="495" spans="3:4">
      <c r="C495" s="192" t="str">
        <f t="array" ref="C495">IFERROR(IF(A495="","",IF(ISNUMBER(MATCH(TRUE,ISNUMBER(SEARCH($Q$2:$Q$51, $A495)),0))=TRUE,"United States of America",INDEX($S$2:$S$199,MATCH(TRUE,ISNUMBER(SEARCH($S$2:$S$199, $A495)),0)))),"United States of America")</f>
        <v/>
      </c>
      <c r="D495" s="192" t="str">
        <f t="array" ref="D495">IF(A495="","",IF(ISNUMBER(MATCH(TRUE,ISNUMBER(SEARCH($Q$2:$Q$51, $A495)),0))=TRUE,"",IF(ISNUMBER(MATCH(TRUE,ISNUMBER(SEARCH($S$2:$S$199, $A495)),0))=TRUE,"","미국 확인 필요")))</f>
        <v/>
      </c>
    </row>
    <row r="496" spans="3:4">
      <c r="C496" s="192" t="str">
        <f t="array" ref="C496">IFERROR(IF(A496="","",IF(ISNUMBER(MATCH(TRUE,ISNUMBER(SEARCH($Q$2:$Q$51, $A496)),0))=TRUE,"United States of America",INDEX($S$2:$S$199,MATCH(TRUE,ISNUMBER(SEARCH($S$2:$S$199, $A496)),0)))),"United States of America")</f>
        <v/>
      </c>
      <c r="D496" s="192" t="str">
        <f t="array" ref="D496">IF(A496="","",IF(ISNUMBER(MATCH(TRUE,ISNUMBER(SEARCH($Q$2:$Q$51, $A496)),0))=TRUE,"",IF(ISNUMBER(MATCH(TRUE,ISNUMBER(SEARCH($S$2:$S$199, $A496)),0))=TRUE,"","미국 확인 필요")))</f>
        <v/>
      </c>
    </row>
    <row r="497" spans="3:4">
      <c r="C497" s="192" t="str">
        <f t="array" ref="C497">IFERROR(IF(A497="","",IF(ISNUMBER(MATCH(TRUE,ISNUMBER(SEARCH($Q$2:$Q$51, $A497)),0))=TRUE,"United States of America",INDEX($S$2:$S$199,MATCH(TRUE,ISNUMBER(SEARCH($S$2:$S$199, $A497)),0)))),"United States of America")</f>
        <v/>
      </c>
      <c r="D497" s="192" t="str">
        <f t="array" ref="D497">IF(A497="","",IF(ISNUMBER(MATCH(TRUE,ISNUMBER(SEARCH($Q$2:$Q$51, $A497)),0))=TRUE,"",IF(ISNUMBER(MATCH(TRUE,ISNUMBER(SEARCH($S$2:$S$199, $A497)),0))=TRUE,"","미국 확인 필요")))</f>
        <v/>
      </c>
    </row>
    <row r="498" spans="3:4">
      <c r="C498" s="192" t="str">
        <f t="array" ref="C498">IFERROR(IF(A498="","",IF(ISNUMBER(MATCH(TRUE,ISNUMBER(SEARCH($Q$2:$Q$51, $A498)),0))=TRUE,"United States of America",INDEX($S$2:$S$199,MATCH(TRUE,ISNUMBER(SEARCH($S$2:$S$199, $A498)),0)))),"United States of America")</f>
        <v/>
      </c>
      <c r="D498" s="192" t="str">
        <f t="array" ref="D498">IF(A498="","",IF(ISNUMBER(MATCH(TRUE,ISNUMBER(SEARCH($Q$2:$Q$51, $A498)),0))=TRUE,"",IF(ISNUMBER(MATCH(TRUE,ISNUMBER(SEARCH($S$2:$S$199, $A498)),0))=TRUE,"","미국 확인 필요")))</f>
        <v/>
      </c>
    </row>
    <row r="499" spans="3:4">
      <c r="C499" s="192" t="str">
        <f t="array" ref="C499">IFERROR(IF(A499="","",IF(ISNUMBER(MATCH(TRUE,ISNUMBER(SEARCH($Q$2:$Q$51, $A499)),0))=TRUE,"United States of America",INDEX($S$2:$S$199,MATCH(TRUE,ISNUMBER(SEARCH($S$2:$S$199, $A499)),0)))),"United States of America")</f>
        <v/>
      </c>
      <c r="D499" s="192" t="str">
        <f t="array" ref="D499">IF(A499="","",IF(ISNUMBER(MATCH(TRUE,ISNUMBER(SEARCH($Q$2:$Q$51, $A499)),0))=TRUE,"",IF(ISNUMBER(MATCH(TRUE,ISNUMBER(SEARCH($S$2:$S$199, $A499)),0))=TRUE,"","미국 확인 필요")))</f>
        <v/>
      </c>
    </row>
    <row r="500" spans="3:4">
      <c r="C500" s="192" t="str">
        <f t="array" ref="C500">IFERROR(IF(A500="","",IF(ISNUMBER(MATCH(TRUE,ISNUMBER(SEARCH($Q$2:$Q$51, $A500)),0))=TRUE,"United States of America",INDEX($S$2:$S$199,MATCH(TRUE,ISNUMBER(SEARCH($S$2:$S$199, $A500)),0)))),"United States of America")</f>
        <v/>
      </c>
      <c r="D500" s="192"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zoomScale="115" zoomScaleNormal="115" workbookViewId="0">
      <selection activeCell="I15" sqref="I15"/>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3" max="13" width="11.875" customWidth="1"/>
    <col min="15" max="15" width="9.375" customWidth="1"/>
  </cols>
  <sheetData>
    <row r="1" spans="1:13" ht="17.25" thickBot="1">
      <c r="A1" s="21" t="s">
        <v>797</v>
      </c>
      <c r="B1" s="21" t="s">
        <v>890</v>
      </c>
      <c r="C1" s="21"/>
      <c r="D1" s="21"/>
      <c r="E1" s="21"/>
      <c r="H1" s="470" t="s">
        <v>36</v>
      </c>
      <c r="I1" s="471"/>
      <c r="J1" s="472"/>
      <c r="L1" s="433" t="s">
        <v>891</v>
      </c>
      <c r="M1" s="434">
        <f>IFERROR(DATE(RIGHT(A1,4),LEFT(A1,FIND("/",LEFT(A1,LEN(A1)-5))-1),MID(LEFT(A1,LEN(A1)-5),FIND("/",LEFT(A1,LEN(A1)-5))+1,2)),"")</f>
        <v>45536</v>
      </c>
    </row>
    <row r="2" spans="1:13" ht="16.5" customHeight="1">
      <c r="A2" s="86" t="s">
        <v>780</v>
      </c>
      <c r="B2" s="86" t="s">
        <v>781</v>
      </c>
      <c r="C2" s="86" t="s">
        <v>36</v>
      </c>
      <c r="D2" s="86" t="s">
        <v>782</v>
      </c>
      <c r="E2" s="86" t="s">
        <v>783</v>
      </c>
      <c r="H2" s="413" t="s">
        <v>117</v>
      </c>
      <c r="I2" s="414" t="s">
        <v>371</v>
      </c>
      <c r="J2" s="415">
        <f>C38</f>
        <v>45536</v>
      </c>
    </row>
    <row r="3" spans="1:13">
      <c r="A3" s="21" t="s">
        <v>37</v>
      </c>
      <c r="B3" s="21">
        <v>8261</v>
      </c>
      <c r="C3" s="21">
        <v>332</v>
      </c>
      <c r="D3" s="21">
        <v>621</v>
      </c>
      <c r="E3" s="21">
        <v>7</v>
      </c>
      <c r="F3" s="192">
        <f>RANK(C3,$C$3:$C$11,0)</f>
        <v>7</v>
      </c>
      <c r="H3" s="106">
        <v>1</v>
      </c>
      <c r="I3" s="107" t="str">
        <f>INDEX($A$3:$A$11,MATCH(H3,$F$3:$F$11,0))</f>
        <v>SK bioscience</v>
      </c>
      <c r="J3" s="416" t="str">
        <f>TEXT(INDEX($C$3:$C$11,MATCH(H3,$F$3:$F$11,0)),"#,###")&amp;"("&amp;IF(VLOOKUP(I3,$A$39:$C$47,3,FALSE)-VLOOKUP(I3,$A$39:$C$47,2,FALSE)&gt;=0,"▲","▼")&amp;TEXT(ABS(VLOOKUP(I3,$A$39:$C$47,3,FALSE)-VLOOKUP(I3,$A$39:$C$47,2,FALSE)),"#,###")&amp;")"</f>
        <v>2,948(▲1,672)</v>
      </c>
      <c r="M3" t="s">
        <v>939</v>
      </c>
    </row>
    <row r="4" spans="1:13">
      <c r="A4" s="21" t="s">
        <v>38</v>
      </c>
      <c r="B4" s="21">
        <v>12198</v>
      </c>
      <c r="C4" s="21">
        <v>463</v>
      </c>
      <c r="D4" s="21">
        <v>831</v>
      </c>
      <c r="E4" s="21">
        <v>6</v>
      </c>
      <c r="F4" s="192">
        <f t="shared" ref="F4:F11" si="0">RANK(C4,$C$3:$C$11,0)</f>
        <v>5</v>
      </c>
      <c r="H4" s="106">
        <v>2</v>
      </c>
      <c r="I4" s="107" t="str">
        <f t="shared" ref="I4:I11" si="1">INDEX($A$3:$A$11,MATCH(H4,$F$3:$F$11,0))</f>
        <v>Samsung Biologics</v>
      </c>
      <c r="J4" s="416" t="str">
        <f t="shared" ref="J4:J11" si="2">TEXT(INDEX($C$3:$C$11,MATCH(H4,$F$3:$F$11,0)),"#,###")&amp;"("&amp;IF(VLOOKUP(I4,$A$39:$C$47,3,FALSE)-VLOOKUP(I4,$A$39:$C$47,2,FALSE)&gt;=0,"▲","▼")&amp;TEXT(ABS(VLOOKUP(I4,$A$39:$C$47,3,FALSE)-VLOOKUP(I4,$A$39:$C$47,2,FALSE)),"#,###")&amp;")"</f>
        <v>1,168(▲238)</v>
      </c>
      <c r="M4" t="s">
        <v>892</v>
      </c>
    </row>
    <row r="5" spans="1:13">
      <c r="A5" s="21" t="s">
        <v>39</v>
      </c>
      <c r="B5" s="21">
        <v>36097</v>
      </c>
      <c r="C5" s="21">
        <v>928</v>
      </c>
      <c r="D5" s="21">
        <v>2004</v>
      </c>
      <c r="E5" s="21">
        <v>15</v>
      </c>
      <c r="F5" s="192">
        <f t="shared" si="0"/>
        <v>3</v>
      </c>
      <c r="H5" s="106">
        <v>3</v>
      </c>
      <c r="I5" s="107" t="str">
        <f t="shared" si="1"/>
        <v>International Vaccine Institute (IVI)</v>
      </c>
      <c r="J5" s="416" t="str">
        <f t="shared" si="2"/>
        <v>928(▲186)</v>
      </c>
    </row>
    <row r="6" spans="1:13">
      <c r="A6" s="21" t="s">
        <v>40</v>
      </c>
      <c r="B6" s="21">
        <v>82636</v>
      </c>
      <c r="C6" s="21">
        <v>698</v>
      </c>
      <c r="D6" s="21">
        <v>1364</v>
      </c>
      <c r="E6" s="21">
        <v>9</v>
      </c>
      <c r="F6" s="192">
        <f t="shared" si="0"/>
        <v>4</v>
      </c>
      <c r="H6" s="288">
        <v>4</v>
      </c>
      <c r="I6" s="107" t="str">
        <f t="shared" si="1"/>
        <v>Celltrion Inc</v>
      </c>
      <c r="J6" s="416" t="str">
        <f t="shared" si="2"/>
        <v>698(▼340)</v>
      </c>
    </row>
    <row r="7" spans="1:13">
      <c r="A7" s="21" t="s">
        <v>41</v>
      </c>
      <c r="B7" s="21">
        <v>74816</v>
      </c>
      <c r="C7" s="21">
        <v>284</v>
      </c>
      <c r="D7" s="21">
        <v>661</v>
      </c>
      <c r="E7" s="21">
        <v>9</v>
      </c>
      <c r="F7" s="192">
        <f t="shared" si="0"/>
        <v>8</v>
      </c>
      <c r="H7" s="106">
        <v>5</v>
      </c>
      <c r="I7" s="107" t="str">
        <f t="shared" si="1"/>
        <v>LOTTE BIOLOGICS</v>
      </c>
      <c r="J7" s="416" t="str">
        <f t="shared" si="2"/>
        <v>463(▼6)</v>
      </c>
    </row>
    <row r="8" spans="1:13">
      <c r="A8" s="21" t="s">
        <v>42</v>
      </c>
      <c r="B8" s="21">
        <v>9105</v>
      </c>
      <c r="C8" s="21">
        <v>93</v>
      </c>
      <c r="D8" s="21">
        <v>0</v>
      </c>
      <c r="E8" s="21">
        <v>0</v>
      </c>
      <c r="F8" s="192">
        <f t="shared" si="0"/>
        <v>9</v>
      </c>
      <c r="H8" s="106">
        <v>6</v>
      </c>
      <c r="I8" s="107" t="str">
        <f t="shared" si="1"/>
        <v>한국아스트라제네카 AstraZeneca Korea</v>
      </c>
      <c r="J8" s="416" t="str">
        <f t="shared" si="2"/>
        <v>342(▼70)</v>
      </c>
    </row>
    <row r="9" spans="1:13">
      <c r="A9" s="21" t="s">
        <v>43</v>
      </c>
      <c r="B9" s="21">
        <v>25571</v>
      </c>
      <c r="C9" s="21">
        <v>2948</v>
      </c>
      <c r="D9" s="21">
        <v>4714</v>
      </c>
      <c r="E9" s="21">
        <v>11</v>
      </c>
      <c r="F9" s="192">
        <f t="shared" si="0"/>
        <v>1</v>
      </c>
      <c r="H9" s="106">
        <v>7</v>
      </c>
      <c r="I9" s="107" t="str">
        <f t="shared" si="1"/>
        <v>GC Biopharma (GC녹십자)</v>
      </c>
      <c r="J9" s="416" t="str">
        <f t="shared" si="2"/>
        <v>332(▲146)</v>
      </c>
    </row>
    <row r="10" spans="1:13">
      <c r="A10" s="21" t="s">
        <v>44</v>
      </c>
      <c r="B10" s="21">
        <v>4498</v>
      </c>
      <c r="C10" s="21">
        <v>342</v>
      </c>
      <c r="D10" s="21">
        <v>290</v>
      </c>
      <c r="E10" s="21">
        <v>4</v>
      </c>
      <c r="F10" s="192">
        <f t="shared" si="0"/>
        <v>6</v>
      </c>
      <c r="H10" s="106">
        <v>8</v>
      </c>
      <c r="I10" s="107" t="str">
        <f t="shared" si="1"/>
        <v>Samsung Bioepis</v>
      </c>
      <c r="J10" s="416" t="str">
        <f t="shared" si="2"/>
        <v>284(▲58)</v>
      </c>
    </row>
    <row r="11" spans="1:13" ht="17.25" thickBot="1">
      <c r="A11" s="21" t="s">
        <v>45</v>
      </c>
      <c r="B11" s="21">
        <v>47329</v>
      </c>
      <c r="C11" s="21">
        <v>1168</v>
      </c>
      <c r="D11" s="21">
        <v>1014</v>
      </c>
      <c r="E11" s="21">
        <v>19</v>
      </c>
      <c r="F11" s="192">
        <f t="shared" si="0"/>
        <v>2</v>
      </c>
      <c r="H11" s="417">
        <v>9</v>
      </c>
      <c r="I11" s="418" t="str">
        <f t="shared" si="1"/>
        <v>SK Biopharmaceuticals</v>
      </c>
      <c r="J11" s="419" t="str">
        <f t="shared" si="2"/>
        <v>93(▲13)</v>
      </c>
    </row>
    <row r="13" spans="1:13">
      <c r="B13" t="s">
        <v>537</v>
      </c>
    </row>
    <row r="14" spans="1:13">
      <c r="C14" t="s">
        <v>538</v>
      </c>
    </row>
    <row r="19" spans="1:12" ht="17.25" thickBot="1"/>
    <row r="20" spans="1:12" ht="17.25" thickBot="1">
      <c r="H20" s="473" t="s">
        <v>372</v>
      </c>
      <c r="I20" s="474"/>
      <c r="J20" s="474"/>
      <c r="K20" s="474"/>
      <c r="L20" s="475"/>
    </row>
    <row r="21" spans="1:12" ht="17.25" thickBot="1">
      <c r="A21" s="145"/>
      <c r="B21" s="254">
        <f>'일간 팔로워'!M1</f>
        <v>45536</v>
      </c>
      <c r="C21" s="146">
        <v>45505</v>
      </c>
      <c r="D21" s="226">
        <v>45474</v>
      </c>
      <c r="H21" s="140" t="s">
        <v>117</v>
      </c>
      <c r="I21" s="141" t="s">
        <v>371</v>
      </c>
      <c r="J21" s="142">
        <f>B21</f>
        <v>45536</v>
      </c>
      <c r="K21" s="142">
        <f>C21</f>
        <v>45505</v>
      </c>
      <c r="L21" s="143">
        <f>D21</f>
        <v>45474</v>
      </c>
    </row>
    <row r="22" spans="1:12" ht="16.5" customHeight="1">
      <c r="A22" s="144" t="s">
        <v>37</v>
      </c>
      <c r="B22" s="255">
        <f t="shared" ref="B22:B30" si="3">VLOOKUP(A22,$A$3:$B$11,2,FALSE)</f>
        <v>8261</v>
      </c>
      <c r="C22" s="10">
        <v>7946</v>
      </c>
      <c r="D22" s="11">
        <v>7787</v>
      </c>
      <c r="E22" s="192">
        <f t="shared" ref="E22:E30" si="4">RANK(B22,$B$22:$B$30,0)</f>
        <v>8</v>
      </c>
      <c r="H22" s="137">
        <v>1</v>
      </c>
      <c r="I22" s="227" t="str">
        <f t="shared" ref="I22:I30" si="5">INDEX(A$22:A$30,MATCH($H22,$E$22:$E$30,0))</f>
        <v>Celltrion Inc</v>
      </c>
      <c r="J22" s="138">
        <f t="shared" ref="J22:J30" si="6">INDEX(B$22:B$30,MATCH($H22,$E$22:$E$30,0))</f>
        <v>82636</v>
      </c>
      <c r="K22" s="138">
        <f t="shared" ref="K22:K30" si="7">INDEX(C$22:C$30,MATCH($H22,$E$22:$E$30,0))</f>
        <v>81989</v>
      </c>
      <c r="L22" s="139">
        <f t="shared" ref="L22:L30" si="8">INDEX(D$22:D$30,MATCH($H22,$E$22:$E$30,0))</f>
        <v>81072</v>
      </c>
    </row>
    <row r="23" spans="1:12">
      <c r="A23" s="131" t="s">
        <v>38</v>
      </c>
      <c r="B23" s="246">
        <f t="shared" si="3"/>
        <v>12198</v>
      </c>
      <c r="C23" s="2">
        <v>11743</v>
      </c>
      <c r="D23" s="4">
        <v>11316</v>
      </c>
      <c r="E23" s="192">
        <f t="shared" si="4"/>
        <v>6</v>
      </c>
      <c r="H23" s="104">
        <v>2</v>
      </c>
      <c r="I23" s="228" t="str">
        <f t="shared" si="5"/>
        <v>Samsung Bioepis</v>
      </c>
      <c r="J23" s="133">
        <f t="shared" si="6"/>
        <v>74816</v>
      </c>
      <c r="K23" s="133">
        <f t="shared" si="7"/>
        <v>74558</v>
      </c>
      <c r="L23" s="134">
        <f t="shared" si="8"/>
        <v>74443</v>
      </c>
    </row>
    <row r="24" spans="1:12">
      <c r="A24" s="131" t="s">
        <v>39</v>
      </c>
      <c r="B24" s="246">
        <f t="shared" si="3"/>
        <v>36097</v>
      </c>
      <c r="C24" s="2">
        <v>35187</v>
      </c>
      <c r="D24" s="4">
        <v>34495</v>
      </c>
      <c r="E24" s="192">
        <f t="shared" si="4"/>
        <v>4</v>
      </c>
      <c r="H24" s="104">
        <v>3</v>
      </c>
      <c r="I24" s="228" t="str">
        <f t="shared" si="5"/>
        <v>Samsung Biologics</v>
      </c>
      <c r="J24" s="133">
        <f t="shared" si="6"/>
        <v>47329</v>
      </c>
      <c r="K24" s="133">
        <f t="shared" si="7"/>
        <v>46205</v>
      </c>
      <c r="L24" s="134">
        <f t="shared" si="8"/>
        <v>45359</v>
      </c>
    </row>
    <row r="25" spans="1:12">
      <c r="A25" s="131" t="s">
        <v>40</v>
      </c>
      <c r="B25" s="246">
        <f t="shared" si="3"/>
        <v>82636</v>
      </c>
      <c r="C25" s="2">
        <v>81989</v>
      </c>
      <c r="D25" s="4">
        <v>81072</v>
      </c>
      <c r="E25" s="192">
        <f t="shared" si="4"/>
        <v>1</v>
      </c>
      <c r="H25" s="105">
        <v>4</v>
      </c>
      <c r="I25" s="228" t="str">
        <f t="shared" si="5"/>
        <v>International Vaccine Institute (IVI)</v>
      </c>
      <c r="J25" s="133">
        <f t="shared" si="6"/>
        <v>36097</v>
      </c>
      <c r="K25" s="133">
        <f t="shared" si="7"/>
        <v>35187</v>
      </c>
      <c r="L25" s="134">
        <f t="shared" si="8"/>
        <v>34495</v>
      </c>
    </row>
    <row r="26" spans="1:12">
      <c r="A26" s="131" t="s">
        <v>41</v>
      </c>
      <c r="B26" s="246">
        <f t="shared" si="3"/>
        <v>74816</v>
      </c>
      <c r="C26" s="2">
        <v>74558</v>
      </c>
      <c r="D26" s="4">
        <v>74443</v>
      </c>
      <c r="E26" s="192">
        <f t="shared" si="4"/>
        <v>2</v>
      </c>
      <c r="H26" s="104">
        <v>5</v>
      </c>
      <c r="I26" s="228" t="str">
        <f t="shared" si="5"/>
        <v>SK bioscience</v>
      </c>
      <c r="J26" s="133">
        <f t="shared" si="6"/>
        <v>25571</v>
      </c>
      <c r="K26" s="133">
        <f t="shared" si="7"/>
        <v>22659</v>
      </c>
      <c r="L26" s="134">
        <f t="shared" si="8"/>
        <v>21457</v>
      </c>
    </row>
    <row r="27" spans="1:12">
      <c r="A27" s="131" t="s">
        <v>42</v>
      </c>
      <c r="B27" s="246">
        <f t="shared" si="3"/>
        <v>9105</v>
      </c>
      <c r="C27" s="2">
        <v>9005</v>
      </c>
      <c r="D27" s="4">
        <v>8949</v>
      </c>
      <c r="E27" s="192">
        <f t="shared" si="4"/>
        <v>7</v>
      </c>
      <c r="H27" s="104">
        <v>6</v>
      </c>
      <c r="I27" s="228" t="str">
        <f t="shared" si="5"/>
        <v>LOTTE BIOLOGICS</v>
      </c>
      <c r="J27" s="133">
        <f t="shared" si="6"/>
        <v>12198</v>
      </c>
      <c r="K27" s="133">
        <f t="shared" si="7"/>
        <v>11743</v>
      </c>
      <c r="L27" s="134">
        <f t="shared" si="8"/>
        <v>11316</v>
      </c>
    </row>
    <row r="28" spans="1:12">
      <c r="A28" s="131" t="s">
        <v>43</v>
      </c>
      <c r="B28" s="246">
        <f t="shared" si="3"/>
        <v>25571</v>
      </c>
      <c r="C28" s="2">
        <v>22659</v>
      </c>
      <c r="D28" s="4">
        <v>21457</v>
      </c>
      <c r="E28" s="192">
        <f t="shared" si="4"/>
        <v>5</v>
      </c>
      <c r="H28" s="104">
        <v>7</v>
      </c>
      <c r="I28" s="228" t="str">
        <f t="shared" si="5"/>
        <v>SK Biopharmaceuticals</v>
      </c>
      <c r="J28" s="133">
        <f t="shared" si="6"/>
        <v>9105</v>
      </c>
      <c r="K28" s="133">
        <f t="shared" si="7"/>
        <v>9005</v>
      </c>
      <c r="L28" s="134">
        <f t="shared" si="8"/>
        <v>8949</v>
      </c>
    </row>
    <row r="29" spans="1:12">
      <c r="A29" s="131" t="s">
        <v>44</v>
      </c>
      <c r="B29" s="246">
        <f t="shared" si="3"/>
        <v>4498</v>
      </c>
      <c r="C29" s="2">
        <v>4167</v>
      </c>
      <c r="D29" s="4">
        <v>3763</v>
      </c>
      <c r="E29" s="192">
        <f t="shared" si="4"/>
        <v>9</v>
      </c>
      <c r="H29" s="104">
        <v>8</v>
      </c>
      <c r="I29" s="228" t="str">
        <f t="shared" si="5"/>
        <v>GC Biopharma (GC녹십자)</v>
      </c>
      <c r="J29" s="133">
        <f t="shared" si="6"/>
        <v>8261</v>
      </c>
      <c r="K29" s="133">
        <f t="shared" si="7"/>
        <v>7946</v>
      </c>
      <c r="L29" s="134">
        <f t="shared" si="8"/>
        <v>7787</v>
      </c>
    </row>
    <row r="30" spans="1:12" ht="17.25" thickBot="1">
      <c r="A30" s="132" t="s">
        <v>45</v>
      </c>
      <c r="B30" s="247">
        <f t="shared" si="3"/>
        <v>47329</v>
      </c>
      <c r="C30" s="7">
        <v>46205</v>
      </c>
      <c r="D30" s="8">
        <v>45359</v>
      </c>
      <c r="E30" s="192">
        <f t="shared" si="4"/>
        <v>3</v>
      </c>
      <c r="H30" s="130">
        <v>9</v>
      </c>
      <c r="I30" s="229" t="str">
        <f t="shared" si="5"/>
        <v>한국아스트라제네카 AstraZeneca Korea</v>
      </c>
      <c r="J30" s="135">
        <f t="shared" si="6"/>
        <v>4498</v>
      </c>
      <c r="K30" s="135">
        <f t="shared" si="7"/>
        <v>4167</v>
      </c>
      <c r="L30" s="136">
        <f t="shared" si="8"/>
        <v>3763</v>
      </c>
    </row>
    <row r="33" spans="1:16">
      <c r="N33" s="128"/>
      <c r="O33" s="128"/>
      <c r="P33" s="129"/>
    </row>
    <row r="37" spans="1:16" ht="17.25" thickBot="1"/>
    <row r="38" spans="1:16" ht="17.25" thickBot="1">
      <c r="A38" s="145"/>
      <c r="B38" s="146">
        <v>45505</v>
      </c>
      <c r="C38" s="256">
        <f>'일간 팔로워'!M1</f>
        <v>45536</v>
      </c>
    </row>
    <row r="39" spans="1:16">
      <c r="A39" s="144" t="s">
        <v>37</v>
      </c>
      <c r="B39" s="10">
        <v>186</v>
      </c>
      <c r="C39" s="257">
        <f>VLOOKUP(A39,$A$3:$E$11,3,FALSE)</f>
        <v>332</v>
      </c>
    </row>
    <row r="40" spans="1:16">
      <c r="A40" s="131" t="s">
        <v>38</v>
      </c>
      <c r="B40" s="2">
        <v>469</v>
      </c>
      <c r="C40" s="258">
        <f t="shared" ref="C40:C47" si="9">VLOOKUP(A40,$A$3:$E$11,3,FALSE)</f>
        <v>463</v>
      </c>
    </row>
    <row r="41" spans="1:16">
      <c r="A41" s="131" t="s">
        <v>39</v>
      </c>
      <c r="B41" s="2">
        <v>742</v>
      </c>
      <c r="C41" s="258">
        <f t="shared" si="9"/>
        <v>928</v>
      </c>
    </row>
    <row r="42" spans="1:16">
      <c r="A42" s="131" t="s">
        <v>40</v>
      </c>
      <c r="B42" s="2">
        <v>1038</v>
      </c>
      <c r="C42" s="258">
        <f t="shared" si="9"/>
        <v>698</v>
      </c>
    </row>
    <row r="43" spans="1:16">
      <c r="A43" s="131" t="s">
        <v>41</v>
      </c>
      <c r="B43" s="2">
        <v>226</v>
      </c>
      <c r="C43" s="258">
        <f t="shared" si="9"/>
        <v>284</v>
      </c>
    </row>
    <row r="44" spans="1:16">
      <c r="A44" s="131" t="s">
        <v>42</v>
      </c>
      <c r="B44" s="2">
        <v>80</v>
      </c>
      <c r="C44" s="258">
        <f t="shared" si="9"/>
        <v>93</v>
      </c>
    </row>
    <row r="45" spans="1:16">
      <c r="A45" s="131" t="s">
        <v>43</v>
      </c>
      <c r="B45" s="2">
        <v>1276</v>
      </c>
      <c r="C45" s="258">
        <f t="shared" si="9"/>
        <v>2948</v>
      </c>
    </row>
    <row r="46" spans="1:16">
      <c r="A46" s="131" t="s">
        <v>44</v>
      </c>
      <c r="B46" s="2">
        <v>412</v>
      </c>
      <c r="C46" s="258">
        <f t="shared" si="9"/>
        <v>342</v>
      </c>
    </row>
    <row r="47" spans="1:16" ht="17.25" thickBot="1">
      <c r="A47" s="132" t="s">
        <v>45</v>
      </c>
      <c r="B47" s="7">
        <v>930</v>
      </c>
      <c r="C47" s="259">
        <f t="shared" si="9"/>
        <v>1168</v>
      </c>
    </row>
  </sheetData>
  <mergeCells count="2">
    <mergeCell ref="H1:J1"/>
    <mergeCell ref="H20:L20"/>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topLeftCell="D15" workbookViewId="0">
      <selection activeCell="P11" sqref="P10:P11"/>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09"/>
      <c r="E2" s="109"/>
    </row>
    <row r="3" spans="1:23" ht="17.25" thickBot="1"/>
    <row r="4" spans="1:23">
      <c r="A4" s="110" t="s">
        <v>364</v>
      </c>
      <c r="B4" s="111" t="s">
        <v>365</v>
      </c>
      <c r="E4" s="110" t="s">
        <v>366</v>
      </c>
      <c r="F4" s="111" t="s">
        <v>365</v>
      </c>
      <c r="J4" s="112"/>
      <c r="K4" s="113" t="s">
        <v>367</v>
      </c>
      <c r="L4" s="113" t="s">
        <v>368</v>
      </c>
      <c r="M4" s="114" t="s">
        <v>369</v>
      </c>
      <c r="T4" s="112"/>
      <c r="U4" s="113" t="s">
        <v>370</v>
      </c>
      <c r="V4" s="113" t="s">
        <v>368</v>
      </c>
      <c r="W4" s="114" t="s">
        <v>369</v>
      </c>
    </row>
    <row r="5" spans="1:23">
      <c r="A5" s="115" t="s">
        <v>663</v>
      </c>
      <c r="B5" s="116">
        <v>3</v>
      </c>
      <c r="C5" s="192">
        <f>IF(B5="","",RANK(B5,B:B,0)++COUNTIF($B$1:B4,B5))</f>
        <v>64</v>
      </c>
      <c r="E5" s="115" t="s">
        <v>638</v>
      </c>
      <c r="F5" s="116">
        <v>67</v>
      </c>
      <c r="G5" s="192">
        <f>IF(F5="","",RANK(F5,F:F,0)+COUNTIF($F$1:F4,F5))</f>
        <v>9</v>
      </c>
      <c r="J5" s="117">
        <v>1</v>
      </c>
      <c r="K5" s="16" t="str">
        <f>INDEX($E:$E,MATCH($J5,$G:$G,0))</f>
        <v>Research</v>
      </c>
      <c r="L5" s="16">
        <f>INDEX($F:$F,MATCH($J5,$G:$G,0))</f>
        <v>289</v>
      </c>
      <c r="M5" s="118">
        <f t="shared" ref="M5:M14" si="0">L5/SUM(F:F)</f>
        <v>0.17784615384615385</v>
      </c>
      <c r="T5" s="117">
        <v>1</v>
      </c>
      <c r="U5" s="16" t="str">
        <f t="shared" ref="U5:U14" si="1">INDEX($A:$A,MATCH($T5,$C:$C,0))</f>
        <v>Pharmaceutical Manufacturing</v>
      </c>
      <c r="V5" s="16">
        <f t="shared" ref="V5:V14" si="2">INDEX($B:$B,MATCH($T5,$C:$C,0))</f>
        <v>587</v>
      </c>
      <c r="W5" s="118">
        <f t="shared" ref="W5:W14" si="3">V5/SUM(B:B)</f>
        <v>0.20445837687216997</v>
      </c>
    </row>
    <row r="6" spans="1:23">
      <c r="A6" s="115" t="s">
        <v>652</v>
      </c>
      <c r="B6" s="116">
        <v>46</v>
      </c>
      <c r="C6" s="192">
        <f>IF(B6="","",RANK(B6,B:B,0)++COUNTIF($B$1:B5,B6))</f>
        <v>13</v>
      </c>
      <c r="E6" s="115" t="s">
        <v>639</v>
      </c>
      <c r="F6" s="116">
        <v>289</v>
      </c>
      <c r="G6" s="192">
        <f>IF(F6="","",RANK(F6,F:F,0)+COUNTIF($F$1:F5,F6))</f>
        <v>1</v>
      </c>
      <c r="J6" s="117">
        <v>2</v>
      </c>
      <c r="K6" s="16" t="str">
        <f t="shared" ref="K6:K14" si="4">INDEX($E:$E,MATCH($J6,$G:$G,0))</f>
        <v>Business Development</v>
      </c>
      <c r="L6" s="16">
        <f t="shared" ref="L6:L14" si="5">INDEX($F:$F,MATCH($J6,$G:$G,0))</f>
        <v>220</v>
      </c>
      <c r="M6" s="118">
        <f t="shared" si="0"/>
        <v>0.13538461538461538</v>
      </c>
      <c r="T6" s="117">
        <v>2</v>
      </c>
      <c r="U6" s="16" t="str">
        <f t="shared" si="1"/>
        <v>Biotechnology Research</v>
      </c>
      <c r="V6" s="16">
        <f t="shared" si="2"/>
        <v>407</v>
      </c>
      <c r="W6" s="118">
        <f t="shared" si="3"/>
        <v>0.1417624521072797</v>
      </c>
    </row>
    <row r="7" spans="1:23">
      <c r="A7" s="115" t="s">
        <v>664</v>
      </c>
      <c r="B7" s="116">
        <v>13</v>
      </c>
      <c r="C7" s="192">
        <f>IF(B7="","",RANK(B7,B:B,0)++COUNTIF($B$1:B6,B7))</f>
        <v>29</v>
      </c>
      <c r="E7" s="115" t="s">
        <v>640</v>
      </c>
      <c r="F7" s="116">
        <v>117</v>
      </c>
      <c r="G7" s="192">
        <f>IF(F7="","",RANK(F7,F:F,0)+COUNTIF($F$1:F6,F7))</f>
        <v>4</v>
      </c>
      <c r="J7" s="117">
        <v>3</v>
      </c>
      <c r="K7" s="16" t="str">
        <f t="shared" si="4"/>
        <v>Operations</v>
      </c>
      <c r="L7" s="16">
        <f t="shared" si="5"/>
        <v>145</v>
      </c>
      <c r="M7" s="118">
        <f t="shared" si="0"/>
        <v>8.9230769230769225E-2</v>
      </c>
      <c r="T7" s="117">
        <v>3</v>
      </c>
      <c r="U7" s="16" t="str">
        <f t="shared" si="1"/>
        <v>IT Services and IT Consulting</v>
      </c>
      <c r="V7" s="16">
        <f t="shared" si="2"/>
        <v>288</v>
      </c>
      <c r="W7" s="118">
        <f t="shared" si="3"/>
        <v>0.10031347962382445</v>
      </c>
    </row>
    <row r="8" spans="1:23">
      <c r="A8" s="115" t="s">
        <v>665</v>
      </c>
      <c r="B8" s="116">
        <v>8</v>
      </c>
      <c r="C8" s="192">
        <f>IF(B8="","",RANK(B8,B:B,0)++COUNTIF($B$1:B7,B8))</f>
        <v>45</v>
      </c>
      <c r="E8" s="115" t="s">
        <v>641</v>
      </c>
      <c r="F8" s="116">
        <v>3</v>
      </c>
      <c r="G8" s="192">
        <f>IF(F8="","",RANK(F8,F:F,0)+COUNTIF($F$1:F7,F8))</f>
        <v>24</v>
      </c>
      <c r="J8" s="117">
        <v>4</v>
      </c>
      <c r="K8" s="16" t="str">
        <f t="shared" si="4"/>
        <v>Sales</v>
      </c>
      <c r="L8" s="16">
        <f t="shared" si="5"/>
        <v>117</v>
      </c>
      <c r="M8" s="118">
        <f t="shared" si="0"/>
        <v>7.1999999999999995E-2</v>
      </c>
      <c r="T8" s="117">
        <v>4</v>
      </c>
      <c r="U8" s="16" t="str">
        <f t="shared" si="1"/>
        <v>Hospitals and Health Care</v>
      </c>
      <c r="V8" s="16">
        <f t="shared" si="2"/>
        <v>172</v>
      </c>
      <c r="W8" s="118">
        <f t="shared" si="3"/>
        <v>5.9909439219784047E-2</v>
      </c>
    </row>
    <row r="9" spans="1:23">
      <c r="A9" s="115" t="s">
        <v>666</v>
      </c>
      <c r="B9" s="116">
        <v>4</v>
      </c>
      <c r="C9" s="192">
        <f>IF(B9="","",RANK(B9,B:B,0)++COUNTIF($B$1:B8,B9))</f>
        <v>60</v>
      </c>
      <c r="E9" s="115" t="s">
        <v>642</v>
      </c>
      <c r="F9" s="116">
        <v>17</v>
      </c>
      <c r="G9" s="192">
        <f>IF(F9="","",RANK(F9,F:F,0)+COUNTIF($F$1:F8,F9))</f>
        <v>19</v>
      </c>
      <c r="J9" s="117">
        <v>5</v>
      </c>
      <c r="K9" s="16" t="str">
        <f t="shared" si="4"/>
        <v>Media and Communication</v>
      </c>
      <c r="L9" s="16">
        <f t="shared" si="5"/>
        <v>89</v>
      </c>
      <c r="M9" s="118">
        <f t="shared" si="0"/>
        <v>5.4769230769230771E-2</v>
      </c>
      <c r="T9" s="117">
        <v>5</v>
      </c>
      <c r="U9" s="16" t="str">
        <f t="shared" si="1"/>
        <v>Advertising Services</v>
      </c>
      <c r="V9" s="16">
        <f t="shared" si="2"/>
        <v>126</v>
      </c>
      <c r="W9" s="118">
        <f t="shared" si="3"/>
        <v>4.3887147335423198E-2</v>
      </c>
    </row>
    <row r="10" spans="1:23">
      <c r="A10" s="115" t="s">
        <v>667</v>
      </c>
      <c r="B10" s="116">
        <v>5</v>
      </c>
      <c r="C10" s="192">
        <f>IF(B10="","",RANK(B10,B:B,0)++COUNTIF($B$1:B9,B10))</f>
        <v>56</v>
      </c>
      <c r="E10" s="115" t="s">
        <v>643</v>
      </c>
      <c r="F10" s="116">
        <v>38</v>
      </c>
      <c r="G10" s="192">
        <f>IF(F10="","",RANK(F10,F:F,0)+COUNTIF($F$1:F9,F10))</f>
        <v>15</v>
      </c>
      <c r="J10" s="117">
        <v>6</v>
      </c>
      <c r="K10" s="16" t="str">
        <f t="shared" si="4"/>
        <v>Engineering</v>
      </c>
      <c r="L10" s="16">
        <f t="shared" si="5"/>
        <v>81</v>
      </c>
      <c r="M10" s="118">
        <f t="shared" si="0"/>
        <v>4.9846153846153846E-2</v>
      </c>
      <c r="T10" s="117">
        <v>6</v>
      </c>
      <c r="U10" s="16" t="str">
        <f t="shared" si="1"/>
        <v>Software Development</v>
      </c>
      <c r="V10" s="16">
        <f t="shared" si="2"/>
        <v>96</v>
      </c>
      <c r="W10" s="118">
        <f t="shared" si="3"/>
        <v>3.343782654127482E-2</v>
      </c>
    </row>
    <row r="11" spans="1:23">
      <c r="A11" s="115" t="s">
        <v>668</v>
      </c>
      <c r="B11" s="116">
        <v>7</v>
      </c>
      <c r="C11" s="192">
        <f>IF(B11="","",RANK(B11,B:B,0)++COUNTIF($B$1:B10,B11))</f>
        <v>51</v>
      </c>
      <c r="E11" s="115" t="s">
        <v>644</v>
      </c>
      <c r="F11" s="116">
        <v>70</v>
      </c>
      <c r="G11" s="192">
        <f>IF(F11="","",RANK(F11,F:F,0)+COUNTIF($F$1:F10,F11))</f>
        <v>8</v>
      </c>
      <c r="J11" s="117">
        <v>7</v>
      </c>
      <c r="K11" s="16" t="str">
        <f t="shared" si="4"/>
        <v>Education</v>
      </c>
      <c r="L11" s="16">
        <f t="shared" si="5"/>
        <v>75</v>
      </c>
      <c r="M11" s="118">
        <f t="shared" si="0"/>
        <v>4.6153846153846156E-2</v>
      </c>
      <c r="T11" s="117">
        <v>7</v>
      </c>
      <c r="U11" s="16" t="str">
        <f t="shared" si="1"/>
        <v>Business Consulting and Services</v>
      </c>
      <c r="V11" s="16">
        <f t="shared" si="2"/>
        <v>84</v>
      </c>
      <c r="W11" s="118">
        <f t="shared" si="3"/>
        <v>2.9258098223615466E-2</v>
      </c>
    </row>
    <row r="12" spans="1:23">
      <c r="A12" s="115" t="s">
        <v>940</v>
      </c>
      <c r="B12" s="116">
        <v>5</v>
      </c>
      <c r="C12" s="192">
        <f>IF(B12="","",RANK(B12,B:B,0)++COUNTIF($B$1:B11,B12))</f>
        <v>57</v>
      </c>
      <c r="E12" s="115" t="s">
        <v>645</v>
      </c>
      <c r="F12" s="116">
        <v>62</v>
      </c>
      <c r="G12" s="192">
        <f>IF(F12="","",RANK(F12,F:F,0)+COUNTIF($F$1:F11,F12))</f>
        <v>10</v>
      </c>
      <c r="J12" s="117">
        <v>8</v>
      </c>
      <c r="K12" s="16" t="str">
        <f t="shared" si="4"/>
        <v>Human Resources</v>
      </c>
      <c r="L12" s="16">
        <f t="shared" si="5"/>
        <v>70</v>
      </c>
      <c r="M12" s="118">
        <f t="shared" si="0"/>
        <v>4.3076923076923075E-2</v>
      </c>
      <c r="T12" s="117">
        <v>8</v>
      </c>
      <c r="U12" s="16" t="str">
        <f t="shared" si="1"/>
        <v>Financial Services</v>
      </c>
      <c r="V12" s="16">
        <f t="shared" si="2"/>
        <v>80</v>
      </c>
      <c r="W12" s="118">
        <f t="shared" si="3"/>
        <v>2.7864855451062348E-2</v>
      </c>
    </row>
    <row r="13" spans="1:23">
      <c r="A13" s="115" t="s">
        <v>669</v>
      </c>
      <c r="B13" s="116">
        <v>5</v>
      </c>
      <c r="C13" s="192">
        <f>IF(B13="","",RANK(B13,B:B,0)++COUNTIF($B$1:B12,B13))</f>
        <v>58</v>
      </c>
      <c r="E13" s="115" t="s">
        <v>646</v>
      </c>
      <c r="F13" s="116">
        <v>23</v>
      </c>
      <c r="G13" s="192">
        <f>IF(F13="","",RANK(F13,F:F,0)+COUNTIF($F$1:F12,F13))</f>
        <v>18</v>
      </c>
      <c r="J13" s="117">
        <v>9</v>
      </c>
      <c r="K13" s="16" t="str">
        <f t="shared" si="4"/>
        <v>Quality Assurance</v>
      </c>
      <c r="L13" s="16">
        <f t="shared" si="5"/>
        <v>67</v>
      </c>
      <c r="M13" s="118">
        <f t="shared" si="0"/>
        <v>4.1230769230769231E-2</v>
      </c>
      <c r="T13" s="117">
        <v>9</v>
      </c>
      <c r="U13" s="16" t="str">
        <f t="shared" si="1"/>
        <v>Research Services</v>
      </c>
      <c r="V13" s="16">
        <f t="shared" si="2"/>
        <v>78</v>
      </c>
      <c r="W13" s="118">
        <f t="shared" si="3"/>
        <v>2.7168234064785787E-2</v>
      </c>
    </row>
    <row r="14" spans="1:23" ht="17.25" thickBot="1">
      <c r="A14" s="115" t="s">
        <v>670</v>
      </c>
      <c r="B14" s="116">
        <v>16</v>
      </c>
      <c r="C14" s="192">
        <f>IF(B14="","",RANK(B14,B:B,0)++COUNTIF($B$1:B13,B14))</f>
        <v>27</v>
      </c>
      <c r="E14" s="115" t="s">
        <v>647</v>
      </c>
      <c r="F14" s="116">
        <v>57</v>
      </c>
      <c r="G14" s="192">
        <f>IF(F14="","",RANK(F14,F:F,0)+COUNTIF($F$1:F13,F14))</f>
        <v>12</v>
      </c>
      <c r="J14" s="66">
        <v>10</v>
      </c>
      <c r="K14" s="24" t="str">
        <f t="shared" si="4"/>
        <v>Information Technology</v>
      </c>
      <c r="L14" s="24">
        <f t="shared" si="5"/>
        <v>62</v>
      </c>
      <c r="M14" s="119">
        <f t="shared" si="0"/>
        <v>3.8153846153846156E-2</v>
      </c>
      <c r="T14" s="66">
        <v>10</v>
      </c>
      <c r="U14" s="24" t="str">
        <f t="shared" si="1"/>
        <v>Higher Education</v>
      </c>
      <c r="V14" s="24">
        <f t="shared" si="2"/>
        <v>69</v>
      </c>
      <c r="W14" s="119">
        <f t="shared" si="3"/>
        <v>2.4033437826541274E-2</v>
      </c>
    </row>
    <row r="15" spans="1:23">
      <c r="A15" s="115" t="s">
        <v>941</v>
      </c>
      <c r="B15" s="116">
        <v>1</v>
      </c>
      <c r="C15" s="192">
        <f>IF(B15="","",RANK(B15,B:B,0)++COUNTIF($B$1:B14,B15))</f>
        <v>86</v>
      </c>
      <c r="E15" s="115" t="s">
        <v>648</v>
      </c>
      <c r="F15" s="116">
        <v>89</v>
      </c>
      <c r="G15" s="192">
        <f>IF(F15="","",RANK(F15,F:F,0)+COUNTIF($F$1:F14,F15))</f>
        <v>5</v>
      </c>
    </row>
    <row r="16" spans="1:23">
      <c r="A16" s="115" t="s">
        <v>942</v>
      </c>
      <c r="B16" s="116">
        <v>5</v>
      </c>
      <c r="C16" s="192">
        <f>IF(B16="","",RANK(B16,B:B,0)++COUNTIF($B$1:B15,B16))</f>
        <v>59</v>
      </c>
      <c r="E16" s="115" t="s">
        <v>649</v>
      </c>
      <c r="F16" s="116">
        <v>15</v>
      </c>
      <c r="G16" s="192">
        <f>IF(F16="","",RANK(F16,F:F,0)+COUNTIF($F$1:F15,F16))</f>
        <v>21</v>
      </c>
    </row>
    <row r="17" spans="1:7">
      <c r="A17" s="115" t="s">
        <v>943</v>
      </c>
      <c r="B17" s="116">
        <v>3</v>
      </c>
      <c r="C17" s="192">
        <f>IF(B17="","",RANK(B17,B:B,0)++COUNTIF($B$1:B16,B17))</f>
        <v>65</v>
      </c>
      <c r="E17" s="115" t="s">
        <v>650</v>
      </c>
      <c r="F17" s="116">
        <v>145</v>
      </c>
      <c r="G17" s="192">
        <f>IF(F17="","",RANK(F17,F:F,0)+COUNTIF($F$1:F16,F17))</f>
        <v>3</v>
      </c>
    </row>
    <row r="18" spans="1:7">
      <c r="A18" s="115" t="s">
        <v>671</v>
      </c>
      <c r="B18" s="116">
        <v>13</v>
      </c>
      <c r="C18" s="192">
        <f>IF(B18="","",RANK(B18,B:B,0)++COUNTIF($B$1:B17,B18))</f>
        <v>30</v>
      </c>
      <c r="E18" s="115" t="s">
        <v>651</v>
      </c>
      <c r="F18" s="116">
        <v>27</v>
      </c>
      <c r="G18" s="192">
        <f>IF(F18="","",RANK(F18,F:F,0)+COUNTIF($F$1:F17,F18))</f>
        <v>17</v>
      </c>
    </row>
    <row r="19" spans="1:7">
      <c r="A19" s="115" t="s">
        <v>672</v>
      </c>
      <c r="B19" s="116">
        <v>8</v>
      </c>
      <c r="C19" s="192">
        <f>IF(B19="","",RANK(B19,B:B,0)++COUNTIF($B$1:B18,B19))</f>
        <v>46</v>
      </c>
      <c r="E19" s="115" t="s">
        <v>652</v>
      </c>
      <c r="F19" s="116">
        <v>16</v>
      </c>
      <c r="G19" s="192">
        <f>IF(F19="","",RANK(F19,F:F,0)+COUNTIF($F$1:F18,F19))</f>
        <v>20</v>
      </c>
    </row>
    <row r="20" spans="1:7">
      <c r="A20" s="115" t="s">
        <v>673</v>
      </c>
      <c r="B20" s="116">
        <v>10</v>
      </c>
      <c r="C20" s="192">
        <f>IF(B20="","",RANK(B20,B:B,0)++COUNTIF($B$1:B19,B20))</f>
        <v>37</v>
      </c>
      <c r="E20" s="115" t="s">
        <v>653</v>
      </c>
      <c r="F20" s="116">
        <v>56</v>
      </c>
      <c r="G20" s="192">
        <f>IF(F20="","",RANK(F20,F:F,0)+COUNTIF($F$1:F19,F20))</f>
        <v>13</v>
      </c>
    </row>
    <row r="21" spans="1:7">
      <c r="A21" s="115" t="s">
        <v>674</v>
      </c>
      <c r="B21" s="116">
        <v>4</v>
      </c>
      <c r="C21" s="192">
        <f>IF(B21="","",RANK(B21,B:B,0)++COUNTIF($B$1:B20,B21))</f>
        <v>61</v>
      </c>
      <c r="E21" s="115" t="s">
        <v>654</v>
      </c>
      <c r="F21" s="116">
        <v>61</v>
      </c>
      <c r="G21" s="192">
        <f>IF(F21="","",RANK(F21,F:F,0)+COUNTIF($F$1:F20,F21))</f>
        <v>11</v>
      </c>
    </row>
    <row r="22" spans="1:7">
      <c r="A22" s="115" t="s">
        <v>944</v>
      </c>
      <c r="B22" s="116">
        <v>3</v>
      </c>
      <c r="C22" s="192">
        <f>IF(B22="","",RANK(B22,B:B,0)++COUNTIF($B$1:B21,B22))</f>
        <v>66</v>
      </c>
      <c r="E22" s="115" t="s">
        <v>655</v>
      </c>
      <c r="F22" s="116">
        <v>220</v>
      </c>
      <c r="G22" s="192">
        <f>IF(F22="","",RANK(F22,F:F,0)+COUNTIF($F$1:F21,F22))</f>
        <v>2</v>
      </c>
    </row>
    <row r="23" spans="1:7">
      <c r="A23" s="115" t="s">
        <v>675</v>
      </c>
      <c r="B23" s="116">
        <v>288</v>
      </c>
      <c r="C23" s="192">
        <f>IF(B23="","",RANK(B23,B:B,0)++COUNTIF($B$1:B22,B23))</f>
        <v>3</v>
      </c>
      <c r="E23" s="115" t="s">
        <v>656</v>
      </c>
      <c r="F23" s="116">
        <v>3</v>
      </c>
      <c r="G23" s="192">
        <f>IF(F23="","",RANK(F23,F:F,0)+COUNTIF($F$1:F22,F23))</f>
        <v>25</v>
      </c>
    </row>
    <row r="24" spans="1:7">
      <c r="A24" s="115" t="s">
        <v>676</v>
      </c>
      <c r="B24" s="116">
        <v>10</v>
      </c>
      <c r="C24" s="192">
        <f>IF(B24="","",RANK(B24,B:B,0)++COUNTIF($B$1:B23,B24))</f>
        <v>38</v>
      </c>
      <c r="E24" s="115" t="s">
        <v>657</v>
      </c>
      <c r="F24" s="116">
        <v>29</v>
      </c>
      <c r="G24" s="192">
        <f>IF(F24="","",RANK(F24,F:F,0)+COUNTIF($F$1:F23,F24))</f>
        <v>16</v>
      </c>
    </row>
    <row r="25" spans="1:7">
      <c r="A25" s="115" t="s">
        <v>677</v>
      </c>
      <c r="B25" s="116">
        <v>23</v>
      </c>
      <c r="C25" s="192">
        <f>IF(B25="","",RANK(B25,B:B,0)++COUNTIF($B$1:B24,B25))</f>
        <v>20</v>
      </c>
      <c r="E25" s="115" t="s">
        <v>658</v>
      </c>
      <c r="F25" s="116">
        <v>75</v>
      </c>
      <c r="G25" s="192">
        <f>IF(F25="","",RANK(F25,F:F,0)+COUNTIF($F$1:F24,F25))</f>
        <v>7</v>
      </c>
    </row>
    <row r="26" spans="1:7">
      <c r="A26" s="115" t="s">
        <v>679</v>
      </c>
      <c r="B26" s="116">
        <v>1</v>
      </c>
      <c r="C26" s="192">
        <f>IF(B26="","",RANK(B26,B:B,0)++COUNTIF($B$1:B25,B26))</f>
        <v>87</v>
      </c>
      <c r="E26" s="115" t="s">
        <v>659</v>
      </c>
      <c r="F26" s="116">
        <v>81</v>
      </c>
      <c r="G26" s="192">
        <f>IF(F26="","",RANK(F26,F:F,0)+COUNTIF($F$1:F25,F26))</f>
        <v>6</v>
      </c>
    </row>
    <row r="27" spans="1:7">
      <c r="A27" s="115" t="s">
        <v>678</v>
      </c>
      <c r="B27" s="116">
        <v>9</v>
      </c>
      <c r="C27" s="192">
        <f>IF(B27="","",RANK(B27,B:B,0)++COUNTIF($B$1:B26,B27))</f>
        <v>39</v>
      </c>
      <c r="E27" s="115" t="s">
        <v>660</v>
      </c>
      <c r="F27" s="116">
        <v>12</v>
      </c>
      <c r="G27" s="192">
        <f>IF(F27="","",RANK(F27,F:F,0)+COUNTIF($F$1:F26,F27))</f>
        <v>22</v>
      </c>
    </row>
    <row r="28" spans="1:7">
      <c r="A28" s="115" t="s">
        <v>680</v>
      </c>
      <c r="B28" s="116">
        <v>23</v>
      </c>
      <c r="C28" s="192">
        <f>IF(B28="","",RANK(B28,B:B,0)++COUNTIF($B$1:B27,B28))</f>
        <v>21</v>
      </c>
      <c r="E28" s="115" t="s">
        <v>661</v>
      </c>
      <c r="F28" s="116">
        <v>42</v>
      </c>
      <c r="G28" s="192">
        <f>IF(F28="","",RANK(F28,F:F,0)+COUNTIF($F$1:F27,F28))</f>
        <v>14</v>
      </c>
    </row>
    <row r="29" spans="1:7">
      <c r="A29" s="115" t="s">
        <v>682</v>
      </c>
      <c r="B29" s="116">
        <v>11</v>
      </c>
      <c r="C29" s="192">
        <f>IF(B29="","",RANK(B29,B:B,0)++COUNTIF($B$1:B28,B29))</f>
        <v>34</v>
      </c>
      <c r="E29" s="115" t="s">
        <v>662</v>
      </c>
      <c r="F29" s="116">
        <v>11</v>
      </c>
      <c r="G29" s="192">
        <f>IF(F29="","",RANK(F29,F:F,0)+COUNTIF($F$1:F28,F29))</f>
        <v>23</v>
      </c>
    </row>
    <row r="30" spans="1:7">
      <c r="A30" s="115" t="s">
        <v>681</v>
      </c>
      <c r="B30" s="116">
        <v>11</v>
      </c>
      <c r="C30" s="192">
        <f>IF(B30="","",RANK(B30,B:B,0)++COUNTIF($B$1:B29,B30))</f>
        <v>35</v>
      </c>
      <c r="E30" s="115"/>
      <c r="F30" s="116"/>
      <c r="G30" s="192" t="str">
        <f>IF(F30="","",RANK(F30,F:F,0)+COUNTIF($F$1:F29,F30))</f>
        <v/>
      </c>
    </row>
    <row r="31" spans="1:7">
      <c r="A31" s="115" t="s">
        <v>683</v>
      </c>
      <c r="B31" s="116">
        <v>84</v>
      </c>
      <c r="C31" s="192">
        <f>IF(B31="","",RANK(B31,B:B,0)++COUNTIF($B$1:B30,B31))</f>
        <v>7</v>
      </c>
      <c r="E31" s="120"/>
      <c r="F31" s="121"/>
      <c r="G31" s="192" t="str">
        <f>IF(F31="","",RANK(F31,F:F,0)+COUNTIF($F$1:F30,F31))</f>
        <v/>
      </c>
    </row>
    <row r="32" spans="1:7">
      <c r="A32" s="115" t="s">
        <v>684</v>
      </c>
      <c r="B32" s="116">
        <v>7</v>
      </c>
      <c r="C32" s="192">
        <f>IF(B32="","",RANK(B32,B:B,0)++COUNTIF($B$1:B31,B32))</f>
        <v>52</v>
      </c>
      <c r="E32" s="120"/>
      <c r="F32" s="121"/>
      <c r="G32" s="192" t="str">
        <f>IF(F32="","",RANK(F32,F:F,0)+COUNTIF($F$1:F31,F32))</f>
        <v/>
      </c>
    </row>
    <row r="33" spans="1:7">
      <c r="A33" s="115" t="s">
        <v>685</v>
      </c>
      <c r="B33" s="116">
        <v>407</v>
      </c>
      <c r="C33" s="192">
        <f>IF(B33="","",RANK(B33,B:B,0)++COUNTIF($B$1:B32,B33))</f>
        <v>2</v>
      </c>
      <c r="E33" s="120"/>
      <c r="F33" s="121"/>
      <c r="G33" s="192" t="str">
        <f>IF(F33="","",RANK(F33,F:F,0)+COUNTIF($F$1:F32,F33))</f>
        <v/>
      </c>
    </row>
    <row r="34" spans="1:7">
      <c r="A34" s="115" t="s">
        <v>945</v>
      </c>
      <c r="B34" s="116">
        <v>9</v>
      </c>
      <c r="C34" s="192">
        <f>IF(B34="","",RANK(B34,B:B,0)++COUNTIF($B$1:B33,B34))</f>
        <v>40</v>
      </c>
      <c r="E34" s="120"/>
      <c r="F34" s="121"/>
      <c r="G34" s="192" t="str">
        <f>IF(F34="","",RANK(F34,F:F,0)+COUNTIF($F$1:F33,F34))</f>
        <v/>
      </c>
    </row>
    <row r="35" spans="1:7">
      <c r="A35" s="115" t="s">
        <v>686</v>
      </c>
      <c r="B35" s="116">
        <v>33</v>
      </c>
      <c r="C35" s="192">
        <f>IF(B35="","",RANK(B35,B:B,0)++COUNTIF($B$1:B34,B35))</f>
        <v>17</v>
      </c>
      <c r="E35" s="120"/>
      <c r="F35" s="121"/>
      <c r="G35" s="192" t="str">
        <f>IF(F35="","",RANK(F35,F:F,0)+COUNTIF($F$1:F34,F35))</f>
        <v/>
      </c>
    </row>
    <row r="36" spans="1:7">
      <c r="A36" s="115" t="s">
        <v>687</v>
      </c>
      <c r="B36" s="116">
        <v>1</v>
      </c>
      <c r="C36" s="192">
        <f>IF(B36="","",RANK(B36,B:B,0)++COUNTIF($B$1:B35,B36))</f>
        <v>88</v>
      </c>
      <c r="E36" s="120"/>
      <c r="F36" s="121"/>
      <c r="G36" s="192" t="str">
        <f>IF(F36="","",RANK(F36,F:F,0)+COUNTIF($F$1:F35,F36))</f>
        <v/>
      </c>
    </row>
    <row r="37" spans="1:7">
      <c r="A37" s="115" t="s">
        <v>688</v>
      </c>
      <c r="B37" s="116">
        <v>172</v>
      </c>
      <c r="C37" s="192">
        <f>IF(B37="","",RANK(B37,B:B,0)++COUNTIF($B$1:B36,B37))</f>
        <v>4</v>
      </c>
      <c r="E37" s="120"/>
      <c r="F37" s="121"/>
      <c r="G37" s="192" t="str">
        <f>IF(F37="","",RANK(F37,F:F,0)+COUNTIF($F$1:F36,F37))</f>
        <v/>
      </c>
    </row>
    <row r="38" spans="1:7">
      <c r="A38" s="115" t="s">
        <v>689</v>
      </c>
      <c r="B38" s="116">
        <v>3</v>
      </c>
      <c r="C38" s="192">
        <f>IF(B38="","",RANK(B38,B:B,0)++COUNTIF($B$1:B37,B38))</f>
        <v>67</v>
      </c>
      <c r="E38" s="120"/>
      <c r="F38" s="121"/>
      <c r="G38" s="192" t="str">
        <f>IF(F38="","",RANK(F38,F:F,0)+COUNTIF($F$1:F37,F38))</f>
        <v/>
      </c>
    </row>
    <row r="39" spans="1:7" ht="17.25" thickBot="1">
      <c r="A39" s="115" t="s">
        <v>690</v>
      </c>
      <c r="B39" s="116">
        <v>587</v>
      </c>
      <c r="C39" s="192">
        <f>IF(B39="","",RANK(B39,B:B,0)++COUNTIF($B$1:B38,B39))</f>
        <v>1</v>
      </c>
      <c r="E39" s="122"/>
      <c r="F39" s="123"/>
      <c r="G39" s="192" t="str">
        <f>IF(F39="","",RANK(F39,F:F,0)+COUNTIF($F$1:F38,F39))</f>
        <v/>
      </c>
    </row>
    <row r="40" spans="1:7">
      <c r="A40" s="115" t="s">
        <v>946</v>
      </c>
      <c r="B40" s="116">
        <v>2</v>
      </c>
      <c r="C40" s="192">
        <f>IF(B40="","",RANK(B40,B:B,0)++COUNTIF($B$1:B39,B40))</f>
        <v>78</v>
      </c>
    </row>
    <row r="41" spans="1:7">
      <c r="A41" s="115" t="s">
        <v>691</v>
      </c>
      <c r="B41" s="116">
        <v>44</v>
      </c>
      <c r="C41" s="192">
        <f>IF(B41="","",RANK(B41,B:B,0)++COUNTIF($B$1:B40,B41))</f>
        <v>14</v>
      </c>
    </row>
    <row r="42" spans="1:7">
      <c r="A42" s="115" t="s">
        <v>692</v>
      </c>
      <c r="B42" s="116">
        <v>3</v>
      </c>
      <c r="C42" s="192">
        <f>IF(B42="","",RANK(B42,B:B,0)++COUNTIF($B$1:B41,B42))</f>
        <v>68</v>
      </c>
    </row>
    <row r="43" spans="1:7">
      <c r="A43" s="115" t="s">
        <v>693</v>
      </c>
      <c r="B43" s="116">
        <v>13</v>
      </c>
      <c r="C43" s="192">
        <f>IF(B43="","",RANK(B43,B:B,0)++COUNTIF($B$1:B42,B43))</f>
        <v>31</v>
      </c>
    </row>
    <row r="44" spans="1:7">
      <c r="A44" s="115" t="s">
        <v>694</v>
      </c>
      <c r="B44" s="116">
        <v>1</v>
      </c>
      <c r="C44" s="192">
        <f>IF(B44="","",RANK(B44,B:B,0)++COUNTIF($B$1:B43,B44))</f>
        <v>89</v>
      </c>
    </row>
    <row r="45" spans="1:7">
      <c r="A45" s="115" t="s">
        <v>947</v>
      </c>
      <c r="B45" s="116">
        <v>4</v>
      </c>
      <c r="C45" s="192">
        <f>IF(B45="","",RANK(B45,B:B,0)++COUNTIF($B$1:B44,B45))</f>
        <v>62</v>
      </c>
    </row>
    <row r="46" spans="1:7">
      <c r="A46" s="115" t="s">
        <v>695</v>
      </c>
      <c r="B46" s="116">
        <v>12</v>
      </c>
      <c r="C46" s="192">
        <f>IF(B46="","",RANK(B46,B:B,0)++COUNTIF($B$1:B45,B46))</f>
        <v>33</v>
      </c>
    </row>
    <row r="47" spans="1:7">
      <c r="A47" s="115" t="s">
        <v>696</v>
      </c>
      <c r="B47" s="116">
        <v>4</v>
      </c>
      <c r="C47" s="192">
        <f>IF(B47="","",RANK(B47,B:B,0)++COUNTIF($B$1:B46,B47))</f>
        <v>63</v>
      </c>
    </row>
    <row r="48" spans="1:7">
      <c r="A48" s="115" t="s">
        <v>948</v>
      </c>
      <c r="B48" s="116">
        <v>1</v>
      </c>
      <c r="C48" s="192">
        <f>IF(B48="","",RANK(B48,B:B,0)++COUNTIF($B$1:B47,B48))</f>
        <v>90</v>
      </c>
    </row>
    <row r="49" spans="1:3">
      <c r="A49" s="115" t="s">
        <v>697</v>
      </c>
      <c r="B49" s="116">
        <v>8</v>
      </c>
      <c r="C49" s="192">
        <f>IF(B49="","",RANK(B49,B:B,0)++COUNTIF($B$1:B48,B49))</f>
        <v>47</v>
      </c>
    </row>
    <row r="50" spans="1:3">
      <c r="A50" s="115" t="s">
        <v>698</v>
      </c>
      <c r="B50" s="116">
        <v>96</v>
      </c>
      <c r="C50" s="192">
        <f>IF(B50="","",RANK(B50,B:B,0)++COUNTIF($B$1:B49,B50))</f>
        <v>6</v>
      </c>
    </row>
    <row r="51" spans="1:3">
      <c r="A51" s="115" t="s">
        <v>699</v>
      </c>
      <c r="B51" s="116">
        <v>9</v>
      </c>
      <c r="C51" s="192">
        <f>IF(B51="","",RANK(B51,B:B,0)++COUNTIF($B$1:B50,B51))</f>
        <v>41</v>
      </c>
    </row>
    <row r="52" spans="1:3">
      <c r="A52" s="115" t="s">
        <v>700</v>
      </c>
      <c r="B52" s="116">
        <v>3</v>
      </c>
      <c r="C52" s="192">
        <f>IF(B52="","",RANK(B52,B:B,0)++COUNTIF($B$1:B51,B52))</f>
        <v>69</v>
      </c>
    </row>
    <row r="53" spans="1:3">
      <c r="A53" s="115" t="s">
        <v>701</v>
      </c>
      <c r="B53" s="116">
        <v>14</v>
      </c>
      <c r="C53" s="192">
        <f>IF(B53="","",RANK(B53,B:B,0)++COUNTIF($B$1:B52,B53))</f>
        <v>28</v>
      </c>
    </row>
    <row r="54" spans="1:3">
      <c r="A54" s="115" t="s">
        <v>702</v>
      </c>
      <c r="B54" s="116">
        <v>6</v>
      </c>
      <c r="C54" s="192">
        <f>IF(B54="","",RANK(B54,B:B,0)++COUNTIF($B$1:B53,B54))</f>
        <v>54</v>
      </c>
    </row>
    <row r="55" spans="1:3">
      <c r="A55" s="115" t="s">
        <v>703</v>
      </c>
      <c r="B55" s="116">
        <v>31</v>
      </c>
      <c r="C55" s="192">
        <f>IF(B55="","",RANK(B55,B:B,0)++COUNTIF($B$1:B54,B55))</f>
        <v>19</v>
      </c>
    </row>
    <row r="56" spans="1:3">
      <c r="A56" s="115" t="s">
        <v>949</v>
      </c>
      <c r="B56" s="116">
        <v>3</v>
      </c>
      <c r="C56" s="192">
        <f>IF(B56="","",RANK(B56,B:B,0)++COUNTIF($B$1:B55,B56))</f>
        <v>70</v>
      </c>
    </row>
    <row r="57" spans="1:3">
      <c r="A57" s="115" t="s">
        <v>950</v>
      </c>
      <c r="B57" s="116">
        <v>2</v>
      </c>
      <c r="C57" s="192">
        <f>IF(B57="","",RANK(B57,B:B,0)++COUNTIF($B$1:B56,B57))</f>
        <v>79</v>
      </c>
    </row>
    <row r="58" spans="1:3">
      <c r="A58" s="115" t="s">
        <v>704</v>
      </c>
      <c r="B58" s="116">
        <v>9</v>
      </c>
      <c r="C58" s="192">
        <f>IF(B58="","",RANK(B58,B:B,0)++COUNTIF($B$1:B57,B58))</f>
        <v>42</v>
      </c>
    </row>
    <row r="59" spans="1:3">
      <c r="A59" s="115" t="s">
        <v>705</v>
      </c>
      <c r="B59" s="116">
        <v>17</v>
      </c>
      <c r="C59" s="192">
        <f>IF(B59="","",RANK(B59,B:B,0)++COUNTIF($B$1:B58,B59))</f>
        <v>25</v>
      </c>
    </row>
    <row r="60" spans="1:3">
      <c r="A60" s="115" t="s">
        <v>951</v>
      </c>
      <c r="B60" s="116">
        <v>6</v>
      </c>
      <c r="C60" s="192">
        <f>IF(B60="","",RANK(B60,B:B,0)++COUNTIF($B$1:B59,B60))</f>
        <v>55</v>
      </c>
    </row>
    <row r="61" spans="1:3">
      <c r="A61" s="115" t="s">
        <v>706</v>
      </c>
      <c r="B61" s="116">
        <v>69</v>
      </c>
      <c r="C61" s="192">
        <f>IF(B61="","",RANK(B61,B:B,0)++COUNTIF($B$1:B60,B61))</f>
        <v>10</v>
      </c>
    </row>
    <row r="62" spans="1:3">
      <c r="A62" s="115" t="s">
        <v>708</v>
      </c>
      <c r="B62" s="116">
        <v>13</v>
      </c>
      <c r="C62" s="192">
        <f>IF(B62="","",RANK(B62,B:B,0)++COUNTIF($B$1:B61,B62))</f>
        <v>32</v>
      </c>
    </row>
    <row r="63" spans="1:3">
      <c r="A63" s="115" t="s">
        <v>707</v>
      </c>
      <c r="B63" s="116">
        <v>35</v>
      </c>
      <c r="C63" s="192">
        <f>IF(B63="","",RANK(B63,B:B,0)++COUNTIF($B$1:B62,B63))</f>
        <v>15</v>
      </c>
    </row>
    <row r="64" spans="1:3">
      <c r="A64" s="115" t="s">
        <v>709</v>
      </c>
      <c r="B64" s="116">
        <v>18</v>
      </c>
      <c r="C64" s="192">
        <f>IF(B64="","",RANK(B64,B:B,0)++COUNTIF($B$1:B63,B64))</f>
        <v>23</v>
      </c>
    </row>
    <row r="65" spans="1:3">
      <c r="A65" s="115" t="s">
        <v>952</v>
      </c>
      <c r="B65" s="116">
        <v>3</v>
      </c>
      <c r="C65" s="192">
        <f>IF(B65="","",RANK(B65,B:B,0)++COUNTIF($B$1:B64,B65))</f>
        <v>71</v>
      </c>
    </row>
    <row r="66" spans="1:3">
      <c r="A66" s="115" t="s">
        <v>710</v>
      </c>
      <c r="B66" s="116">
        <v>3</v>
      </c>
      <c r="C66" s="192">
        <f>IF(B66="","",RANK(B66,B:B,0)++COUNTIF($B$1:B65,B66))</f>
        <v>72</v>
      </c>
    </row>
    <row r="67" spans="1:3">
      <c r="A67" s="115" t="s">
        <v>711</v>
      </c>
      <c r="B67" s="116">
        <v>11</v>
      </c>
      <c r="C67" s="192">
        <f>IF(B67="","",RANK(B67,B:B,0)++COUNTIF($B$1:B66,B67))</f>
        <v>36</v>
      </c>
    </row>
    <row r="68" spans="1:3">
      <c r="A68" s="115" t="s">
        <v>953</v>
      </c>
      <c r="B68" s="116">
        <v>1</v>
      </c>
      <c r="C68" s="192">
        <f>IF(B68="","",RANK(B68,B:B,0)++COUNTIF($B$1:B67,B68))</f>
        <v>91</v>
      </c>
    </row>
    <row r="69" spans="1:3">
      <c r="A69" s="115" t="s">
        <v>712</v>
      </c>
      <c r="B69" s="116">
        <v>35</v>
      </c>
      <c r="C69" s="192">
        <f>IF(B69="","",RANK(B69,B:B,0)++COUNTIF($B$1:B68,B69))</f>
        <v>16</v>
      </c>
    </row>
    <row r="70" spans="1:3">
      <c r="A70" s="115" t="s">
        <v>713</v>
      </c>
      <c r="B70" s="116">
        <v>3</v>
      </c>
      <c r="C70" s="192">
        <f>IF(B70="","",RANK(B70,B:B,0)++COUNTIF($B$1:B69,B70))</f>
        <v>73</v>
      </c>
    </row>
    <row r="71" spans="1:3">
      <c r="A71" s="115" t="s">
        <v>714</v>
      </c>
      <c r="B71" s="116">
        <v>78</v>
      </c>
      <c r="C71" s="192">
        <f>IF(B71="","",RANK(B71,B:B,0)++COUNTIF($B$1:B70,B71))</f>
        <v>9</v>
      </c>
    </row>
    <row r="72" spans="1:3">
      <c r="A72" s="115" t="s">
        <v>954</v>
      </c>
      <c r="B72" s="116">
        <v>2</v>
      </c>
      <c r="C72" s="192">
        <f>IF(B72="","",RANK(B72,B:B,0)++COUNTIF($B$1:B71,B72))</f>
        <v>80</v>
      </c>
    </row>
    <row r="73" spans="1:3">
      <c r="A73" s="115" t="s">
        <v>955</v>
      </c>
      <c r="B73" s="116">
        <v>2</v>
      </c>
      <c r="C73" s="192">
        <f>IF(B73="","",RANK(B73,B:B,0)++COUNTIF($B$1:B72,B73))</f>
        <v>81</v>
      </c>
    </row>
    <row r="74" spans="1:3">
      <c r="A74" s="115" t="s">
        <v>715</v>
      </c>
      <c r="B74" s="116">
        <v>18</v>
      </c>
      <c r="C74" s="192">
        <f>IF(B74="","",RANK(B74,B:B,0)++COUNTIF($B$1:B73,B74))</f>
        <v>24</v>
      </c>
    </row>
    <row r="75" spans="1:3">
      <c r="A75" s="115" t="s">
        <v>716</v>
      </c>
      <c r="B75" s="116">
        <v>51</v>
      </c>
      <c r="C75" s="192">
        <f>IF(B75="","",RANK(B75,B:B,0)++COUNTIF($B$1:B74,B75))</f>
        <v>12</v>
      </c>
    </row>
    <row r="76" spans="1:3">
      <c r="A76" s="115" t="s">
        <v>956</v>
      </c>
      <c r="B76" s="116">
        <v>3</v>
      </c>
      <c r="C76" s="192">
        <f>IF(B76="","",RANK(B76,B:B,0)++COUNTIF($B$1:B75,B76))</f>
        <v>74</v>
      </c>
    </row>
    <row r="77" spans="1:3">
      <c r="A77" s="115" t="s">
        <v>957</v>
      </c>
      <c r="B77" s="116">
        <v>7</v>
      </c>
      <c r="C77" s="192">
        <f>IF(B77="","",RANK(B77,B:B,0)++COUNTIF($B$1:B76,B77))</f>
        <v>53</v>
      </c>
    </row>
    <row r="78" spans="1:3">
      <c r="A78" s="115" t="s">
        <v>717</v>
      </c>
      <c r="B78" s="116">
        <v>19</v>
      </c>
      <c r="C78" s="192">
        <f>IF(B78="","",RANK(B78,B:B,0)++COUNTIF($B$1:B77,B78))</f>
        <v>22</v>
      </c>
    </row>
    <row r="79" spans="1:3">
      <c r="A79" s="115" t="s">
        <v>958</v>
      </c>
      <c r="B79" s="116">
        <v>2</v>
      </c>
      <c r="C79" s="192">
        <f>IF(B79="","",RANK(B79,B:B,0)++COUNTIF($B$1:B78,B79))</f>
        <v>82</v>
      </c>
    </row>
    <row r="80" spans="1:3">
      <c r="A80" s="115" t="s">
        <v>718</v>
      </c>
      <c r="B80" s="116">
        <v>33</v>
      </c>
      <c r="C80" s="192">
        <f>IF(B80="","",RANK(B80,B:B,0)++COUNTIF($B$1:B79,B80))</f>
        <v>18</v>
      </c>
    </row>
    <row r="81" spans="1:12">
      <c r="A81" s="115" t="s">
        <v>719</v>
      </c>
      <c r="B81" s="116">
        <v>8</v>
      </c>
      <c r="C81" s="192">
        <f>IF(B81="","",RANK(B81,B:B,0)++COUNTIF($B$1:B80,B81))</f>
        <v>48</v>
      </c>
    </row>
    <row r="82" spans="1:12">
      <c r="A82" s="115" t="s">
        <v>720</v>
      </c>
      <c r="B82" s="116">
        <v>8</v>
      </c>
      <c r="C82" s="192">
        <f>IF(B82="","",RANK(B82,B:B,0)++COUNTIF($B$1:B81,B82))</f>
        <v>49</v>
      </c>
    </row>
    <row r="83" spans="1:12">
      <c r="A83" s="115" t="s">
        <v>721</v>
      </c>
      <c r="B83" s="116">
        <v>3</v>
      </c>
      <c r="C83" s="192">
        <f>IF(B83="","",RANK(B83,B:B,0)++COUNTIF($B$1:B82,B83))</f>
        <v>75</v>
      </c>
    </row>
    <row r="84" spans="1:12">
      <c r="A84" s="115" t="s">
        <v>723</v>
      </c>
      <c r="B84" s="116">
        <v>8</v>
      </c>
      <c r="C84" s="192">
        <f>IF(B84="","",RANK(B84,B:B,0)++COUNTIF($B$1:B83,B84))</f>
        <v>50</v>
      </c>
    </row>
    <row r="85" spans="1:12">
      <c r="A85" s="115" t="s">
        <v>722</v>
      </c>
      <c r="B85" s="116">
        <v>9</v>
      </c>
      <c r="C85" s="192">
        <f>IF(B85="","",RANK(B85,B:B,0)++COUNTIF($B$1:B84,B85))</f>
        <v>43</v>
      </c>
    </row>
    <row r="86" spans="1:12">
      <c r="A86" s="115" t="s">
        <v>724</v>
      </c>
      <c r="B86" s="116">
        <v>59</v>
      </c>
      <c r="C86" s="192">
        <f>IF(B86="","",RANK(B86,B:B,0)++COUNTIF($B$1:B85,B86))</f>
        <v>11</v>
      </c>
      <c r="L86" s="147"/>
    </row>
    <row r="87" spans="1:12">
      <c r="A87" s="115" t="s">
        <v>725</v>
      </c>
      <c r="B87" s="116">
        <v>3</v>
      </c>
      <c r="C87" s="192">
        <f>IF(B87="","",RANK(B87,B:B,0)++COUNTIF($B$1:B86,B87))</f>
        <v>76</v>
      </c>
      <c r="L87" s="147"/>
    </row>
    <row r="88" spans="1:12">
      <c r="A88" s="115" t="s">
        <v>726</v>
      </c>
      <c r="B88" s="116">
        <v>9</v>
      </c>
      <c r="C88" s="192">
        <f>IF(B88="","",RANK(B88,B:B,0)++COUNTIF($B$1:B87,B88))</f>
        <v>44</v>
      </c>
    </row>
    <row r="89" spans="1:12">
      <c r="A89" s="115" t="s">
        <v>727</v>
      </c>
      <c r="B89" s="116">
        <v>126</v>
      </c>
      <c r="C89" s="192">
        <f>IF(B89="","",RANK(B89,B:B,0)++COUNTIF($B$1:B88,B89))</f>
        <v>5</v>
      </c>
    </row>
    <row r="90" spans="1:12">
      <c r="A90" s="115" t="s">
        <v>959</v>
      </c>
      <c r="B90" s="116">
        <v>2</v>
      </c>
      <c r="C90" s="192">
        <f>IF(B90="","",RANK(B90,B:B,0)++COUNTIF($B$1:B89,B90))</f>
        <v>83</v>
      </c>
    </row>
    <row r="91" spans="1:12">
      <c r="A91" s="115" t="s">
        <v>728</v>
      </c>
      <c r="B91" s="116">
        <v>3</v>
      </c>
      <c r="C91" s="192">
        <f>IF(B91="","",RANK(B91,B:B,0)++COUNTIF($B$1:B90,B91))</f>
        <v>77</v>
      </c>
    </row>
    <row r="92" spans="1:12">
      <c r="A92" s="115" t="s">
        <v>729</v>
      </c>
      <c r="B92" s="116">
        <v>17</v>
      </c>
      <c r="C92" s="192">
        <f>IF(B92="","",RANK(B92,B:B,0)++COUNTIF($B$1:B91,B92))</f>
        <v>26</v>
      </c>
    </row>
    <row r="93" spans="1:12">
      <c r="A93" s="115" t="s">
        <v>730</v>
      </c>
      <c r="B93" s="116">
        <v>2</v>
      </c>
      <c r="C93" s="192">
        <f>IF(B93="","",RANK(B93,B:B,0)++COUNTIF($B$1:B92,B93))</f>
        <v>84</v>
      </c>
    </row>
    <row r="94" spans="1:12">
      <c r="A94" s="115" t="s">
        <v>731</v>
      </c>
      <c r="B94" s="116">
        <v>2</v>
      </c>
      <c r="C94" s="192">
        <f>IF(B94="","",RANK(B94,B:B,0)++COUNTIF($B$1:B93,B94))</f>
        <v>85</v>
      </c>
    </row>
    <row r="95" spans="1:12">
      <c r="A95" s="115" t="s">
        <v>732</v>
      </c>
      <c r="B95" s="116">
        <v>80</v>
      </c>
      <c r="C95" s="192">
        <f>IF(B95="","",RANK(B95,B:B,0)++COUNTIF($B$1:B94,B95))</f>
        <v>8</v>
      </c>
    </row>
    <row r="96" spans="1:12">
      <c r="A96" s="115"/>
      <c r="B96" s="116"/>
      <c r="C96" s="192" t="str">
        <f>IF(B96="","",RANK(B96,B:B,0)++COUNTIF($B$1:B95,B96))</f>
        <v/>
      </c>
    </row>
    <row r="97" spans="1:3">
      <c r="A97" s="115"/>
      <c r="B97" s="116"/>
      <c r="C97" s="192" t="str">
        <f>IF(B97="","",RANK(B97,B:B,0)++COUNTIF($B$1:B96,B97))</f>
        <v/>
      </c>
    </row>
    <row r="98" spans="1:3">
      <c r="A98" s="115"/>
      <c r="B98" s="116"/>
      <c r="C98" s="192" t="str">
        <f>IF(B98="","",RANK(B98,B:B,0)++COUNTIF($B$1:B97,B98))</f>
        <v/>
      </c>
    </row>
    <row r="99" spans="1:3">
      <c r="A99" s="115"/>
      <c r="B99" s="116"/>
      <c r="C99" s="192" t="str">
        <f>IF(B99="","",RANK(B99,B:B,0)++COUNTIF($B$1:B98,B99))</f>
        <v/>
      </c>
    </row>
    <row r="100" spans="1:3">
      <c r="A100" s="115"/>
      <c r="B100" s="116"/>
      <c r="C100" s="192" t="str">
        <f>IF(B100="","",RANK(B100,B:B,0)++COUNTIF($B$1:B99,B100))</f>
        <v/>
      </c>
    </row>
    <row r="101" spans="1:3">
      <c r="A101" s="115"/>
      <c r="B101" s="116"/>
      <c r="C101" s="192" t="str">
        <f>IF(B101="","",RANK(B101,B:B,0)++COUNTIF($B$1:B100,B101))</f>
        <v/>
      </c>
    </row>
    <row r="102" spans="1:3">
      <c r="A102" s="115"/>
      <c r="B102" s="116"/>
      <c r="C102" s="192" t="str">
        <f>IF(B102="","",RANK(B102,B:B,0)++COUNTIF($B$1:B101,B102))</f>
        <v/>
      </c>
    </row>
    <row r="103" spans="1:3">
      <c r="A103" s="115"/>
      <c r="B103" s="116"/>
      <c r="C103" s="192" t="str">
        <f>IF(B103="","",RANK(B103,B:B,0)++COUNTIF($B$1:B102,B103))</f>
        <v/>
      </c>
    </row>
    <row r="104" spans="1:3">
      <c r="A104" s="115"/>
      <c r="B104" s="116"/>
      <c r="C104" s="192" t="str">
        <f>IF(B104="","",RANK(B104,B:B,0)++COUNTIF($B$1:B103,B104))</f>
        <v/>
      </c>
    </row>
    <row r="105" spans="1:3">
      <c r="A105" s="115"/>
      <c r="B105" s="116"/>
      <c r="C105" s="192" t="str">
        <f>IF(B105="","",RANK(B105,B:B,0)++COUNTIF($B$1:B104,B105))</f>
        <v/>
      </c>
    </row>
    <row r="106" spans="1:3">
      <c r="A106" s="115"/>
      <c r="B106" s="116"/>
      <c r="C106" s="192" t="str">
        <f>IF(B106="","",RANK(B106,B:B,0)++COUNTIF($B$1:B105,B106))</f>
        <v/>
      </c>
    </row>
    <row r="107" spans="1:3">
      <c r="A107" s="115"/>
      <c r="B107" s="116"/>
      <c r="C107" s="192" t="str">
        <f>IF(B107="","",RANK(B107,B:B,0)++COUNTIF($B$1:B106,B107))</f>
        <v/>
      </c>
    </row>
    <row r="108" spans="1:3">
      <c r="A108" s="115"/>
      <c r="B108" s="116"/>
      <c r="C108" s="192" t="str">
        <f>IF(B108="","",RANK(B108,B:B,0)++COUNTIF($B$1:B107,B108))</f>
        <v/>
      </c>
    </row>
    <row r="109" spans="1:3">
      <c r="A109" s="115"/>
      <c r="B109" s="116"/>
      <c r="C109" s="192" t="str">
        <f>IF(B109="","",RANK(B109,B:B,0)++COUNTIF($B$1:B108,B109))</f>
        <v/>
      </c>
    </row>
    <row r="110" spans="1:3">
      <c r="A110" s="115"/>
      <c r="B110" s="116"/>
      <c r="C110" s="192" t="str">
        <f>IF(B110="","",RANK(B110,B:B,0)++COUNTIF($B$1:B109,B110))</f>
        <v/>
      </c>
    </row>
    <row r="111" spans="1:3">
      <c r="A111" s="115"/>
      <c r="B111" s="116"/>
      <c r="C111" s="192" t="str">
        <f>IF(B111="","",RANK(B111,B:B,0)++COUNTIF($B$1:B110,B111))</f>
        <v/>
      </c>
    </row>
    <row r="112" spans="1:3">
      <c r="A112" s="115"/>
      <c r="B112" s="116"/>
      <c r="C112" s="192" t="str">
        <f>IF(B112="","",RANK(B112,B:B,0)++COUNTIF($B$1:B111,B112))</f>
        <v/>
      </c>
    </row>
    <row r="113" spans="1:3">
      <c r="A113" s="115"/>
      <c r="B113" s="116"/>
      <c r="C113" s="192" t="str">
        <f>IF(B113="","",RANK(B113,B:B,0)++COUNTIF($B$1:B112,B113))</f>
        <v/>
      </c>
    </row>
    <row r="114" spans="1:3">
      <c r="A114" s="115"/>
      <c r="B114" s="116"/>
      <c r="C114" s="192" t="str">
        <f>IF(B114="","",RANK(B114,B:B,0)++COUNTIF($B$1:B113,B114))</f>
        <v/>
      </c>
    </row>
    <row r="115" spans="1:3">
      <c r="A115" s="115"/>
      <c r="B115" s="116"/>
      <c r="C115" s="192" t="str">
        <f>IF(B115="","",RANK(B115,B:B,0)++COUNTIF($B$1:B114,B115))</f>
        <v/>
      </c>
    </row>
    <row r="116" spans="1:3">
      <c r="A116" s="115"/>
      <c r="B116" s="116"/>
      <c r="C116" s="192" t="str">
        <f>IF(B116="","",RANK(B116,B:B,0)++COUNTIF($B$1:B115,B116))</f>
        <v/>
      </c>
    </row>
    <row r="117" spans="1:3">
      <c r="A117" s="115"/>
      <c r="B117" s="116"/>
      <c r="C117" s="192" t="str">
        <f>IF(B117="","",RANK(B117,B:B,0)++COUNTIF($B$1:B116,B117))</f>
        <v/>
      </c>
    </row>
    <row r="118" spans="1:3">
      <c r="A118" s="115"/>
      <c r="B118" s="116"/>
      <c r="C118" s="192" t="str">
        <f>IF(B118="","",RANK(B118,B:B,0)++COUNTIF($B$1:B117,B118))</f>
        <v/>
      </c>
    </row>
    <row r="119" spans="1:3">
      <c r="A119" s="115"/>
      <c r="B119" s="116"/>
      <c r="C119" s="192" t="str">
        <f>IF(B119="","",RANK(B119,B:B,0)++COUNTIF($B$1:B118,B119))</f>
        <v/>
      </c>
    </row>
    <row r="120" spans="1:3">
      <c r="A120" s="115"/>
      <c r="B120" s="116"/>
      <c r="C120" s="192" t="str">
        <f>IF(B120="","",RANK(B120,B:B,0)++COUNTIF($B$1:B119,B120))</f>
        <v/>
      </c>
    </row>
    <row r="121" spans="1:3">
      <c r="A121" s="115"/>
      <c r="B121" s="116"/>
      <c r="C121" s="192" t="str">
        <f>IF(B121="","",RANK(B121,B:B,0)++COUNTIF($B$1:B120,B121))</f>
        <v/>
      </c>
    </row>
    <row r="122" spans="1:3">
      <c r="A122" s="115"/>
      <c r="B122" s="116"/>
      <c r="C122" s="192" t="str">
        <f>IF(B122="","",RANK(B122,B:B,0)++COUNTIF($B$1:B121,B122))</f>
        <v/>
      </c>
    </row>
    <row r="123" spans="1:3">
      <c r="A123" s="115"/>
      <c r="B123" s="116"/>
      <c r="C123" s="192" t="str">
        <f>IF(B123="","",RANK(B123,B:B,0)++COUNTIF($B$1:B122,B123))</f>
        <v/>
      </c>
    </row>
    <row r="124" spans="1:3">
      <c r="A124" s="115"/>
      <c r="B124" s="116"/>
      <c r="C124" s="192" t="str">
        <f>IF(B124="","",RANK(B124,B:B,0)++COUNTIF($B$1:B123,B124))</f>
        <v/>
      </c>
    </row>
    <row r="125" spans="1:3">
      <c r="A125" s="115"/>
      <c r="B125" s="116"/>
      <c r="C125" s="192" t="str">
        <f>IF(B125="","",RANK(B125,B:B,0)++COUNTIF($B$1:B124,B125))</f>
        <v/>
      </c>
    </row>
    <row r="126" spans="1:3">
      <c r="A126" s="115"/>
      <c r="B126" s="116"/>
      <c r="C126" s="192" t="str">
        <f>IF(B126="","",RANK(B126,B:B,0)++COUNTIF($B$1:B125,B126))</f>
        <v/>
      </c>
    </row>
    <row r="127" spans="1:3">
      <c r="A127" s="115"/>
      <c r="B127" s="116"/>
      <c r="C127" s="192" t="str">
        <f>IF(B127="","",RANK(B127,B:B,0)++COUNTIF($B$1:B126,B127))</f>
        <v/>
      </c>
    </row>
    <row r="128" spans="1:3">
      <c r="A128" s="115"/>
      <c r="B128" s="116"/>
      <c r="C128" s="192" t="str">
        <f>IF(B128="","",RANK(B128,B:B,0)++COUNTIF($B$1:B127,B128))</f>
        <v/>
      </c>
    </row>
    <row r="129" spans="1:3">
      <c r="A129" s="115"/>
      <c r="B129" s="116"/>
      <c r="C129" s="192" t="str">
        <f>IF(B129="","",RANK(B129,B:B,0)++COUNTIF($B$1:B128,B129))</f>
        <v/>
      </c>
    </row>
    <row r="130" spans="1:3">
      <c r="A130" s="115"/>
      <c r="B130" s="116"/>
      <c r="C130" s="192" t="str">
        <f>IF(B130="","",RANK(B130,B:B,0)++COUNTIF($B$1:B129,B130))</f>
        <v/>
      </c>
    </row>
    <row r="131" spans="1:3">
      <c r="A131" s="115"/>
      <c r="B131" s="116"/>
      <c r="C131" s="192" t="str">
        <f>IF(B131="","",RANK(B131,B:B,0)++COUNTIF($B$1:B130,B131))</f>
        <v/>
      </c>
    </row>
    <row r="132" spans="1:3">
      <c r="A132" s="115"/>
      <c r="B132" s="116"/>
      <c r="C132" s="192" t="str">
        <f>IF(B132="","",RANK(B132,B:B,0)++COUNTIF($B$1:B131,B132))</f>
        <v/>
      </c>
    </row>
    <row r="133" spans="1:3">
      <c r="A133" s="115"/>
      <c r="B133" s="116"/>
      <c r="C133" s="192" t="str">
        <f>IF(B133="","",RANK(B133,B:B,0)++COUNTIF($B$1:B132,B133))</f>
        <v/>
      </c>
    </row>
    <row r="134" spans="1:3">
      <c r="A134" s="115"/>
      <c r="B134" s="116"/>
      <c r="C134" s="192" t="str">
        <f>IF(B134="","",RANK(B134,B:B,0)++COUNTIF($B$1:B133,B134))</f>
        <v/>
      </c>
    </row>
    <row r="135" spans="1:3">
      <c r="A135" s="115"/>
      <c r="B135" s="116"/>
      <c r="C135" s="192" t="str">
        <f>IF(B135="","",RANK(B135,B:B,0)++COUNTIF($B$1:B134,B135))</f>
        <v/>
      </c>
    </row>
    <row r="136" spans="1:3">
      <c r="A136" s="115"/>
      <c r="B136" s="116"/>
      <c r="C136" s="192" t="str">
        <f>IF(B136="","",RANK(B136,B:B,0)++COUNTIF($B$1:B135,B136))</f>
        <v/>
      </c>
    </row>
    <row r="137" spans="1:3">
      <c r="A137" s="115"/>
      <c r="B137" s="116"/>
      <c r="C137" s="192" t="str">
        <f>IF(B137="","",RANK(B137,B:B,0)++COUNTIF($B$1:B136,B137))</f>
        <v/>
      </c>
    </row>
    <row r="138" spans="1:3">
      <c r="A138" s="115"/>
      <c r="B138" s="116"/>
      <c r="C138" s="192" t="str">
        <f>IF(B138="","",RANK(B138,B:B,0)++COUNTIF($B$1:B137,B138))</f>
        <v/>
      </c>
    </row>
    <row r="139" spans="1:3">
      <c r="A139" s="115"/>
      <c r="B139" s="116"/>
      <c r="C139" s="192" t="str">
        <f>IF(B139="","",RANK(B139,B:B,0)++COUNTIF($B$1:B138,B139))</f>
        <v/>
      </c>
    </row>
    <row r="140" spans="1:3">
      <c r="A140" s="115"/>
      <c r="B140" s="116"/>
      <c r="C140" s="192" t="str">
        <f>IF(B140="","",RANK(B140,B:B,0)++COUNTIF($B$1:B139,B140))</f>
        <v/>
      </c>
    </row>
    <row r="141" spans="1:3">
      <c r="A141" s="115"/>
      <c r="B141" s="116"/>
      <c r="C141" s="192" t="str">
        <f>IF(B141="","",RANK(B141,B:B,0)++COUNTIF($B$1:B140,B141))</f>
        <v/>
      </c>
    </row>
    <row r="142" spans="1:3">
      <c r="A142" s="115"/>
      <c r="B142" s="116"/>
      <c r="C142" s="192" t="str">
        <f>IF(B142="","",RANK(B142,B:B,0)++COUNTIF($B$1:B141,B142))</f>
        <v/>
      </c>
    </row>
    <row r="143" spans="1:3">
      <c r="A143" s="115"/>
      <c r="B143" s="116"/>
      <c r="C143" s="192" t="str">
        <f>IF(B143="","",RANK(B143,B:B,0)++COUNTIF($B$1:B142,B143))</f>
        <v/>
      </c>
    </row>
    <row r="144" spans="1:3">
      <c r="A144" s="115"/>
      <c r="B144" s="116"/>
      <c r="C144" s="192" t="str">
        <f>IF(B144="","",RANK(B144,B:B,0)++COUNTIF($B$1:B143,B144))</f>
        <v/>
      </c>
    </row>
    <row r="145" spans="1:3">
      <c r="A145" s="115"/>
      <c r="B145" s="116"/>
      <c r="C145" s="192" t="str">
        <f>IF(B145="","",RANK(B145,B:B,0)++COUNTIF($B$1:B144,B145))</f>
        <v/>
      </c>
    </row>
    <row r="146" spans="1:3">
      <c r="A146" s="115"/>
      <c r="B146" s="116"/>
      <c r="C146" s="192" t="str">
        <f>IF(B146="","",RANK(B146,B:B,0)++COUNTIF($B$1:B145,B146))</f>
        <v/>
      </c>
    </row>
    <row r="147" spans="1:3">
      <c r="A147" s="115"/>
      <c r="B147" s="116"/>
      <c r="C147" s="192" t="str">
        <f>IF(B147="","",RANK(B147,B:B,0)++COUNTIF($B$1:B146,B147))</f>
        <v/>
      </c>
    </row>
    <row r="148" spans="1:3">
      <c r="A148" s="115"/>
      <c r="B148" s="116"/>
      <c r="C148" s="192" t="str">
        <f>IF(B148="","",RANK(B148,B:B,0)++COUNTIF($B$1:B147,B148))</f>
        <v/>
      </c>
    </row>
    <row r="149" spans="1:3">
      <c r="A149" s="115"/>
      <c r="B149" s="116"/>
      <c r="C149" s="192" t="str">
        <f>IF(B149="","",RANK(B149,B:B,0)++COUNTIF($B$1:B148,B149))</f>
        <v/>
      </c>
    </row>
    <row r="150" spans="1:3">
      <c r="A150" s="115"/>
      <c r="B150" s="116"/>
      <c r="C150" s="192" t="str">
        <f>IF(B150="","",RANK(B150,B:B,0)++COUNTIF($B$1:B149,B150))</f>
        <v/>
      </c>
    </row>
    <row r="151" spans="1:3">
      <c r="A151" s="115"/>
      <c r="B151" s="116"/>
      <c r="C151" s="192" t="str">
        <f>IF(B151="","",RANK(B151,B:B,0)++COUNTIF($B$1:B150,B151))</f>
        <v/>
      </c>
    </row>
    <row r="152" spans="1:3">
      <c r="A152" s="115"/>
      <c r="B152" s="116"/>
      <c r="C152" s="192" t="str">
        <f>IF(B152="","",RANK(B152,B:B,0)++COUNTIF($B$1:B151,B152))</f>
        <v/>
      </c>
    </row>
    <row r="153" spans="1:3">
      <c r="A153" s="115"/>
      <c r="B153" s="116"/>
      <c r="C153" s="192" t="str">
        <f>IF(B153="","",RANK(B153,B:B,0)++COUNTIF($B$1:B152,B153))</f>
        <v/>
      </c>
    </row>
    <row r="154" spans="1:3">
      <c r="A154" s="115"/>
      <c r="B154" s="116"/>
      <c r="C154" s="192" t="str">
        <f>IF(B154="","",RANK(B154,B:B,0)++COUNTIF($B$1:B153,B154))</f>
        <v/>
      </c>
    </row>
    <row r="155" spans="1:3">
      <c r="A155" s="115"/>
      <c r="B155" s="116"/>
      <c r="C155" s="192" t="str">
        <f>IF(B155="","",RANK(B155,B:B,0)++COUNTIF($B$1:B154,B155))</f>
        <v/>
      </c>
    </row>
    <row r="156" spans="1:3">
      <c r="A156" s="115"/>
      <c r="B156" s="116"/>
      <c r="C156" s="192" t="str">
        <f>IF(B156="","",RANK(B156,B:B,0)++COUNTIF($B$1:B155,B156))</f>
        <v/>
      </c>
    </row>
    <row r="157" spans="1:3">
      <c r="A157" s="115"/>
      <c r="B157" s="116"/>
      <c r="C157" s="192" t="str">
        <f>IF(B157="","",RANK(B157,B:B,0)++COUNTIF($B$1:B156,B157))</f>
        <v/>
      </c>
    </row>
    <row r="158" spans="1:3">
      <c r="A158" s="115"/>
      <c r="B158" s="116"/>
      <c r="C158" s="192" t="str">
        <f>IF(B158="","",RANK(B158,B:B,0)++COUNTIF($B$1:B157,B158))</f>
        <v/>
      </c>
    </row>
    <row r="159" spans="1:3">
      <c r="A159" s="115"/>
      <c r="B159" s="116"/>
      <c r="C159" s="192" t="str">
        <f>IF(B159="","",RANK(B159,B:B,0)++COUNTIF($B$1:B158,B159))</f>
        <v/>
      </c>
    </row>
    <row r="160" spans="1:3">
      <c r="A160" s="115"/>
      <c r="B160" s="116"/>
      <c r="C160" s="192" t="str">
        <f>IF(B160="","",RANK(B160,B:B,0)++COUNTIF($B$1:B159,B160))</f>
        <v/>
      </c>
    </row>
    <row r="161" spans="1:3">
      <c r="A161" s="115"/>
      <c r="B161" s="116"/>
      <c r="C161" s="192" t="str">
        <f>IF(B161="","",RANK(B161,B:B,0)++COUNTIF($B$1:B160,B161))</f>
        <v/>
      </c>
    </row>
    <row r="162" spans="1:3">
      <c r="A162" s="115"/>
      <c r="B162" s="116"/>
      <c r="C162" s="192" t="str">
        <f>IF(B162="","",RANK(B162,B:B,0)++COUNTIF($B$1:B161,B162))</f>
        <v/>
      </c>
    </row>
    <row r="163" spans="1:3">
      <c r="A163" s="115"/>
      <c r="B163" s="116"/>
      <c r="C163" s="192" t="str">
        <f>IF(B163="","",RANK(B163,B:B,0)++COUNTIF($B$1:B162,B163))</f>
        <v/>
      </c>
    </row>
    <row r="164" spans="1:3">
      <c r="A164" s="115"/>
      <c r="B164" s="116"/>
      <c r="C164" s="192" t="str">
        <f>IF(B164="","",RANK(B164,B:B,0)++COUNTIF($B$1:B163,B164))</f>
        <v/>
      </c>
    </row>
    <row r="165" spans="1:3">
      <c r="A165" s="115"/>
      <c r="B165" s="116"/>
      <c r="C165" s="192" t="str">
        <f>IF(B165="","",RANK(B165,B:B,0)++COUNTIF($B$1:B164,B165))</f>
        <v/>
      </c>
    </row>
    <row r="166" spans="1:3">
      <c r="A166" s="115"/>
      <c r="B166" s="116"/>
      <c r="C166" s="192" t="str">
        <f>IF(B166="","",RANK(B166,B:B,0)++COUNTIF($B$1:B165,B166))</f>
        <v/>
      </c>
    </row>
    <row r="167" spans="1:3">
      <c r="A167" s="115"/>
      <c r="B167" s="116"/>
      <c r="C167" s="192" t="str">
        <f>IF(B167="","",RANK(B167,B:B,0)++COUNTIF($B$1:B166,B167))</f>
        <v/>
      </c>
    </row>
    <row r="168" spans="1:3">
      <c r="A168" s="115"/>
      <c r="B168" s="116"/>
      <c r="C168" s="192" t="str">
        <f>IF(B168="","",RANK(B168,B:B,0)++COUNTIF($B$1:B167,B168))</f>
        <v/>
      </c>
    </row>
    <row r="169" spans="1:3">
      <c r="A169" s="115"/>
      <c r="B169" s="116"/>
      <c r="C169" s="192" t="str">
        <f>IF(B169="","",RANK(B169,B:B,0)++COUNTIF($B$1:B168,B169))</f>
        <v/>
      </c>
    </row>
    <row r="170" spans="1:3">
      <c r="A170" s="115"/>
      <c r="B170" s="116"/>
      <c r="C170" s="192" t="str">
        <f>IF(B170="","",RANK(B170,B:B,0)++COUNTIF($B$1:B169,B170))</f>
        <v/>
      </c>
    </row>
    <row r="171" spans="1:3">
      <c r="A171" s="115"/>
      <c r="B171" s="116"/>
      <c r="C171" s="192" t="str">
        <f>IF(B171="","",RANK(B171,B:B,0)++COUNTIF($B$1:B170,B171))</f>
        <v/>
      </c>
    </row>
    <row r="172" spans="1:3">
      <c r="A172" s="115"/>
      <c r="B172" s="116"/>
      <c r="C172" s="192" t="str">
        <f>IF(B172="","",RANK(B172,B:B,0)++COUNTIF($B$1:B171,B172))</f>
        <v/>
      </c>
    </row>
    <row r="173" spans="1:3">
      <c r="A173" s="115"/>
      <c r="B173" s="116"/>
      <c r="C173" s="192" t="str">
        <f>IF(B173="","",RANK(B173,B:B,0)++COUNTIF($B$1:B172,B173))</f>
        <v/>
      </c>
    </row>
    <row r="174" spans="1:3">
      <c r="A174" s="115"/>
      <c r="B174" s="116"/>
      <c r="C174" s="192" t="str">
        <f>IF(B174="","",RANK(B174,B:B,0)++COUNTIF($B$1:B173,B174))</f>
        <v/>
      </c>
    </row>
    <row r="175" spans="1:3">
      <c r="A175" s="115"/>
      <c r="B175" s="116"/>
      <c r="C175" s="192" t="str">
        <f>IF(B175="","",RANK(B175,B:B,0)++COUNTIF($B$1:B174,B175))</f>
        <v/>
      </c>
    </row>
    <row r="176" spans="1:3">
      <c r="A176" s="115"/>
      <c r="B176" s="116"/>
      <c r="C176" s="192" t="str">
        <f>IF(B176="","",RANK(B176,B:B,0)++COUNTIF($B$1:B175,B176))</f>
        <v/>
      </c>
    </row>
    <row r="177" spans="1:3">
      <c r="A177" s="115"/>
      <c r="B177" s="116"/>
      <c r="C177" s="192" t="str">
        <f>IF(B177="","",RANK(B177,B:B,0)++COUNTIF($B$1:B176,B177))</f>
        <v/>
      </c>
    </row>
    <row r="178" spans="1:3">
      <c r="A178" s="115"/>
      <c r="B178" s="116"/>
      <c r="C178" s="192" t="str">
        <f>IF(B178="","",RANK(B178,B:B,0)++COUNTIF($B$1:B177,B178))</f>
        <v/>
      </c>
    </row>
    <row r="179" spans="1:3">
      <c r="A179" s="115"/>
      <c r="B179" s="116"/>
      <c r="C179" s="192" t="str">
        <f>IF(B179="","",RANK(B179,B:B,0)++COUNTIF($B$1:B178,B179))</f>
        <v/>
      </c>
    </row>
    <row r="180" spans="1:3">
      <c r="A180" s="115"/>
      <c r="B180" s="116"/>
      <c r="C180" s="192" t="str">
        <f>IF(B180="","",RANK(B180,B:B,0)++COUNTIF($B$1:B179,B180))</f>
        <v/>
      </c>
    </row>
    <row r="181" spans="1:3">
      <c r="A181" s="115"/>
      <c r="B181" s="116"/>
      <c r="C181" s="192" t="str">
        <f>IF(B181="","",RANK(B181,B:B,0)++COUNTIF($B$1:B180,B181))</f>
        <v/>
      </c>
    </row>
    <row r="182" spans="1:3">
      <c r="A182" s="115"/>
      <c r="B182" s="116"/>
      <c r="C182" s="192" t="str">
        <f>IF(B182="","",RANK(B182,B:B,0)++COUNTIF($B$1:B181,B182))</f>
        <v/>
      </c>
    </row>
    <row r="183" spans="1:3">
      <c r="A183" s="115"/>
      <c r="B183" s="116"/>
      <c r="C183" s="192" t="str">
        <f>IF(B183="","",RANK(B183,B:B,0)++COUNTIF($B$1:B182,B183))</f>
        <v/>
      </c>
    </row>
    <row r="184" spans="1:3">
      <c r="A184" s="115"/>
      <c r="B184" s="116"/>
      <c r="C184" s="192" t="str">
        <f>IF(B184="","",RANK(B184,B:B,0)++COUNTIF($B$1:B183,B184))</f>
        <v/>
      </c>
    </row>
    <row r="185" spans="1:3">
      <c r="A185" s="115"/>
      <c r="B185" s="116"/>
      <c r="C185" s="192" t="str">
        <f>IF(B185="","",RANK(B185,B:B,0)++COUNTIF($B$1:B184,B185))</f>
        <v/>
      </c>
    </row>
    <row r="186" spans="1:3">
      <c r="A186" s="115"/>
      <c r="B186" s="116"/>
      <c r="C186" s="192" t="str">
        <f>IF(B186="","",RANK(B186,B:B,0)++COUNTIF($B$1:B185,B186))</f>
        <v/>
      </c>
    </row>
    <row r="187" spans="1:3">
      <c r="A187" s="115"/>
      <c r="B187" s="116"/>
      <c r="C187" s="192" t="str">
        <f>IF(B187="","",RANK(B187,B:B,0)++COUNTIF($B$1:B186,B187))</f>
        <v/>
      </c>
    </row>
    <row r="188" spans="1:3">
      <c r="A188" s="115"/>
      <c r="B188" s="116"/>
      <c r="C188" s="192" t="str">
        <f>IF(B188="","",RANK(B188,B:B,0)++COUNTIF($B$1:B187,B188))</f>
        <v/>
      </c>
    </row>
    <row r="189" spans="1:3">
      <c r="A189" s="115"/>
      <c r="B189" s="116"/>
      <c r="C189" s="192" t="str">
        <f>IF(B189="","",RANK(B189,B:B,0)++COUNTIF($B$1:B188,B189))</f>
        <v/>
      </c>
    </row>
    <row r="190" spans="1:3">
      <c r="A190" s="115"/>
      <c r="B190" s="116"/>
      <c r="C190" s="192" t="str">
        <f>IF(B190="","",RANK(B190,B:B,0)++COUNTIF($B$1:B189,B190))</f>
        <v/>
      </c>
    </row>
    <row r="191" spans="1:3">
      <c r="A191" s="115"/>
      <c r="B191" s="116"/>
      <c r="C191" s="192" t="str">
        <f>IF(B191="","",RANK(B191,B:B,0)++COUNTIF($B$1:B190,B191))</f>
        <v/>
      </c>
    </row>
    <row r="192" spans="1:3">
      <c r="A192" s="115"/>
      <c r="B192" s="116"/>
      <c r="C192" s="192" t="str">
        <f>IF(B192="","",RANK(B192,B:B,0)++COUNTIF($B$1:B191,B192))</f>
        <v/>
      </c>
    </row>
    <row r="193" spans="1:3">
      <c r="A193" s="115"/>
      <c r="B193" s="116"/>
      <c r="C193" s="192" t="str">
        <f>IF(B193="","",RANK(B193,B:B,0)++COUNTIF($B$1:B192,B193))</f>
        <v/>
      </c>
    </row>
    <row r="194" spans="1:3">
      <c r="A194" s="115"/>
      <c r="B194" s="116"/>
      <c r="C194" s="192" t="str">
        <f>IF(B194="","",RANK(B194,B:B,0)++COUNTIF($B$1:B193,B194))</f>
        <v/>
      </c>
    </row>
    <row r="195" spans="1:3">
      <c r="A195" s="115"/>
      <c r="B195" s="116"/>
      <c r="C195" s="192" t="str">
        <f>IF(B195="","",RANK(B195,B:B,0)++COUNTIF($B$1:B194,B195))</f>
        <v/>
      </c>
    </row>
    <row r="196" spans="1:3">
      <c r="A196" s="115"/>
      <c r="B196" s="116"/>
      <c r="C196" s="192" t="str">
        <f>IF(B196="","",RANK(B196,B:B,0)++COUNTIF($B$1:B195,B196))</f>
        <v/>
      </c>
    </row>
    <row r="197" spans="1:3">
      <c r="A197" s="115"/>
      <c r="B197" s="116"/>
      <c r="C197" s="192" t="str">
        <f>IF(B197="","",RANK(B197,B:B,0)++COUNTIF($B$1:B196,B197))</f>
        <v/>
      </c>
    </row>
    <row r="198" spans="1:3">
      <c r="A198" s="115"/>
      <c r="B198" s="116"/>
      <c r="C198" s="192" t="str">
        <f>IF(B198="","",RANK(B198,B:B,0)++COUNTIF($B$1:B197,B198))</f>
        <v/>
      </c>
    </row>
    <row r="199" spans="1:3">
      <c r="A199" s="115"/>
      <c r="B199" s="116"/>
      <c r="C199" s="192" t="str">
        <f>IF(B199="","",RANK(B199,B:B,0)++COUNTIF($B$1:B198,B199))</f>
        <v/>
      </c>
    </row>
    <row r="200" spans="1:3">
      <c r="A200" s="115"/>
      <c r="B200" s="116"/>
      <c r="C200" s="192" t="str">
        <f>IF(B200="","",RANK(B200,B:B,0)++COUNTIF($B$1:B199,B200))</f>
        <v/>
      </c>
    </row>
    <row r="201" spans="1:3">
      <c r="A201" s="115"/>
      <c r="B201" s="116"/>
      <c r="C201" s="192" t="str">
        <f>IF(B201="","",RANK(B201,B:B,0)++COUNTIF($B$1:B200,B201))</f>
        <v/>
      </c>
    </row>
    <row r="202" spans="1:3">
      <c r="A202" s="115"/>
      <c r="B202" s="116"/>
      <c r="C202" s="192" t="str">
        <f>IF(B202="","",RANK(B202,B:B,0)++COUNTIF($B$1:B201,B202))</f>
        <v/>
      </c>
    </row>
    <row r="203" spans="1:3">
      <c r="A203" s="115"/>
      <c r="B203" s="116"/>
      <c r="C203" s="192" t="str">
        <f>IF(B203="","",RANK(B203,B:B,0)++COUNTIF($B$1:B202,B203))</f>
        <v/>
      </c>
    </row>
    <row r="204" spans="1:3">
      <c r="A204" s="115"/>
      <c r="B204" s="116"/>
      <c r="C204" s="192" t="str">
        <f>IF(B204="","",RANK(B204,B:B,0)++COUNTIF($B$1:B203,B204))</f>
        <v/>
      </c>
    </row>
    <row r="205" spans="1:3">
      <c r="A205" s="115"/>
      <c r="B205" s="116"/>
      <c r="C205" s="192" t="str">
        <f>IF(B205="","",RANK(B205,B:B,0)++COUNTIF($B$1:B204,B205))</f>
        <v/>
      </c>
    </row>
    <row r="206" spans="1:3">
      <c r="A206" s="115"/>
      <c r="B206" s="116"/>
      <c r="C206" s="192" t="str">
        <f>IF(B206="","",RANK(B206,B:B,0)++COUNTIF($B$1:B205,B206))</f>
        <v/>
      </c>
    </row>
    <row r="207" spans="1:3">
      <c r="A207" s="115"/>
      <c r="B207" s="116"/>
      <c r="C207" s="192" t="str">
        <f>IF(B207="","",RANK(B207,B:B,0)++COUNTIF($B$1:B206,B207))</f>
        <v/>
      </c>
    </row>
    <row r="208" spans="1:3">
      <c r="A208" s="115"/>
      <c r="B208" s="116"/>
      <c r="C208" s="192" t="str">
        <f>IF(B208="","",RANK(B208,B:B,0)++COUNTIF($B$1:B207,B208))</f>
        <v/>
      </c>
    </row>
    <row r="209" spans="1:3">
      <c r="A209" s="115"/>
      <c r="B209" s="116"/>
      <c r="C209" s="192" t="str">
        <f>IF(B209="","",RANK(B209,B:B,0)++COUNTIF($B$1:B208,B209))</f>
        <v/>
      </c>
    </row>
    <row r="210" spans="1:3">
      <c r="A210" s="115"/>
      <c r="B210" s="116"/>
      <c r="C210" s="192" t="str">
        <f>IF(B210="","",RANK(B210,B:B,0)++COUNTIF($B$1:B209,B210))</f>
        <v/>
      </c>
    </row>
    <row r="211" spans="1:3">
      <c r="A211" s="115"/>
      <c r="B211" s="116"/>
      <c r="C211" s="192" t="str">
        <f>IF(B211="","",RANK(B211,B:B,0)++COUNTIF($B$1:B210,B211))</f>
        <v/>
      </c>
    </row>
    <row r="212" spans="1:3">
      <c r="A212" s="115"/>
      <c r="B212" s="116"/>
      <c r="C212" s="192" t="str">
        <f>IF(B212="","",RANK(B212,B:B,0)++COUNTIF($B$1:B211,B212))</f>
        <v/>
      </c>
    </row>
    <row r="213" spans="1:3">
      <c r="A213" s="115"/>
      <c r="B213" s="116"/>
      <c r="C213" s="192" t="str">
        <f>IF(B213="","",RANK(B213,B:B,0)++COUNTIF($B$1:B212,B213))</f>
        <v/>
      </c>
    </row>
    <row r="214" spans="1:3">
      <c r="A214" s="115"/>
      <c r="B214" s="116"/>
      <c r="C214" s="192" t="str">
        <f>IF(B214="","",RANK(B214,B:B,0)++COUNTIF($B$1:B213,B214))</f>
        <v/>
      </c>
    </row>
    <row r="215" spans="1:3">
      <c r="A215" s="115"/>
      <c r="B215" s="116"/>
      <c r="C215" s="192" t="str">
        <f>IF(B215="","",RANK(B215,B:B,0)++COUNTIF($B$1:B214,B215))</f>
        <v/>
      </c>
    </row>
    <row r="216" spans="1:3">
      <c r="A216" s="115"/>
      <c r="B216" s="116"/>
      <c r="C216" s="192" t="str">
        <f>IF(B216="","",RANK(B216,B:B,0)++COUNTIF($B$1:B215,B216))</f>
        <v/>
      </c>
    </row>
    <row r="217" spans="1:3">
      <c r="A217" s="115"/>
      <c r="B217" s="116"/>
      <c r="C217" s="192" t="str">
        <f>IF(B217="","",RANK(B217,B:B,0)++COUNTIF($B$1:B216,B217))</f>
        <v/>
      </c>
    </row>
    <row r="218" spans="1:3">
      <c r="A218" s="115"/>
      <c r="B218" s="116"/>
      <c r="C218" s="192" t="str">
        <f>IF(B218="","",RANK(B218,B:B,0)++COUNTIF($B$1:B217,B218))</f>
        <v/>
      </c>
    </row>
    <row r="219" spans="1:3">
      <c r="A219" s="115"/>
      <c r="B219" s="116"/>
      <c r="C219" s="192" t="str">
        <f>IF(B219="","",RANK(B219,B:B,0)++COUNTIF($B$1:B218,B219))</f>
        <v/>
      </c>
    </row>
    <row r="220" spans="1:3">
      <c r="A220" s="115"/>
      <c r="B220" s="116"/>
      <c r="C220" s="192" t="str">
        <f>IF(B220="","",RANK(B220,B:B,0)++COUNTIF($B$1:B219,B220))</f>
        <v/>
      </c>
    </row>
    <row r="221" spans="1:3">
      <c r="A221" s="115"/>
      <c r="B221" s="116"/>
      <c r="C221" s="192" t="str">
        <f>IF(B221="","",RANK(B221,B:B,0)++COUNTIF($B$1:B220,B221))</f>
        <v/>
      </c>
    </row>
    <row r="222" spans="1:3">
      <c r="A222" s="115"/>
      <c r="B222" s="116"/>
      <c r="C222" s="192" t="str">
        <f>IF(B222="","",RANK(B222,B:B,0)++COUNTIF($B$1:B221,B222))</f>
        <v/>
      </c>
    </row>
    <row r="223" spans="1:3">
      <c r="A223" s="115"/>
      <c r="B223" s="116"/>
      <c r="C223" s="192" t="str">
        <f>IF(B223="","",RANK(B223,B:B,0)++COUNTIF($B$1:B222,B223))</f>
        <v/>
      </c>
    </row>
    <row r="224" spans="1:3">
      <c r="A224" s="115"/>
      <c r="B224" s="116"/>
      <c r="C224" s="192" t="str">
        <f>IF(B224="","",RANK(B224,B:B,0)++COUNTIF($B$1:B223,B224))</f>
        <v/>
      </c>
    </row>
    <row r="225" spans="1:3">
      <c r="A225" s="115"/>
      <c r="B225" s="116"/>
      <c r="C225" s="192" t="str">
        <f>IF(B225="","",RANK(B225,B:B,0)++COUNTIF($B$1:B224,B225))</f>
        <v/>
      </c>
    </row>
    <row r="226" spans="1:3">
      <c r="A226" s="115"/>
      <c r="B226" s="116"/>
      <c r="C226" s="192" t="str">
        <f>IF(B226="","",RANK(B226,B:B,0)++COUNTIF($B$1:B225,B226))</f>
        <v/>
      </c>
    </row>
    <row r="227" spans="1:3">
      <c r="A227" s="115"/>
      <c r="B227" s="116"/>
      <c r="C227" s="192" t="str">
        <f>IF(B227="","",RANK(B227,B:B,0)++COUNTIF($B$1:B226,B227))</f>
        <v/>
      </c>
    </row>
    <row r="228" spans="1:3">
      <c r="A228" s="115"/>
      <c r="B228" s="116"/>
      <c r="C228" s="192" t="str">
        <f>IF(B228="","",RANK(B228,B:B,0)++COUNTIF($B$1:B227,B228))</f>
        <v/>
      </c>
    </row>
    <row r="229" spans="1:3">
      <c r="A229" s="115"/>
      <c r="B229" s="116"/>
      <c r="C229" s="192" t="str">
        <f>IF(B229="","",RANK(B229,B:B,0)++COUNTIF($B$1:B228,B229))</f>
        <v/>
      </c>
    </row>
    <row r="230" spans="1:3">
      <c r="A230" s="115"/>
      <c r="B230" s="116"/>
      <c r="C230" s="192" t="str">
        <f>IF(B230="","",RANK(B230,B:B,0)++COUNTIF($B$1:B229,B230))</f>
        <v/>
      </c>
    </row>
    <row r="231" spans="1:3">
      <c r="A231" s="115"/>
      <c r="B231" s="116"/>
      <c r="C231" s="192" t="str">
        <f>IF(B231="","",RANK(B231,B:B,0)++COUNTIF($B$1:B230,B231))</f>
        <v/>
      </c>
    </row>
    <row r="232" spans="1:3">
      <c r="A232" s="115"/>
      <c r="B232" s="116"/>
      <c r="C232" s="192" t="str">
        <f>IF(B232="","",RANK(B232,B:B,0)++COUNTIF($B$1:B231,B232))</f>
        <v/>
      </c>
    </row>
    <row r="233" spans="1:3">
      <c r="A233" s="115"/>
      <c r="B233" s="116"/>
      <c r="C233" s="192" t="str">
        <f>IF(B233="","",RANK(B233,B:B,0)++COUNTIF($B$1:B232,B233))</f>
        <v/>
      </c>
    </row>
    <row r="234" spans="1:3">
      <c r="A234" s="124"/>
      <c r="B234" s="125"/>
      <c r="C234" s="192" t="str">
        <f>IF(B234="","",RANK(B234,B:B,0)++COUNTIF($B$1:B233,B234))</f>
        <v/>
      </c>
    </row>
    <row r="235" spans="1:3">
      <c r="A235" s="124"/>
      <c r="B235" s="125"/>
      <c r="C235" s="192" t="str">
        <f>IF(B235="","",RANK(B235,B:B,0)++COUNTIF($B$1:B234,B235))</f>
        <v/>
      </c>
    </row>
    <row r="236" spans="1:3">
      <c r="A236" s="124"/>
      <c r="B236" s="125"/>
      <c r="C236" s="192" t="str">
        <f>IF(B236="","",RANK(B236,B:B,0)++COUNTIF($B$1:B235,B236))</f>
        <v/>
      </c>
    </row>
    <row r="237" spans="1:3">
      <c r="A237" s="124"/>
      <c r="B237" s="125"/>
      <c r="C237" s="192" t="str">
        <f>IF(B237="","",RANK(B237,B:B,0)++COUNTIF($B$1:B236,B237))</f>
        <v/>
      </c>
    </row>
    <row r="238" spans="1:3">
      <c r="A238" s="124"/>
      <c r="B238" s="125"/>
      <c r="C238" s="192" t="str">
        <f>IF(B238="","",RANK(B238,B:B,0)++COUNTIF($B$1:B237,B238))</f>
        <v/>
      </c>
    </row>
    <row r="239" spans="1:3">
      <c r="A239" s="124"/>
      <c r="B239" s="125"/>
      <c r="C239" s="192" t="str">
        <f>IF(B239="","",RANK(B239,B:B,0)++COUNTIF($B$1:B238,B239))</f>
        <v/>
      </c>
    </row>
    <row r="240" spans="1:3">
      <c r="A240" s="124"/>
      <c r="B240" s="125"/>
      <c r="C240" s="192" t="str">
        <f>IF(B240="","",RANK(B240,B:B,0)++COUNTIF($B$1:B239,B240))</f>
        <v/>
      </c>
    </row>
    <row r="241" spans="1:3">
      <c r="A241" s="124"/>
      <c r="B241" s="125"/>
      <c r="C241" s="192" t="str">
        <f>IF(B241="","",RANK(B241,B:B,0)++COUNTIF($B$1:B240,B241))</f>
        <v/>
      </c>
    </row>
    <row r="242" spans="1:3">
      <c r="A242" s="124"/>
      <c r="B242" s="125"/>
      <c r="C242" s="192" t="str">
        <f>IF(B242="","",RANK(B242,B:B,0)++COUNTIF($B$1:B241,B242))</f>
        <v/>
      </c>
    </row>
    <row r="243" spans="1:3">
      <c r="A243" s="124"/>
      <c r="B243" s="125"/>
      <c r="C243" s="192" t="str">
        <f>IF(B243="","",RANK(B243,B:B,0)++COUNTIF($B$1:B242,B243))</f>
        <v/>
      </c>
    </row>
    <row r="244" spans="1:3">
      <c r="A244" s="124"/>
      <c r="B244" s="125"/>
      <c r="C244" s="192" t="str">
        <f>IF(B244="","",RANK(B244,B:B,0)++COUNTIF($B$1:B243,B244))</f>
        <v/>
      </c>
    </row>
    <row r="245" spans="1:3">
      <c r="A245" s="124"/>
      <c r="B245" s="125"/>
      <c r="C245" s="192" t="str">
        <f>IF(B245="","",RANK(B245,B:B,0)++COUNTIF($B$1:B244,B245))</f>
        <v/>
      </c>
    </row>
    <row r="246" spans="1:3">
      <c r="A246" s="124"/>
      <c r="B246" s="125"/>
      <c r="C246" s="192" t="str">
        <f>IF(B246="","",RANK(B246,B:B,0)++COUNTIF($B$1:B245,B246))</f>
        <v/>
      </c>
    </row>
    <row r="247" spans="1:3">
      <c r="A247" s="124"/>
      <c r="B247" s="125"/>
      <c r="C247" s="192" t="str">
        <f>IF(B247="","",RANK(B247,B:B,0)++COUNTIF($B$1:B246,B247))</f>
        <v/>
      </c>
    </row>
    <row r="248" spans="1:3">
      <c r="A248" s="124"/>
      <c r="B248" s="125"/>
      <c r="C248" s="192" t="str">
        <f>IF(B248="","",RANK(B248,B:B,0)++COUNTIF($B$1:B247,B248))</f>
        <v/>
      </c>
    </row>
    <row r="249" spans="1:3">
      <c r="A249" s="124"/>
      <c r="B249" s="125"/>
      <c r="C249" s="192" t="str">
        <f>IF(B249="","",RANK(B249,B:B,0)++COUNTIF($B$1:B248,B249))</f>
        <v/>
      </c>
    </row>
    <row r="250" spans="1:3">
      <c r="A250" s="124"/>
      <c r="B250" s="125"/>
      <c r="C250" s="192" t="str">
        <f>IF(B250="","",RANK(B250,B:B,0)++COUNTIF($B$1:B249,B250))</f>
        <v/>
      </c>
    </row>
    <row r="251" spans="1:3">
      <c r="A251" s="124"/>
      <c r="B251" s="125"/>
      <c r="C251" s="192" t="str">
        <f>IF(B251="","",RANK(B251,B:B,0)++COUNTIF($B$1:B250,B251))</f>
        <v/>
      </c>
    </row>
    <row r="252" spans="1:3">
      <c r="A252" s="124"/>
      <c r="B252" s="125"/>
      <c r="C252" s="192" t="str">
        <f>IF(B252="","",RANK(B252,B:B,0)++COUNTIF($B$1:B251,B252))</f>
        <v/>
      </c>
    </row>
    <row r="253" spans="1:3">
      <c r="A253" s="124"/>
      <c r="B253" s="125"/>
      <c r="C253" s="192" t="str">
        <f>IF(B253="","",RANK(B253,B:B,0)++COUNTIF($B$1:B252,B253))</f>
        <v/>
      </c>
    </row>
    <row r="254" spans="1:3">
      <c r="A254" s="124"/>
      <c r="B254" s="125"/>
      <c r="C254" s="192" t="str">
        <f>IF(B254="","",RANK(B254,B:B,0)++COUNTIF($B$1:B253,B254))</f>
        <v/>
      </c>
    </row>
    <row r="255" spans="1:3">
      <c r="A255" s="124"/>
      <c r="B255" s="125"/>
      <c r="C255" s="192" t="str">
        <f>IF(B255="","",RANK(B255,B:B,0)++COUNTIF($B$1:B254,B255))</f>
        <v/>
      </c>
    </row>
    <row r="256" spans="1:3">
      <c r="A256" s="124"/>
      <c r="B256" s="125"/>
      <c r="C256" s="192" t="str">
        <f>IF(B256="","",RANK(B256,B:B,0)++COUNTIF($B$1:B255,B256))</f>
        <v/>
      </c>
    </row>
    <row r="257" spans="1:3">
      <c r="A257" s="124"/>
      <c r="B257" s="125"/>
      <c r="C257" s="192" t="str">
        <f>IF(B257="","",RANK(B257,B:B,0)++COUNTIF($B$1:B256,B257))</f>
        <v/>
      </c>
    </row>
    <row r="258" spans="1:3">
      <c r="A258" s="124"/>
      <c r="B258" s="125"/>
      <c r="C258" s="192" t="str">
        <f>IF(B258="","",RANK(B258,B:B,0)++COUNTIF($B$1:B257,B258))</f>
        <v/>
      </c>
    </row>
    <row r="259" spans="1:3">
      <c r="A259" s="124"/>
      <c r="B259" s="125"/>
      <c r="C259" s="192" t="str">
        <f>IF(B259="","",RANK(B259,B:B,0)++COUNTIF($B$1:B258,B259))</f>
        <v/>
      </c>
    </row>
    <row r="260" spans="1:3">
      <c r="A260" s="124"/>
      <c r="B260" s="125"/>
      <c r="C260" s="192" t="str">
        <f>IF(B260="","",RANK(B260,B:B,0)++COUNTIF($B$1:B259,B260))</f>
        <v/>
      </c>
    </row>
    <row r="261" spans="1:3">
      <c r="A261" s="124"/>
      <c r="B261" s="125"/>
      <c r="C261" s="192" t="str">
        <f>IF(B261="","",RANK(B261,B:B,0)++COUNTIF($B$1:B260,B261))</f>
        <v/>
      </c>
    </row>
    <row r="262" spans="1:3">
      <c r="A262" s="124"/>
      <c r="B262" s="125"/>
      <c r="C262" s="192" t="str">
        <f>IF(B262="","",RANK(B262,B:B,0)++COUNTIF($B$1:B261,B262))</f>
        <v/>
      </c>
    </row>
    <row r="263" spans="1:3">
      <c r="A263" s="124"/>
      <c r="B263" s="125"/>
      <c r="C263" s="192" t="str">
        <f>IF(B263="","",RANK(B263,B:B,0)++COUNTIF($B$1:B262,B263))</f>
        <v/>
      </c>
    </row>
    <row r="264" spans="1:3">
      <c r="A264" s="124"/>
      <c r="B264" s="125"/>
      <c r="C264" s="192" t="str">
        <f>IF(B264="","",RANK(B264,B:B,0)++COUNTIF($B$1:B263,B264))</f>
        <v/>
      </c>
    </row>
    <row r="265" spans="1:3">
      <c r="A265" s="124"/>
      <c r="B265" s="125"/>
      <c r="C265" s="192" t="str">
        <f>IF(B265="","",RANK(B265,B:B,0)++COUNTIF($B$1:B264,B265))</f>
        <v/>
      </c>
    </row>
    <row r="266" spans="1:3">
      <c r="A266" s="124"/>
      <c r="B266" s="125"/>
      <c r="C266" s="192" t="str">
        <f>IF(B266="","",RANK(B266,B:B,0)++COUNTIF($B$1:B265,B266))</f>
        <v/>
      </c>
    </row>
    <row r="267" spans="1:3">
      <c r="A267" s="124"/>
      <c r="B267" s="125"/>
      <c r="C267" s="192" t="str">
        <f>IF(B267="","",RANK(B267,B:B,0)++COUNTIF($B$1:B266,B267))</f>
        <v/>
      </c>
    </row>
    <row r="268" spans="1:3">
      <c r="A268" s="124"/>
      <c r="B268" s="125"/>
      <c r="C268" s="192" t="str">
        <f>IF(B268="","",RANK(B268,B:B,0)++COUNTIF($B$1:B267,B268))</f>
        <v/>
      </c>
    </row>
    <row r="269" spans="1:3">
      <c r="A269" s="124"/>
      <c r="B269" s="125"/>
      <c r="C269" s="192" t="str">
        <f>IF(B269="","",RANK(B269,B:B,0)++COUNTIF($B$1:B268,B269))</f>
        <v/>
      </c>
    </row>
    <row r="270" spans="1:3">
      <c r="A270" s="124"/>
      <c r="B270" s="125"/>
      <c r="C270" s="192" t="str">
        <f>IF(B270="","",RANK(B270,B:B,0)++COUNTIF($B$1:B269,B270))</f>
        <v/>
      </c>
    </row>
    <row r="271" spans="1:3">
      <c r="A271" s="124"/>
      <c r="B271" s="125"/>
      <c r="C271" s="192" t="str">
        <f>IF(B271="","",RANK(B271,B:B,0)++COUNTIF($B$1:B270,B271))</f>
        <v/>
      </c>
    </row>
    <row r="272" spans="1:3">
      <c r="A272" s="124"/>
      <c r="B272" s="125"/>
      <c r="C272" s="192" t="str">
        <f>IF(B272="","",RANK(B272,B:B,0)++COUNTIF($B$1:B271,B272))</f>
        <v/>
      </c>
    </row>
    <row r="273" spans="1:3">
      <c r="A273" s="124"/>
      <c r="B273" s="125"/>
      <c r="C273" s="192" t="str">
        <f>IF(B273="","",RANK(B273,B:B,0)++COUNTIF($B$1:B272,B273))</f>
        <v/>
      </c>
    </row>
    <row r="274" spans="1:3">
      <c r="A274" s="124"/>
      <c r="B274" s="125"/>
      <c r="C274" s="192" t="str">
        <f>IF(B274="","",RANK(B274,B:B,0)++COUNTIF($B$1:B273,B274))</f>
        <v/>
      </c>
    </row>
    <row r="275" spans="1:3">
      <c r="A275" s="124"/>
      <c r="B275" s="125"/>
      <c r="C275" s="192" t="str">
        <f>IF(B275="","",RANK(B275,B:B,0)++COUNTIF($B$1:B274,B275))</f>
        <v/>
      </c>
    </row>
    <row r="276" spans="1:3">
      <c r="A276" s="124"/>
      <c r="B276" s="125"/>
      <c r="C276" s="192" t="str">
        <f>IF(B276="","",RANK(B276,B:B,0)++COUNTIF($B$1:B275,B276))</f>
        <v/>
      </c>
    </row>
    <row r="277" spans="1:3">
      <c r="A277" s="124"/>
      <c r="B277" s="125"/>
      <c r="C277" s="192" t="str">
        <f>IF(B277="","",RANK(B277,B:B,0)++COUNTIF($B$1:B276,B277))</f>
        <v/>
      </c>
    </row>
    <row r="278" spans="1:3">
      <c r="A278" s="124"/>
      <c r="B278" s="125"/>
      <c r="C278" s="192" t="str">
        <f>IF(B278="","",RANK(B278,B:B,0)++COUNTIF($B$1:B277,B278))</f>
        <v/>
      </c>
    </row>
    <row r="279" spans="1:3">
      <c r="A279" s="124"/>
      <c r="B279" s="125"/>
      <c r="C279" s="192" t="str">
        <f>IF(B279="","",RANK(B279,B:B,0)++COUNTIF($B$1:B278,B279))</f>
        <v/>
      </c>
    </row>
    <row r="280" spans="1:3">
      <c r="A280" s="124"/>
      <c r="B280" s="125"/>
      <c r="C280" s="192" t="str">
        <f>IF(B280="","",RANK(B280,B:B,0)++COUNTIF($B$1:B279,B280))</f>
        <v/>
      </c>
    </row>
    <row r="281" spans="1:3">
      <c r="A281" s="124"/>
      <c r="B281" s="125"/>
      <c r="C281" s="192" t="str">
        <f>IF(B281="","",RANK(B281,B:B,0)++COUNTIF($B$1:B280,B281))</f>
        <v/>
      </c>
    </row>
    <row r="282" spans="1:3">
      <c r="A282" s="124"/>
      <c r="B282" s="125"/>
      <c r="C282" s="192" t="str">
        <f>IF(B282="","",RANK(B282,B:B,0)++COUNTIF($B$1:B281,B282))</f>
        <v/>
      </c>
    </row>
    <row r="283" spans="1:3">
      <c r="A283" s="124"/>
      <c r="B283" s="125"/>
      <c r="C283" s="192" t="str">
        <f>IF(B283="","",RANK(B283,B:B,0)++COUNTIF($B$1:B282,B283))</f>
        <v/>
      </c>
    </row>
    <row r="284" spans="1:3">
      <c r="A284" s="124"/>
      <c r="B284" s="125"/>
      <c r="C284" s="192" t="str">
        <f>IF(B284="","",RANK(B284,B:B,0)++COUNTIF($B$1:B283,B284))</f>
        <v/>
      </c>
    </row>
    <row r="285" spans="1:3">
      <c r="A285" s="124"/>
      <c r="B285" s="125"/>
      <c r="C285" s="192" t="str">
        <f>IF(B285="","",RANK(B285,B:B,0)++COUNTIF($B$1:B284,B285))</f>
        <v/>
      </c>
    </row>
    <row r="286" spans="1:3">
      <c r="A286" s="124"/>
      <c r="B286" s="125"/>
      <c r="C286" s="192" t="str">
        <f>IF(B286="","",RANK(B286,B:B,0)++COUNTIF($B$1:B285,B286))</f>
        <v/>
      </c>
    </row>
    <row r="287" spans="1:3">
      <c r="A287" s="124"/>
      <c r="B287" s="125"/>
      <c r="C287" s="192" t="str">
        <f>IF(B287="","",RANK(B287,B:B,0)++COUNTIF($B$1:B286,B287))</f>
        <v/>
      </c>
    </row>
    <row r="288" spans="1:3" ht="17.25" thickBot="1">
      <c r="A288" s="126"/>
      <c r="B288" s="127"/>
      <c r="C288" s="192" t="str">
        <f>IF(B288="","",RANK(B288,B:B,0)++COUNTIF($B$1:B287,B288))</f>
        <v/>
      </c>
    </row>
  </sheetData>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S63"/>
  <sheetViews>
    <sheetView workbookViewId="0">
      <selection activeCell="R25" sqref="R24:R25"/>
    </sheetView>
  </sheetViews>
  <sheetFormatPr defaultRowHeight="16.5"/>
  <cols>
    <col min="1" max="1" width="12.375" bestFit="1" customWidth="1"/>
    <col min="2" max="5" width="8.875" customWidth="1"/>
    <col min="6" max="6" width="12.125" customWidth="1"/>
    <col min="13" max="13" width="11.75" customWidth="1"/>
  </cols>
  <sheetData>
    <row r="1" spans="1:13" ht="17.25" thickBot="1">
      <c r="H1" s="186" t="s">
        <v>7</v>
      </c>
      <c r="I1" s="187" t="s">
        <v>110</v>
      </c>
      <c r="J1" s="187" t="s">
        <v>399</v>
      </c>
      <c r="K1" s="187" t="s">
        <v>400</v>
      </c>
      <c r="L1" s="187" t="s">
        <v>517</v>
      </c>
      <c r="M1" s="188" t="s">
        <v>401</v>
      </c>
    </row>
    <row r="2" spans="1:13" ht="17.25" thickBot="1">
      <c r="H2" s="189" t="str">
        <f>MONTH('일간 팔로워'!M1)&amp;"월"</f>
        <v>9월</v>
      </c>
      <c r="I2" s="190">
        <f>SUM('일간 팔로워'!B4:B34)</f>
        <v>2090</v>
      </c>
      <c r="J2" s="191">
        <f>SUM(visitors!V2:V32)</f>
        <v>2782</v>
      </c>
      <c r="K2" s="381">
        <f>'Follower Ad'!L15</f>
        <v>3.0050659133709976</v>
      </c>
      <c r="L2" s="381">
        <f>'Follower Ad'!K15</f>
        <v>8.6244189817317032E-2</v>
      </c>
      <c r="M2" s="382">
        <f>'Follower Ad'!F15</f>
        <v>6382.7599999999993</v>
      </c>
    </row>
    <row r="3" spans="1:13" ht="17.25" thickBot="1"/>
    <row r="4" spans="1:13" ht="17.25" thickBot="1">
      <c r="A4" s="12" t="s">
        <v>7</v>
      </c>
      <c r="B4" s="154" t="s">
        <v>110</v>
      </c>
      <c r="C4" s="13" t="s">
        <v>399</v>
      </c>
      <c r="D4" s="13" t="s">
        <v>400</v>
      </c>
      <c r="E4" s="13" t="s">
        <v>517</v>
      </c>
      <c r="F4" s="14" t="s">
        <v>401</v>
      </c>
    </row>
    <row r="5" spans="1:13">
      <c r="A5" s="149" t="s">
        <v>394</v>
      </c>
      <c r="B5" s="155">
        <v>593</v>
      </c>
      <c r="C5" s="150">
        <v>3274</v>
      </c>
      <c r="D5" s="377">
        <v>2.197394444444444</v>
      </c>
      <c r="E5" s="377">
        <v>4.4466666666666668E-2</v>
      </c>
      <c r="F5" s="379">
        <v>1291.6666666666667</v>
      </c>
      <c r="H5" s="244"/>
      <c r="I5" s="244"/>
    </row>
    <row r="6" spans="1:13">
      <c r="A6" s="148" t="s">
        <v>395</v>
      </c>
      <c r="B6" s="156">
        <v>949</v>
      </c>
      <c r="C6" s="151">
        <v>4055</v>
      </c>
      <c r="D6" s="378">
        <v>1.6536041666666668</v>
      </c>
      <c r="E6" s="378">
        <v>2.9644444444444449E-2</v>
      </c>
      <c r="F6" s="380">
        <v>1558.3333333333333</v>
      </c>
      <c r="H6" s="244"/>
      <c r="I6" s="244"/>
    </row>
    <row r="7" spans="1:13">
      <c r="A7" s="148" t="s">
        <v>396</v>
      </c>
      <c r="B7" s="156">
        <v>1144</v>
      </c>
      <c r="C7" s="151">
        <v>4823</v>
      </c>
      <c r="D7" s="378">
        <v>2.0637708333333333</v>
      </c>
      <c r="E7" s="378">
        <v>5.1829861111111104E-2</v>
      </c>
      <c r="F7" s="380">
        <v>2350</v>
      </c>
      <c r="H7" s="244"/>
      <c r="I7" s="244"/>
    </row>
    <row r="8" spans="1:13">
      <c r="A8" s="148" t="s">
        <v>397</v>
      </c>
      <c r="B8" s="156">
        <v>1919</v>
      </c>
      <c r="C8" s="151">
        <v>4656</v>
      </c>
      <c r="D8" s="378">
        <v>1.8966805555555553</v>
      </c>
      <c r="E8" s="378">
        <v>6.7326388888888894E-2</v>
      </c>
      <c r="F8" s="380">
        <v>3633.3333333333335</v>
      </c>
      <c r="H8" s="244"/>
      <c r="I8" s="244"/>
    </row>
    <row r="9" spans="1:13">
      <c r="A9" s="148" t="s">
        <v>398</v>
      </c>
      <c r="B9" s="151">
        <v>1365</v>
      </c>
      <c r="C9" s="151">
        <v>3643</v>
      </c>
      <c r="D9" s="378">
        <v>1.4683472222222225</v>
      </c>
      <c r="E9" s="378">
        <v>6.2929166666666661E-2</v>
      </c>
      <c r="F9" s="380">
        <v>2000</v>
      </c>
      <c r="H9" s="244"/>
      <c r="I9" s="244"/>
    </row>
    <row r="10" spans="1:13">
      <c r="A10" s="148" t="s">
        <v>413</v>
      </c>
      <c r="B10" s="156">
        <v>259</v>
      </c>
      <c r="C10" s="151">
        <v>3298</v>
      </c>
      <c r="D10" s="378">
        <v>13.163684472934476</v>
      </c>
      <c r="E10" s="378">
        <v>0.71452149539936605</v>
      </c>
      <c r="F10" s="380">
        <v>3080.3021666666668</v>
      </c>
    </row>
    <row r="11" spans="1:13">
      <c r="A11" s="148" t="s">
        <v>534</v>
      </c>
      <c r="B11" s="156">
        <v>314</v>
      </c>
      <c r="C11" s="151">
        <v>3200</v>
      </c>
      <c r="D11" s="378">
        <v>12.792374393704851</v>
      </c>
      <c r="E11" s="378">
        <v>0.15045468190535147</v>
      </c>
      <c r="F11" s="380">
        <v>4131.9369291666671</v>
      </c>
    </row>
    <row r="12" spans="1:13">
      <c r="A12" s="148" t="s">
        <v>802</v>
      </c>
      <c r="B12" s="156">
        <v>629</v>
      </c>
      <c r="C12" s="151">
        <v>2190</v>
      </c>
      <c r="D12" s="378">
        <v>8.567621283255086</v>
      </c>
      <c r="E12" s="378">
        <v>0.11188632972961926</v>
      </c>
      <c r="F12" s="380">
        <v>5474.71</v>
      </c>
    </row>
    <row r="13" spans="1:13">
      <c r="A13" s="148" t="s">
        <v>893</v>
      </c>
      <c r="B13" s="156">
        <v>2090</v>
      </c>
      <c r="C13" s="151">
        <v>2782</v>
      </c>
      <c r="D13" s="378">
        <v>3.0050659133709976</v>
      </c>
      <c r="E13" s="378">
        <v>8.6244189817317032E-2</v>
      </c>
      <c r="F13" s="380">
        <v>6382.7599999999993</v>
      </c>
    </row>
    <row r="14" spans="1:13">
      <c r="A14" s="148"/>
      <c r="B14" s="156"/>
      <c r="C14" s="151"/>
      <c r="D14" s="378"/>
      <c r="E14" s="378"/>
      <c r="F14" s="380"/>
    </row>
    <row r="15" spans="1:13">
      <c r="A15" s="148"/>
      <c r="B15" s="156"/>
      <c r="C15" s="151"/>
      <c r="D15" s="378"/>
      <c r="E15" s="378"/>
      <c r="F15" s="380"/>
    </row>
    <row r="16" spans="1:13">
      <c r="A16" s="148"/>
      <c r="B16" s="156"/>
      <c r="C16" s="151"/>
      <c r="D16" s="378"/>
      <c r="E16" s="378"/>
      <c r="F16" s="380"/>
      <c r="I16" s="88" t="str">
        <f>"오가닉 "&amp;TEXT(SUM('일간 팔로워'!C4:C34),"#,###")&amp;"명 ("&amp;TEXT(SUM('일간 팔로워'!C4:C34)/SUM('일간 팔로워'!B4:C34),"0%")&amp;"), 광고"&amp;TEXT(SUM('일간 팔로워'!B4:B34),"#,###")&amp;"명 ("&amp;TEXT(SUM('일간 팔로워'!B4:B34)/SUM('일간 팔로워'!B4:C34),"0%")&amp;") 유입"</f>
        <v>오가닉 858명 (29%), 광고2,090명 (71%) 유입</v>
      </c>
    </row>
    <row r="17" spans="1:19">
      <c r="A17" s="148"/>
      <c r="B17" s="156"/>
      <c r="C17" s="151"/>
      <c r="D17" s="378"/>
      <c r="E17" s="378"/>
      <c r="F17" s="380"/>
      <c r="I17" s="88" t="str">
        <f>MONTH('일간 팔로워'!M1)&amp;"월 광고비는 Sponsored AD 모두 합해서 약 "&amp;TEXT(M29,"#,###")&amp;" USD 지출"</f>
        <v>9월 광고비는 Sponsored AD 모두 합해서 약 6,383 USD 지출</v>
      </c>
    </row>
    <row r="18" spans="1:19">
      <c r="A18" s="148"/>
      <c r="B18" s="156"/>
      <c r="C18" s="151"/>
      <c r="D18" s="378"/>
      <c r="E18" s="378"/>
      <c r="F18" s="380"/>
      <c r="I18" s="88" t="str">
        <f>"광고를 통해 유입된 팔로워 수는 "&amp;I28&amp;" "&amp;TEXT('월간 HL'!J45,"#,###")&amp;"명에서 "&amp;I29&amp;" "&amp;TEXT('월간 HL'!J46,"#,###")&amp;"명으로 "&amp;
TEXT(ABS(('월간 HL'!J45-'월간 HL'!J46)/'월간 HL'!J45),"0.0%")&amp;
IF('월간 HL'!J45&gt;'월간 HL'!J46," 감소"," 증가")</f>
        <v>광고를 통해 유입된 팔로워 수는 8월 629명에서 9월 2,090명으로 232.3% 증가</v>
      </c>
    </row>
    <row r="19" spans="1:19">
      <c r="A19" s="148"/>
      <c r="B19" s="156"/>
      <c r="C19" s="151"/>
      <c r="D19" s="378"/>
      <c r="E19" s="378"/>
      <c r="F19" s="380"/>
      <c r="I19" s="88" t="str">
        <f>(MONTH('일간 팔로워'!M1)+1)&amp;"월 1일 기준 KPI 팔로워 3만명까지 "&amp;TEXT(30000-'월간 HL'!W32,"#,###")&amp;"명, 매달 "&amp;TEXT((30000-'월간 HL'!W32)/(12-MONTH('일간 팔로워'!M1)),"#,###")&amp;"명 신규 팔로워 유지 시 KPI 달성 가능"</f>
        <v>10월 1일 기준 KPI 팔로워 3만명까지 4,429명, 매달 1,476명 신규 팔로워 유지 시 KPI 달성 가능</v>
      </c>
    </row>
    <row r="20" spans="1:19">
      <c r="A20" s="148"/>
      <c r="B20" s="156"/>
      <c r="C20" s="151"/>
      <c r="D20" s="378"/>
      <c r="E20" s="378"/>
      <c r="F20" s="380"/>
    </row>
    <row r="21" spans="1:19">
      <c r="A21" s="148"/>
      <c r="B21" s="156"/>
      <c r="C21" s="151"/>
      <c r="D21" s="378"/>
      <c r="E21" s="378"/>
      <c r="F21" s="380"/>
    </row>
    <row r="22" spans="1:19">
      <c r="A22" s="148"/>
      <c r="B22" s="156"/>
      <c r="C22" s="151"/>
      <c r="D22" s="378"/>
      <c r="E22" s="378"/>
      <c r="F22" s="380"/>
    </row>
    <row r="23" spans="1:19">
      <c r="A23" s="148"/>
      <c r="B23" s="156"/>
      <c r="C23" s="151"/>
      <c r="D23" s="378"/>
      <c r="E23" s="378"/>
      <c r="F23" s="380"/>
    </row>
    <row r="24" spans="1:19">
      <c r="A24" s="148"/>
      <c r="B24" s="156"/>
      <c r="C24" s="151"/>
      <c r="D24" s="378"/>
      <c r="E24" s="378"/>
      <c r="F24" s="380"/>
    </row>
    <row r="25" spans="1:19" ht="17.25" thickBot="1">
      <c r="A25" s="148"/>
      <c r="B25" s="156"/>
      <c r="C25" s="151"/>
      <c r="D25" s="378"/>
      <c r="E25" s="378"/>
      <c r="F25" s="380"/>
    </row>
    <row r="26" spans="1:19" ht="17.25" thickBot="1">
      <c r="A26" s="148"/>
      <c r="B26" s="156"/>
      <c r="C26" s="151"/>
      <c r="D26" s="378"/>
      <c r="E26" s="378"/>
      <c r="F26" s="380"/>
      <c r="I26" s="260" t="s">
        <v>0</v>
      </c>
      <c r="J26" s="261" t="s">
        <v>399</v>
      </c>
      <c r="K26" s="261" t="s">
        <v>400</v>
      </c>
      <c r="L26" s="261" t="s">
        <v>402</v>
      </c>
      <c r="M26" s="261" t="s">
        <v>401</v>
      </c>
      <c r="N26" s="262" t="s">
        <v>110</v>
      </c>
      <c r="R26" s="57"/>
      <c r="S26" s="57"/>
    </row>
    <row r="27" spans="1:19">
      <c r="A27" s="148"/>
      <c r="B27" s="156"/>
      <c r="C27" s="151"/>
      <c r="D27" s="378"/>
      <c r="E27" s="378"/>
      <c r="F27" s="380"/>
      <c r="H27">
        <v>2</v>
      </c>
      <c r="I27" s="264" t="str">
        <f>INDEX(A:A,COUNTA(A:A)+3-$H27)</f>
        <v>7월</v>
      </c>
      <c r="J27" s="250">
        <f t="shared" ref="J27:M29" si="0">INDEX(C:C,COUNTA(C:C)+3-$H27)</f>
        <v>3200</v>
      </c>
      <c r="K27" s="383">
        <f t="shared" si="0"/>
        <v>12.792374393704851</v>
      </c>
      <c r="L27" s="383">
        <f t="shared" si="0"/>
        <v>0.15045468190535147</v>
      </c>
      <c r="M27" s="265">
        <f t="shared" si="0"/>
        <v>4131.9369291666671</v>
      </c>
      <c r="N27" s="266">
        <f>INDEX(B:B,COUNTA(B:B)+3-$H27)</f>
        <v>314</v>
      </c>
      <c r="R27" s="57"/>
      <c r="S27" s="57"/>
    </row>
    <row r="28" spans="1:19">
      <c r="A28" s="148"/>
      <c r="B28" s="156"/>
      <c r="C28" s="151"/>
      <c r="D28" s="378"/>
      <c r="E28" s="378"/>
      <c r="F28" s="380"/>
      <c r="H28">
        <v>1</v>
      </c>
      <c r="I28" s="264" t="str">
        <f>INDEX(A:A,COUNTA(A:A)+3-$H28)</f>
        <v>8월</v>
      </c>
      <c r="J28" s="250">
        <f t="shared" si="0"/>
        <v>2190</v>
      </c>
      <c r="K28" s="383">
        <f t="shared" si="0"/>
        <v>8.567621283255086</v>
      </c>
      <c r="L28" s="383">
        <f t="shared" si="0"/>
        <v>0.11188632972961926</v>
      </c>
      <c r="M28" s="265">
        <f t="shared" si="0"/>
        <v>5474.71</v>
      </c>
      <c r="N28" s="266">
        <f>INDEX(B:B,COUNTA(B:B)+3-$H28)</f>
        <v>629</v>
      </c>
      <c r="R28" s="57"/>
      <c r="S28" s="270"/>
    </row>
    <row r="29" spans="1:19" ht="17.25" thickBot="1">
      <c r="A29" s="148"/>
      <c r="B29" s="156"/>
      <c r="C29" s="151"/>
      <c r="D29" s="378"/>
      <c r="E29" s="378"/>
      <c r="F29" s="380"/>
      <c r="H29">
        <v>0</v>
      </c>
      <c r="I29" s="267" t="str">
        <f>INDEX(A:A,COUNTA(A:A)+3-$H29)</f>
        <v>9월</v>
      </c>
      <c r="J29" s="251">
        <f t="shared" si="0"/>
        <v>2782</v>
      </c>
      <c r="K29" s="384">
        <f t="shared" si="0"/>
        <v>3.0050659133709976</v>
      </c>
      <c r="L29" s="384">
        <f t="shared" si="0"/>
        <v>8.6244189817317032E-2</v>
      </c>
      <c r="M29" s="268">
        <f t="shared" si="0"/>
        <v>6382.7599999999993</v>
      </c>
      <c r="N29" s="269">
        <f>INDEX(B:B,COUNTA(B:B)+3-$H29)</f>
        <v>2090</v>
      </c>
      <c r="R29" s="57"/>
      <c r="S29" s="270"/>
    </row>
    <row r="30" spans="1:19">
      <c r="A30" s="148"/>
      <c r="B30" s="156"/>
      <c r="C30" s="151"/>
      <c r="D30" s="378"/>
      <c r="E30" s="378"/>
      <c r="F30" s="380"/>
      <c r="R30" s="57"/>
      <c r="S30" s="270"/>
    </row>
    <row r="31" spans="1:19">
      <c r="A31" s="148"/>
      <c r="B31" s="156"/>
      <c r="C31" s="151"/>
      <c r="D31" s="378"/>
      <c r="E31" s="378"/>
      <c r="F31" s="380"/>
    </row>
    <row r="32" spans="1:19">
      <c r="A32" s="148"/>
      <c r="B32" s="156"/>
      <c r="C32" s="151"/>
      <c r="D32" s="378"/>
      <c r="E32" s="378"/>
      <c r="F32" s="380"/>
    </row>
    <row r="33" spans="1:6">
      <c r="A33" s="148"/>
      <c r="B33" s="156"/>
      <c r="C33" s="151"/>
      <c r="D33" s="378"/>
      <c r="E33" s="378"/>
      <c r="F33" s="380"/>
    </row>
    <row r="34" spans="1:6">
      <c r="A34" s="148"/>
      <c r="B34" s="156"/>
      <c r="C34" s="151"/>
      <c r="D34" s="378"/>
      <c r="E34" s="378"/>
      <c r="F34" s="380"/>
    </row>
    <row r="35" spans="1:6">
      <c r="A35" s="148"/>
      <c r="B35" s="156"/>
      <c r="C35" s="151"/>
      <c r="D35" s="378"/>
      <c r="E35" s="378"/>
      <c r="F35" s="380"/>
    </row>
    <row r="36" spans="1:6">
      <c r="A36" s="148"/>
      <c r="B36" s="156"/>
      <c r="C36" s="151"/>
      <c r="D36" s="378"/>
      <c r="E36" s="378"/>
      <c r="F36" s="380"/>
    </row>
    <row r="37" spans="1:6">
      <c r="A37" s="148"/>
      <c r="B37" s="156"/>
      <c r="C37" s="151"/>
      <c r="D37" s="378"/>
      <c r="E37" s="378"/>
      <c r="F37" s="380"/>
    </row>
    <row r="38" spans="1:6">
      <c r="A38" s="148"/>
      <c r="B38" s="156"/>
      <c r="C38" s="151"/>
      <c r="D38" s="378"/>
      <c r="E38" s="378"/>
      <c r="F38" s="380"/>
    </row>
    <row r="39" spans="1:6">
      <c r="A39" s="148"/>
      <c r="B39" s="156"/>
      <c r="C39" s="151"/>
      <c r="D39" s="378"/>
      <c r="E39" s="378"/>
      <c r="F39" s="380"/>
    </row>
    <row r="40" spans="1:6">
      <c r="A40" s="148"/>
      <c r="B40" s="156"/>
      <c r="C40" s="151"/>
      <c r="D40" s="378"/>
      <c r="E40" s="378"/>
      <c r="F40" s="380"/>
    </row>
    <row r="41" spans="1:6">
      <c r="A41" s="148"/>
      <c r="B41" s="156"/>
      <c r="C41" s="151"/>
      <c r="D41" s="378"/>
      <c r="E41" s="378"/>
      <c r="F41" s="380"/>
    </row>
    <row r="42" spans="1:6">
      <c r="A42" s="148"/>
      <c r="B42" s="156"/>
      <c r="C42" s="151"/>
      <c r="D42" s="378"/>
      <c r="E42" s="378"/>
      <c r="F42" s="380"/>
    </row>
    <row r="43" spans="1:6">
      <c r="A43" s="148"/>
      <c r="B43" s="156"/>
      <c r="C43" s="151"/>
      <c r="D43" s="378"/>
      <c r="E43" s="378"/>
      <c r="F43" s="380"/>
    </row>
    <row r="44" spans="1:6">
      <c r="A44" s="148"/>
      <c r="B44" s="156"/>
      <c r="C44" s="151"/>
      <c r="D44" s="378"/>
      <c r="E44" s="378"/>
      <c r="F44" s="380"/>
    </row>
    <row r="45" spans="1:6">
      <c r="A45" s="148"/>
      <c r="B45" s="156"/>
      <c r="C45" s="151"/>
      <c r="D45" s="378"/>
      <c r="E45" s="378"/>
      <c r="F45" s="380"/>
    </row>
    <row r="46" spans="1:6">
      <c r="A46" s="148"/>
      <c r="B46" s="156"/>
      <c r="C46" s="151"/>
      <c r="D46" s="378"/>
      <c r="E46" s="378"/>
      <c r="F46" s="380"/>
    </row>
    <row r="47" spans="1:6">
      <c r="A47" s="148"/>
      <c r="B47" s="156"/>
      <c r="C47" s="151"/>
      <c r="D47" s="378"/>
      <c r="E47" s="378"/>
      <c r="F47" s="380"/>
    </row>
    <row r="48" spans="1:6">
      <c r="A48" s="148"/>
      <c r="B48" s="156"/>
      <c r="C48" s="151"/>
      <c r="D48" s="378"/>
      <c r="E48" s="378"/>
      <c r="F48" s="380"/>
    </row>
    <row r="49" spans="1:6">
      <c r="A49" s="148"/>
      <c r="B49" s="156"/>
      <c r="C49" s="151"/>
      <c r="D49" s="378"/>
      <c r="E49" s="378"/>
      <c r="F49" s="380"/>
    </row>
    <row r="50" spans="1:6">
      <c r="A50" s="148"/>
      <c r="B50" s="156"/>
      <c r="C50" s="151"/>
      <c r="D50" s="378"/>
      <c r="E50" s="378"/>
      <c r="F50" s="380"/>
    </row>
    <row r="51" spans="1:6">
      <c r="A51" s="148"/>
      <c r="B51" s="156"/>
      <c r="C51" s="151"/>
      <c r="D51" s="378"/>
      <c r="E51" s="378"/>
      <c r="F51" s="380"/>
    </row>
    <row r="52" spans="1:6">
      <c r="A52" s="148"/>
      <c r="B52" s="156"/>
      <c r="C52" s="151"/>
      <c r="D52" s="378"/>
      <c r="E52" s="378"/>
      <c r="F52" s="380"/>
    </row>
    <row r="53" spans="1:6">
      <c r="A53" s="148"/>
      <c r="B53" s="156"/>
      <c r="C53" s="151"/>
      <c r="D53" s="378"/>
      <c r="E53" s="378"/>
      <c r="F53" s="380"/>
    </row>
    <row r="54" spans="1:6">
      <c r="A54" s="148"/>
      <c r="B54" s="156"/>
      <c r="C54" s="151"/>
      <c r="D54" s="378"/>
      <c r="E54" s="378"/>
      <c r="F54" s="380"/>
    </row>
    <row r="55" spans="1:6">
      <c r="A55" s="148"/>
      <c r="B55" s="156"/>
      <c r="C55" s="151"/>
      <c r="D55" s="378"/>
      <c r="E55" s="378"/>
      <c r="F55" s="380"/>
    </row>
    <row r="56" spans="1:6">
      <c r="A56" s="148"/>
      <c r="B56" s="156"/>
      <c r="C56" s="151"/>
      <c r="D56" s="378"/>
      <c r="E56" s="378"/>
      <c r="F56" s="380"/>
    </row>
    <row r="57" spans="1:6">
      <c r="A57" s="148"/>
      <c r="B57" s="156"/>
      <c r="C57" s="151"/>
      <c r="D57" s="378"/>
      <c r="E57" s="378"/>
      <c r="F57" s="380"/>
    </row>
    <row r="58" spans="1:6">
      <c r="A58" s="148"/>
      <c r="B58" s="156"/>
      <c r="C58" s="151"/>
      <c r="D58" s="378"/>
      <c r="E58" s="378"/>
      <c r="F58" s="380"/>
    </row>
    <row r="59" spans="1:6">
      <c r="A59" s="148"/>
      <c r="B59" s="156"/>
      <c r="C59" s="151"/>
      <c r="D59" s="378"/>
      <c r="E59" s="378"/>
      <c r="F59" s="380"/>
    </row>
    <row r="60" spans="1:6">
      <c r="A60" s="148"/>
      <c r="B60" s="156"/>
      <c r="C60" s="151"/>
      <c r="D60" s="378"/>
      <c r="E60" s="378"/>
      <c r="F60" s="380"/>
    </row>
    <row r="61" spans="1:6">
      <c r="A61" s="148"/>
      <c r="B61" s="156"/>
      <c r="C61" s="151"/>
      <c r="D61" s="378"/>
      <c r="E61" s="378"/>
      <c r="F61" s="380"/>
    </row>
    <row r="62" spans="1:6">
      <c r="A62" s="148"/>
      <c r="B62" s="156"/>
      <c r="C62" s="151"/>
      <c r="D62" s="378"/>
      <c r="E62" s="378"/>
      <c r="F62" s="380"/>
    </row>
    <row r="63" spans="1:6" ht="17.25" thickBot="1">
      <c r="A63" s="62"/>
      <c r="B63" s="157"/>
      <c r="C63" s="152"/>
      <c r="D63" s="152"/>
      <c r="E63" s="152"/>
      <c r="F63" s="153"/>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zoomScale="70" zoomScaleNormal="70" workbookViewId="0">
      <selection activeCell="J13" sqref="J13"/>
    </sheetView>
  </sheetViews>
  <sheetFormatPr defaultRowHeight="16.5"/>
  <cols>
    <col min="1" max="3" width="9" style="21"/>
    <col min="4" max="4" width="11.875" style="21" bestFit="1" customWidth="1"/>
    <col min="5" max="5" width="27.125" style="21" bestFit="1" customWidth="1"/>
    <col min="6" max="6" width="15.625" style="21" bestFit="1" customWidth="1"/>
    <col min="7" max="7" width="17.625" style="21" bestFit="1" customWidth="1"/>
    <col min="8" max="8" width="19.125" style="21" customWidth="1"/>
    <col min="9" max="12" width="11.125" style="21" bestFit="1" customWidth="1"/>
    <col min="13" max="13" width="9.125" style="21" bestFit="1" customWidth="1"/>
    <col min="14" max="14" width="9" style="21"/>
    <col min="15" max="16" width="13" style="21" bestFit="1" customWidth="1"/>
    <col min="17" max="91" width="9" style="21"/>
    <col min="92" max="93" width="12.5" bestFit="1" customWidth="1"/>
    <col min="95" max="95" width="10.5" bestFit="1" customWidth="1"/>
    <col min="97" max="98" width="11.625" bestFit="1" customWidth="1"/>
  </cols>
  <sheetData>
    <row r="3" spans="1:98">
      <c r="CO3" s="57"/>
    </row>
    <row r="6" spans="1:98">
      <c r="A6" s="21" t="s">
        <v>424</v>
      </c>
      <c r="B6" s="21" t="s">
        <v>425</v>
      </c>
      <c r="C6" s="21" t="s">
        <v>426</v>
      </c>
      <c r="D6" s="21" t="s">
        <v>427</v>
      </c>
      <c r="E6" s="21" t="s">
        <v>428</v>
      </c>
      <c r="F6" s="21" t="s">
        <v>429</v>
      </c>
      <c r="G6" s="21" t="s">
        <v>430</v>
      </c>
      <c r="H6" s="21" t="s">
        <v>960</v>
      </c>
      <c r="I6" s="21" t="s">
        <v>431</v>
      </c>
      <c r="J6" s="21" t="s">
        <v>432</v>
      </c>
      <c r="K6" s="21" t="s">
        <v>433</v>
      </c>
      <c r="L6" s="21" t="s">
        <v>434</v>
      </c>
      <c r="M6" s="21" t="s">
        <v>435</v>
      </c>
      <c r="N6" s="21" t="s">
        <v>436</v>
      </c>
      <c r="O6" s="21" t="s">
        <v>437</v>
      </c>
      <c r="P6" s="21" t="s">
        <v>438</v>
      </c>
      <c r="Q6" s="21" t="s">
        <v>439</v>
      </c>
      <c r="R6" s="21" t="s">
        <v>440</v>
      </c>
      <c r="S6" s="21" t="s">
        <v>55</v>
      </c>
      <c r="T6" s="21" t="s">
        <v>57</v>
      </c>
      <c r="U6" s="21" t="s">
        <v>441</v>
      </c>
      <c r="V6" s="21" t="s">
        <v>442</v>
      </c>
      <c r="W6" s="21" t="s">
        <v>443</v>
      </c>
      <c r="X6" s="21" t="s">
        <v>444</v>
      </c>
      <c r="Y6" s="21" t="s">
        <v>60</v>
      </c>
      <c r="Z6" s="21" t="s">
        <v>445</v>
      </c>
      <c r="AA6" s="21" t="s">
        <v>62</v>
      </c>
      <c r="AB6" s="21" t="s">
        <v>446</v>
      </c>
      <c r="AC6" s="21" t="s">
        <v>447</v>
      </c>
      <c r="AD6" s="21" t="s">
        <v>448</v>
      </c>
      <c r="AE6" s="21" t="s">
        <v>449</v>
      </c>
      <c r="AF6" s="21" t="s">
        <v>450</v>
      </c>
      <c r="AG6" s="21" t="s">
        <v>451</v>
      </c>
      <c r="AH6" s="21" t="s">
        <v>452</v>
      </c>
      <c r="AI6" s="21" t="s">
        <v>453</v>
      </c>
      <c r="AJ6" s="21" t="s">
        <v>454</v>
      </c>
      <c r="AK6" s="21" t="s">
        <v>455</v>
      </c>
      <c r="AL6" s="21" t="s">
        <v>456</v>
      </c>
      <c r="AM6" s="21" t="s">
        <v>457</v>
      </c>
      <c r="AN6" s="21" t="s">
        <v>458</v>
      </c>
      <c r="AO6" s="21" t="s">
        <v>459</v>
      </c>
      <c r="AP6" s="21" t="s">
        <v>460</v>
      </c>
      <c r="AQ6" s="21" t="s">
        <v>461</v>
      </c>
      <c r="AR6" s="21" t="s">
        <v>462</v>
      </c>
      <c r="AS6" s="21" t="s">
        <v>463</v>
      </c>
      <c r="AT6" s="21" t="s">
        <v>464</v>
      </c>
      <c r="AU6" s="21" t="s">
        <v>465</v>
      </c>
      <c r="AV6" s="21" t="s">
        <v>466</v>
      </c>
      <c r="AW6" s="21" t="s">
        <v>467</v>
      </c>
      <c r="AX6" s="21" t="s">
        <v>468</v>
      </c>
      <c r="AY6" s="21" t="s">
        <v>469</v>
      </c>
      <c r="AZ6" s="21" t="s">
        <v>470</v>
      </c>
      <c r="BA6" s="21" t="s">
        <v>471</v>
      </c>
      <c r="BB6" s="21" t="s">
        <v>472</v>
      </c>
      <c r="BC6" s="21" t="s">
        <v>473</v>
      </c>
      <c r="BD6" s="21" t="s">
        <v>474</v>
      </c>
      <c r="BE6" s="21" t="s">
        <v>475</v>
      </c>
      <c r="BF6" s="21" t="s">
        <v>476</v>
      </c>
      <c r="BG6" s="21" t="s">
        <v>477</v>
      </c>
      <c r="BH6" s="21" t="s">
        <v>478</v>
      </c>
      <c r="BI6" s="21" t="s">
        <v>479</v>
      </c>
      <c r="BJ6" s="21" t="s">
        <v>480</v>
      </c>
      <c r="BK6" s="21" t="s">
        <v>481</v>
      </c>
      <c r="BL6" s="21" t="s">
        <v>482</v>
      </c>
      <c r="BM6" s="21" t="s">
        <v>483</v>
      </c>
      <c r="BN6" s="21" t="s">
        <v>484</v>
      </c>
      <c r="BO6" s="21" t="s">
        <v>485</v>
      </c>
      <c r="BP6" s="21" t="s">
        <v>486</v>
      </c>
      <c r="BQ6" s="21" t="s">
        <v>487</v>
      </c>
      <c r="BR6" s="21" t="s">
        <v>488</v>
      </c>
      <c r="BS6" s="21" t="s">
        <v>489</v>
      </c>
      <c r="BT6" s="21" t="s">
        <v>490</v>
      </c>
      <c r="BU6" s="21" t="s">
        <v>491</v>
      </c>
      <c r="BV6" s="21" t="s">
        <v>492</v>
      </c>
      <c r="BW6" s="21" t="s">
        <v>493</v>
      </c>
      <c r="BX6" s="21" t="s">
        <v>494</v>
      </c>
      <c r="BY6" s="21" t="s">
        <v>495</v>
      </c>
      <c r="BZ6" s="21" t="s">
        <v>496</v>
      </c>
      <c r="CA6" s="21" t="s">
        <v>497</v>
      </c>
      <c r="CB6" s="21" t="s">
        <v>498</v>
      </c>
      <c r="CC6" s="21" t="s">
        <v>499</v>
      </c>
      <c r="CD6" s="21" t="s">
        <v>784</v>
      </c>
      <c r="CE6" s="21" t="s">
        <v>785</v>
      </c>
      <c r="CF6" s="21" t="s">
        <v>500</v>
      </c>
      <c r="CG6" s="21" t="s">
        <v>501</v>
      </c>
      <c r="CH6" s="21" t="s">
        <v>786</v>
      </c>
      <c r="CP6" t="s">
        <v>438</v>
      </c>
      <c r="CQ6" t="s">
        <v>439</v>
      </c>
    </row>
    <row r="7" spans="1:98">
      <c r="A7" s="21" t="s">
        <v>797</v>
      </c>
      <c r="B7" s="21" t="s">
        <v>787</v>
      </c>
      <c r="C7" s="21" t="s">
        <v>788</v>
      </c>
      <c r="D7" s="21">
        <v>702389546</v>
      </c>
      <c r="E7" s="21" t="s">
        <v>795</v>
      </c>
      <c r="F7" s="21" t="s">
        <v>789</v>
      </c>
      <c r="G7" s="21" t="s">
        <v>796</v>
      </c>
      <c r="I7" s="21">
        <v>335160086</v>
      </c>
      <c r="J7" s="21" t="s">
        <v>564</v>
      </c>
      <c r="K7" s="21" t="s">
        <v>790</v>
      </c>
      <c r="L7" s="21" t="s">
        <v>791</v>
      </c>
      <c r="M7" s="21" t="s">
        <v>792</v>
      </c>
      <c r="N7" s="21" t="s">
        <v>793</v>
      </c>
      <c r="O7" s="21">
        <v>1750</v>
      </c>
      <c r="P7" s="21" t="s">
        <v>796</v>
      </c>
      <c r="Q7" s="21" t="s">
        <v>797</v>
      </c>
      <c r="R7" s="21">
        <v>174.83</v>
      </c>
      <c r="S7" s="21">
        <v>4996</v>
      </c>
      <c r="T7" s="21">
        <v>252</v>
      </c>
      <c r="U7" s="203">
        <v>5.04E-2</v>
      </c>
      <c r="V7" s="21">
        <v>34.99</v>
      </c>
      <c r="W7" s="21">
        <v>0.69</v>
      </c>
      <c r="X7" s="21">
        <v>3</v>
      </c>
      <c r="Y7" s="21">
        <v>0</v>
      </c>
      <c r="Z7" s="21">
        <v>0</v>
      </c>
      <c r="AA7" s="21">
        <v>8</v>
      </c>
      <c r="AB7" s="21">
        <v>542</v>
      </c>
      <c r="AC7" s="21">
        <v>553</v>
      </c>
      <c r="AD7" s="21">
        <v>591</v>
      </c>
      <c r="AE7" s="203">
        <v>0.1183</v>
      </c>
      <c r="AF7" s="21">
        <v>38</v>
      </c>
      <c r="AG7" s="21">
        <v>5</v>
      </c>
      <c r="AH7" s="21">
        <v>0</v>
      </c>
      <c r="AI7" s="21">
        <v>0</v>
      </c>
      <c r="AJ7" s="21">
        <v>0</v>
      </c>
      <c r="AK7" s="21">
        <v>0</v>
      </c>
      <c r="AL7" s="21">
        <v>5</v>
      </c>
      <c r="AM7" s="21">
        <v>0</v>
      </c>
      <c r="AN7" s="21">
        <v>0</v>
      </c>
      <c r="AO7" s="21">
        <v>0</v>
      </c>
      <c r="AP7" s="204">
        <v>0</v>
      </c>
      <c r="AQ7" s="21">
        <v>0</v>
      </c>
      <c r="AR7" s="21">
        <v>0</v>
      </c>
      <c r="AS7" s="21">
        <v>0</v>
      </c>
      <c r="AT7" s="21">
        <v>0</v>
      </c>
      <c r="AU7" s="21">
        <v>0</v>
      </c>
      <c r="AV7" s="21">
        <v>0</v>
      </c>
      <c r="AW7" s="21">
        <v>0</v>
      </c>
      <c r="AX7" s="21">
        <v>0</v>
      </c>
      <c r="AY7" s="21">
        <v>0</v>
      </c>
      <c r="AZ7" s="21">
        <v>0</v>
      </c>
      <c r="BA7" s="21">
        <v>4676</v>
      </c>
      <c r="BB7" s="21">
        <v>1.0680000000000001</v>
      </c>
      <c r="BC7" s="21">
        <v>37.39</v>
      </c>
      <c r="BD7" s="21">
        <v>0</v>
      </c>
      <c r="BE7" s="21">
        <v>0</v>
      </c>
      <c r="BF7" s="21">
        <v>0</v>
      </c>
      <c r="BG7" s="21">
        <v>0</v>
      </c>
      <c r="BH7" s="21">
        <v>0</v>
      </c>
      <c r="BI7" s="21">
        <v>0</v>
      </c>
      <c r="BJ7" s="21">
        <v>5.83</v>
      </c>
      <c r="BK7" s="21">
        <v>0</v>
      </c>
      <c r="BL7" s="21">
        <v>3</v>
      </c>
      <c r="BM7" s="21">
        <v>9</v>
      </c>
      <c r="BN7" s="21">
        <v>0</v>
      </c>
      <c r="BO7" s="21">
        <v>136</v>
      </c>
      <c r="BP7" s="21">
        <v>1</v>
      </c>
      <c r="BQ7" s="21">
        <v>67</v>
      </c>
      <c r="BR7" s="21">
        <v>0</v>
      </c>
      <c r="BS7" s="21">
        <v>25</v>
      </c>
      <c r="BT7" s="21">
        <v>0</v>
      </c>
      <c r="BU7" s="21">
        <v>21</v>
      </c>
      <c r="BV7" s="21">
        <v>0</v>
      </c>
      <c r="BW7" s="21">
        <v>0</v>
      </c>
      <c r="BX7" s="21">
        <v>0</v>
      </c>
      <c r="BY7" s="21">
        <v>0</v>
      </c>
      <c r="BZ7" s="21">
        <v>0</v>
      </c>
      <c r="CA7" s="21">
        <v>0</v>
      </c>
      <c r="CB7" s="21">
        <v>0</v>
      </c>
      <c r="CC7" s="21">
        <v>0</v>
      </c>
      <c r="CD7" s="21">
        <v>0</v>
      </c>
      <c r="CE7" s="21">
        <v>0</v>
      </c>
      <c r="CF7" s="21">
        <v>0</v>
      </c>
      <c r="CG7" s="21">
        <v>0</v>
      </c>
      <c r="CH7" s="21">
        <v>0</v>
      </c>
      <c r="CI7" s="21" t="s">
        <v>980</v>
      </c>
      <c r="CN7" s="194">
        <f>IFERROR(DATE(RIGHT(CP7,4),LEFT(CP7,FIND("/",LEFT(CP7,LEN(CP7)-5))-1),MID(LEFT(CP7,LEN(CP7)-5),FIND("/",LEFT(CP7,LEN(CP7)-5))+1,2)),"")</f>
        <v>45530</v>
      </c>
      <c r="CO7" s="194">
        <f>IFERROR(DATE(RIGHT(CQ7,4),LEFT(CQ7,FIND("/",LEFT(CQ7,LEN(CQ7)-5))-1),MID(LEFT(CQ7,LEN(CQ7)-5),FIND("/",LEFT(CQ7,LEN(CQ7)-5))+1,2)),"")</f>
        <v>45536</v>
      </c>
      <c r="CP7" s="192" t="str">
        <f t="shared" ref="CP7:CP45" si="0">IF(INDEX($A$1:$AX$45,CR7,MATCH(CP$6,$6:$6,0))=0,"",INDEX($A$1:$AX$45,CR7,MATCH(CP$6,$6:$6,0)))</f>
        <v>8/26/2024</v>
      </c>
      <c r="CQ7" s="192" t="str">
        <f>IF(INDEX($A$1:$AX$45,CR7,MATCH($CQ$6,$6:$6,0))=0,"",INDEX($A$1:AX45,CR7,MATCH($CQ$6,$6:$6,0)))</f>
        <v>9/1/2024</v>
      </c>
      <c r="CR7" s="192">
        <v>7</v>
      </c>
      <c r="CS7" s="1"/>
      <c r="CT7" s="158"/>
    </row>
    <row r="8" spans="1:98">
      <c r="A8" s="21" t="s">
        <v>797</v>
      </c>
      <c r="B8" s="21" t="s">
        <v>787</v>
      </c>
      <c r="C8" s="21" t="s">
        <v>788</v>
      </c>
      <c r="D8" s="21">
        <v>702719606</v>
      </c>
      <c r="E8" s="21" t="s">
        <v>961</v>
      </c>
      <c r="F8" s="21" t="s">
        <v>789</v>
      </c>
      <c r="G8" s="21" t="s">
        <v>962</v>
      </c>
      <c r="I8" s="21">
        <v>335809596</v>
      </c>
      <c r="J8" s="21" t="s">
        <v>561</v>
      </c>
      <c r="K8" s="21" t="s">
        <v>790</v>
      </c>
      <c r="L8" s="21" t="s">
        <v>791</v>
      </c>
      <c r="M8" s="21" t="s">
        <v>792</v>
      </c>
      <c r="N8" s="21" t="s">
        <v>793</v>
      </c>
      <c r="O8" s="21">
        <v>2000</v>
      </c>
      <c r="P8" s="21" t="s">
        <v>962</v>
      </c>
      <c r="Q8" s="21" t="s">
        <v>963</v>
      </c>
      <c r="R8" s="21">
        <v>404.95</v>
      </c>
      <c r="S8" s="21">
        <v>11453</v>
      </c>
      <c r="T8" s="21">
        <v>633</v>
      </c>
      <c r="U8" s="203">
        <v>5.5300000000000002E-2</v>
      </c>
      <c r="V8" s="21">
        <v>35.36</v>
      </c>
      <c r="W8" s="21">
        <v>0.64</v>
      </c>
      <c r="X8" s="21">
        <v>6</v>
      </c>
      <c r="Y8" s="21">
        <v>1</v>
      </c>
      <c r="Z8" s="21">
        <v>1</v>
      </c>
      <c r="AA8" s="21">
        <v>8</v>
      </c>
      <c r="AB8" s="21">
        <v>1450</v>
      </c>
      <c r="AC8" s="21">
        <v>1466</v>
      </c>
      <c r="AD8" s="21">
        <v>1934</v>
      </c>
      <c r="AE8" s="203">
        <v>0.16889999999999999</v>
      </c>
      <c r="AF8" s="21">
        <v>29</v>
      </c>
      <c r="AG8" s="21">
        <v>3</v>
      </c>
      <c r="AH8" s="21">
        <v>1</v>
      </c>
      <c r="AI8" s="21">
        <v>0</v>
      </c>
      <c r="AJ8" s="21">
        <v>0</v>
      </c>
      <c r="AK8" s="21">
        <v>0</v>
      </c>
      <c r="AL8" s="21">
        <v>2</v>
      </c>
      <c r="AM8" s="21">
        <v>0</v>
      </c>
      <c r="AN8" s="21">
        <v>0</v>
      </c>
      <c r="AO8" s="21">
        <v>0</v>
      </c>
      <c r="AP8" s="204">
        <v>0</v>
      </c>
      <c r="AQ8" s="21">
        <v>0</v>
      </c>
      <c r="AR8" s="21">
        <v>0</v>
      </c>
      <c r="AS8" s="21">
        <v>0</v>
      </c>
      <c r="AT8" s="21">
        <v>0</v>
      </c>
      <c r="AU8" s="21">
        <v>0</v>
      </c>
      <c r="AV8" s="21">
        <v>0</v>
      </c>
      <c r="AW8" s="21">
        <v>0</v>
      </c>
      <c r="AX8" s="21">
        <v>0</v>
      </c>
      <c r="AY8" s="21">
        <v>0</v>
      </c>
      <c r="AZ8" s="21">
        <v>0</v>
      </c>
      <c r="BA8" s="21">
        <v>10975</v>
      </c>
      <c r="BB8" s="21">
        <v>1.044</v>
      </c>
      <c r="BC8" s="21">
        <v>36.9</v>
      </c>
      <c r="BD8" s="21">
        <v>0</v>
      </c>
      <c r="BE8" s="21">
        <v>0</v>
      </c>
      <c r="BF8" s="21">
        <v>0</v>
      </c>
      <c r="BG8" s="21">
        <v>0</v>
      </c>
      <c r="BH8" s="21">
        <v>0</v>
      </c>
      <c r="BI8" s="21">
        <v>0</v>
      </c>
      <c r="BJ8" s="21">
        <v>13.5</v>
      </c>
      <c r="BK8" s="21">
        <v>0</v>
      </c>
      <c r="BL8" s="21">
        <v>9</v>
      </c>
      <c r="BM8" s="21">
        <v>149</v>
      </c>
      <c r="BN8" s="21">
        <v>0</v>
      </c>
      <c r="BO8" s="21">
        <v>394</v>
      </c>
      <c r="BP8" s="21">
        <v>0</v>
      </c>
      <c r="BQ8" s="21">
        <v>262</v>
      </c>
      <c r="BR8" s="21">
        <v>0</v>
      </c>
      <c r="BS8" s="21">
        <v>154</v>
      </c>
      <c r="BT8" s="21">
        <v>0</v>
      </c>
      <c r="BU8" s="21">
        <v>119</v>
      </c>
      <c r="BV8" s="21">
        <v>0</v>
      </c>
      <c r="BW8" s="21">
        <v>0</v>
      </c>
      <c r="BX8" s="21">
        <v>0</v>
      </c>
      <c r="BY8" s="21">
        <v>0</v>
      </c>
      <c r="BZ8" s="21">
        <v>0</v>
      </c>
      <c r="CA8" s="21">
        <v>0</v>
      </c>
      <c r="CB8" s="21">
        <v>0</v>
      </c>
      <c r="CC8" s="21">
        <v>0</v>
      </c>
      <c r="CD8" s="21">
        <v>0</v>
      </c>
      <c r="CE8" s="21">
        <v>0</v>
      </c>
      <c r="CF8" s="21">
        <v>0</v>
      </c>
      <c r="CG8" s="21">
        <v>0</v>
      </c>
      <c r="CH8" s="21">
        <v>0</v>
      </c>
      <c r="CI8" s="21" t="s">
        <v>981</v>
      </c>
      <c r="CN8" s="194">
        <f t="shared" ref="CN8:CO45" si="1">IFERROR(DATE(RIGHT(CP8,4),LEFT(CP8,FIND("/",LEFT(CP8,LEN(CP8)-5))-1),MID(LEFT(CP8,LEN(CP8)-5),FIND("/",LEFT(CP8,LEN(CP8)-5))+1,2)),"")</f>
        <v>45537</v>
      </c>
      <c r="CO8" s="194">
        <f t="shared" si="1"/>
        <v>45544</v>
      </c>
      <c r="CP8" s="192" t="str">
        <f t="shared" si="0"/>
        <v>9/2/2024</v>
      </c>
      <c r="CQ8" s="192" t="str">
        <f>IF(INDEX($A$1:$AX$45,CR8,MATCH($CQ$6,$6:$6,0))=0,"",INDEX($A$1:AX46,CR8,MATCH($CQ$6,$6:$6,0)))</f>
        <v>9/9/2024</v>
      </c>
      <c r="CR8" s="192">
        <v>8</v>
      </c>
      <c r="CT8" s="158"/>
    </row>
    <row r="9" spans="1:98">
      <c r="A9" s="21" t="s">
        <v>797</v>
      </c>
      <c r="B9" s="21" t="s">
        <v>787</v>
      </c>
      <c r="C9" s="21" t="s">
        <v>788</v>
      </c>
      <c r="D9" s="21">
        <v>705193506</v>
      </c>
      <c r="E9" s="21" t="s">
        <v>964</v>
      </c>
      <c r="F9" s="21" t="s">
        <v>789</v>
      </c>
      <c r="G9" s="21" t="s">
        <v>965</v>
      </c>
      <c r="I9" s="21">
        <v>337791356</v>
      </c>
      <c r="J9" s="21" t="s">
        <v>872</v>
      </c>
      <c r="K9" s="21" t="s">
        <v>790</v>
      </c>
      <c r="L9" s="21" t="s">
        <v>791</v>
      </c>
      <c r="M9" s="21" t="s">
        <v>792</v>
      </c>
      <c r="N9" s="21" t="s">
        <v>793</v>
      </c>
      <c r="O9" s="21">
        <v>2000</v>
      </c>
      <c r="P9" s="21" t="s">
        <v>965</v>
      </c>
      <c r="Q9" s="21" t="s">
        <v>966</v>
      </c>
      <c r="R9" s="21">
        <v>31.08</v>
      </c>
      <c r="S9" s="21">
        <v>14434</v>
      </c>
      <c r="T9" s="21">
        <v>341</v>
      </c>
      <c r="U9" s="203">
        <v>2.3599999999999999E-2</v>
      </c>
      <c r="V9" s="21">
        <v>2.15</v>
      </c>
      <c r="W9" s="21">
        <v>0.09</v>
      </c>
      <c r="X9" s="21">
        <v>12</v>
      </c>
      <c r="Y9" s="21">
        <v>0</v>
      </c>
      <c r="Z9" s="21">
        <v>0</v>
      </c>
      <c r="AA9" s="21">
        <v>23</v>
      </c>
      <c r="AB9" s="21">
        <v>366</v>
      </c>
      <c r="AC9" s="21">
        <v>401</v>
      </c>
      <c r="AD9" s="21">
        <v>418</v>
      </c>
      <c r="AE9" s="203">
        <v>2.9000000000000001E-2</v>
      </c>
      <c r="AF9" s="21">
        <v>0</v>
      </c>
      <c r="AG9" s="21">
        <v>0</v>
      </c>
      <c r="AH9" s="21">
        <v>0</v>
      </c>
      <c r="AI9" s="21">
        <v>0</v>
      </c>
      <c r="AJ9" s="21">
        <v>0</v>
      </c>
      <c r="AK9" s="21">
        <v>0</v>
      </c>
      <c r="AL9" s="21">
        <v>0</v>
      </c>
      <c r="AM9" s="21">
        <v>0</v>
      </c>
      <c r="AN9" s="21">
        <v>0</v>
      </c>
      <c r="AO9" s="21">
        <v>0</v>
      </c>
      <c r="AP9" s="204">
        <v>0</v>
      </c>
      <c r="AQ9" s="21">
        <v>0</v>
      </c>
      <c r="AR9" s="21">
        <v>0</v>
      </c>
      <c r="AS9" s="21">
        <v>0</v>
      </c>
      <c r="AT9" s="21">
        <v>0</v>
      </c>
      <c r="AU9" s="21">
        <v>0</v>
      </c>
      <c r="AV9" s="21">
        <v>0</v>
      </c>
      <c r="AW9" s="21">
        <v>0</v>
      </c>
      <c r="AX9" s="21">
        <v>0</v>
      </c>
      <c r="AY9" s="21">
        <v>0</v>
      </c>
      <c r="AZ9" s="21">
        <v>0</v>
      </c>
      <c r="BA9" s="21">
        <v>14434</v>
      </c>
      <c r="BB9" s="21">
        <v>1</v>
      </c>
      <c r="BC9" s="21">
        <v>2.15</v>
      </c>
      <c r="BD9" s="21">
        <v>0</v>
      </c>
      <c r="BE9" s="21">
        <v>0</v>
      </c>
      <c r="BF9" s="21">
        <v>0</v>
      </c>
      <c r="BG9" s="21">
        <v>0</v>
      </c>
      <c r="BH9" s="21">
        <v>0</v>
      </c>
      <c r="BI9" s="21">
        <v>0</v>
      </c>
      <c r="BJ9" s="21">
        <v>1.04</v>
      </c>
      <c r="BK9" s="21">
        <v>0</v>
      </c>
      <c r="BL9" s="21">
        <v>7</v>
      </c>
      <c r="BM9" s="21">
        <v>10</v>
      </c>
      <c r="BN9" s="21">
        <v>0</v>
      </c>
      <c r="BO9" s="21">
        <v>14729</v>
      </c>
      <c r="BP9" s="21">
        <v>0</v>
      </c>
      <c r="BQ9" s="21">
        <v>14729</v>
      </c>
      <c r="BR9" s="21">
        <v>0</v>
      </c>
      <c r="BS9" s="21">
        <v>14729</v>
      </c>
      <c r="BT9" s="21">
        <v>0</v>
      </c>
      <c r="BU9" s="21">
        <v>14729</v>
      </c>
      <c r="BV9" s="21">
        <v>0</v>
      </c>
      <c r="BW9" s="21">
        <v>0</v>
      </c>
      <c r="BX9" s="21">
        <v>0</v>
      </c>
      <c r="BY9" s="21">
        <v>0</v>
      </c>
      <c r="BZ9" s="21">
        <v>0</v>
      </c>
      <c r="CA9" s="21">
        <v>0</v>
      </c>
      <c r="CB9" s="21">
        <v>0</v>
      </c>
      <c r="CC9" s="21">
        <v>0</v>
      </c>
      <c r="CD9" s="21">
        <v>0</v>
      </c>
      <c r="CE9" s="21">
        <v>0</v>
      </c>
      <c r="CF9" s="21">
        <v>0</v>
      </c>
      <c r="CG9" s="21">
        <v>0</v>
      </c>
      <c r="CH9" s="21">
        <v>0</v>
      </c>
      <c r="CI9" s="21" t="s">
        <v>982</v>
      </c>
      <c r="CN9" s="194">
        <f t="shared" si="1"/>
        <v>45547</v>
      </c>
      <c r="CO9" s="194">
        <f t="shared" si="1"/>
        <v>45554</v>
      </c>
      <c r="CP9" s="192" t="str">
        <f t="shared" si="0"/>
        <v>9/12/2024</v>
      </c>
      <c r="CQ9" s="192" t="str">
        <f>IF(INDEX($A$1:$AX$45,CR9,MATCH($CQ$6,$6:$6,0))=0,"",INDEX($A$1:AX47,CR9,MATCH($CQ$6,$6:$6,0)))</f>
        <v>9/19/2024</v>
      </c>
      <c r="CR9" s="192">
        <v>9</v>
      </c>
      <c r="CT9" s="158"/>
    </row>
    <row r="10" spans="1:98">
      <c r="A10" s="21" t="s">
        <v>797</v>
      </c>
      <c r="B10" s="21" t="s">
        <v>787</v>
      </c>
      <c r="C10" s="21" t="s">
        <v>788</v>
      </c>
      <c r="D10" s="21">
        <v>705280326</v>
      </c>
      <c r="E10" s="21" t="s">
        <v>967</v>
      </c>
      <c r="F10" s="21" t="s">
        <v>789</v>
      </c>
      <c r="G10" s="21" t="s">
        <v>968</v>
      </c>
      <c r="I10" s="21">
        <v>337845416</v>
      </c>
      <c r="J10" s="21" t="s">
        <v>869</v>
      </c>
      <c r="K10" s="21" t="s">
        <v>790</v>
      </c>
      <c r="L10" s="21" t="s">
        <v>791</v>
      </c>
      <c r="M10" s="21" t="s">
        <v>792</v>
      </c>
      <c r="N10" s="21" t="s">
        <v>793</v>
      </c>
      <c r="O10" s="21">
        <v>2000</v>
      </c>
      <c r="P10" s="21" t="s">
        <v>968</v>
      </c>
      <c r="Q10" s="21" t="s">
        <v>969</v>
      </c>
      <c r="R10" s="21">
        <v>1541.36</v>
      </c>
      <c r="S10" s="21">
        <v>200732</v>
      </c>
      <c r="T10" s="21">
        <v>1898</v>
      </c>
      <c r="U10" s="203">
        <v>9.4999999999999998E-3</v>
      </c>
      <c r="V10" s="21">
        <v>7.68</v>
      </c>
      <c r="W10" s="21">
        <v>0.81</v>
      </c>
      <c r="X10" s="21">
        <v>102</v>
      </c>
      <c r="Y10" s="21">
        <v>1</v>
      </c>
      <c r="Z10" s="21">
        <v>1</v>
      </c>
      <c r="AA10" s="21">
        <v>80</v>
      </c>
      <c r="AB10" s="21">
        <v>376</v>
      </c>
      <c r="AC10" s="21">
        <v>560</v>
      </c>
      <c r="AD10" s="21">
        <v>1900</v>
      </c>
      <c r="AE10" s="203">
        <v>9.4999999999999998E-3</v>
      </c>
      <c r="AF10" s="21">
        <v>25</v>
      </c>
      <c r="AG10" s="21">
        <v>1</v>
      </c>
      <c r="AH10" s="21">
        <v>0</v>
      </c>
      <c r="AI10" s="21">
        <v>0</v>
      </c>
      <c r="AJ10" s="21">
        <v>0</v>
      </c>
      <c r="AK10" s="21">
        <v>0</v>
      </c>
      <c r="AL10" s="21">
        <v>1</v>
      </c>
      <c r="AM10" s="21">
        <v>0</v>
      </c>
      <c r="AN10" s="21">
        <v>0</v>
      </c>
      <c r="AO10" s="21">
        <v>0</v>
      </c>
      <c r="AP10" s="204">
        <v>0</v>
      </c>
      <c r="AQ10" s="21">
        <v>0</v>
      </c>
      <c r="AR10" s="21">
        <v>0</v>
      </c>
      <c r="AS10" s="21">
        <v>0</v>
      </c>
      <c r="AT10" s="21">
        <v>0</v>
      </c>
      <c r="AU10" s="21">
        <v>0</v>
      </c>
      <c r="AV10" s="21">
        <v>0</v>
      </c>
      <c r="AW10" s="21">
        <v>0</v>
      </c>
      <c r="AX10" s="21">
        <v>0</v>
      </c>
      <c r="AY10" s="21">
        <v>0</v>
      </c>
      <c r="AZ10" s="21">
        <v>0</v>
      </c>
      <c r="BA10" s="21">
        <v>184334</v>
      </c>
      <c r="BB10" s="21">
        <v>1.089</v>
      </c>
      <c r="BC10" s="21">
        <v>8.36</v>
      </c>
      <c r="BD10" s="21">
        <v>0</v>
      </c>
      <c r="BE10" s="21">
        <v>0</v>
      </c>
      <c r="BF10" s="21">
        <v>0</v>
      </c>
      <c r="BG10" s="21">
        <v>0</v>
      </c>
      <c r="BH10" s="21">
        <v>0</v>
      </c>
      <c r="BI10" s="21">
        <v>0</v>
      </c>
      <c r="BJ10" s="21">
        <v>51.38</v>
      </c>
      <c r="BK10" s="21">
        <v>1303</v>
      </c>
      <c r="BL10" s="21">
        <v>37</v>
      </c>
      <c r="BY10" s="21">
        <v>0</v>
      </c>
      <c r="BZ10" s="21">
        <v>0</v>
      </c>
      <c r="CA10" s="21">
        <v>0</v>
      </c>
      <c r="CB10" s="21">
        <v>0</v>
      </c>
      <c r="CC10" s="21">
        <v>0</v>
      </c>
      <c r="CD10" s="21">
        <v>0</v>
      </c>
      <c r="CE10" s="21">
        <v>0</v>
      </c>
      <c r="CF10" s="21">
        <v>0</v>
      </c>
      <c r="CG10" s="21">
        <v>0</v>
      </c>
      <c r="CH10" s="21">
        <v>0</v>
      </c>
      <c r="CI10" s="21" t="s">
        <v>886</v>
      </c>
      <c r="CN10" s="194">
        <f t="shared" si="1"/>
        <v>45548</v>
      </c>
      <c r="CO10" s="194">
        <f t="shared" si="1"/>
        <v>45555</v>
      </c>
      <c r="CP10" s="192" t="str">
        <f t="shared" si="0"/>
        <v>9/13/2024</v>
      </c>
      <c r="CQ10" s="192" t="str">
        <f>IF(INDEX($A$1:$AX$45,CR10,MATCH($CQ$6,$6:$6,0))=0,"",INDEX($A$1:AX48,CR10,MATCH($CQ$6,$6:$6,0)))</f>
        <v>9/20/2024</v>
      </c>
      <c r="CR10" s="192">
        <v>10</v>
      </c>
    </row>
    <row r="11" spans="1:98">
      <c r="A11" s="21" t="s">
        <v>797</v>
      </c>
      <c r="B11" s="21" t="s">
        <v>787</v>
      </c>
      <c r="C11" s="21" t="s">
        <v>788</v>
      </c>
      <c r="D11" s="21">
        <v>705584346</v>
      </c>
      <c r="E11" s="21" t="s">
        <v>970</v>
      </c>
      <c r="F11" s="21" t="s">
        <v>789</v>
      </c>
      <c r="G11" s="21" t="s">
        <v>966</v>
      </c>
      <c r="I11" s="21">
        <v>340427576</v>
      </c>
      <c r="J11" s="21" t="s">
        <v>866</v>
      </c>
      <c r="K11" s="21" t="s">
        <v>790</v>
      </c>
      <c r="L11" s="21" t="s">
        <v>791</v>
      </c>
      <c r="M11" s="21" t="s">
        <v>792</v>
      </c>
      <c r="N11" s="21" t="s">
        <v>793</v>
      </c>
      <c r="O11" s="21">
        <v>1250</v>
      </c>
      <c r="P11" s="21" t="s">
        <v>966</v>
      </c>
      <c r="Q11" s="21" t="s">
        <v>971</v>
      </c>
      <c r="R11" s="21">
        <v>174.98</v>
      </c>
      <c r="S11" s="21">
        <v>3364</v>
      </c>
      <c r="T11" s="21">
        <v>6</v>
      </c>
      <c r="U11" s="203">
        <v>1.8E-3</v>
      </c>
      <c r="V11" s="21">
        <v>52.02</v>
      </c>
      <c r="W11" s="21">
        <v>29.16</v>
      </c>
      <c r="X11" s="21">
        <v>0</v>
      </c>
      <c r="Y11" s="21">
        <v>0</v>
      </c>
      <c r="Z11" s="21">
        <v>0</v>
      </c>
      <c r="AA11" s="21">
        <v>1</v>
      </c>
      <c r="AB11" s="21">
        <v>6</v>
      </c>
      <c r="AC11" s="21">
        <v>7</v>
      </c>
      <c r="AD11" s="21">
        <v>54</v>
      </c>
      <c r="AE11" s="203">
        <v>1.61E-2</v>
      </c>
      <c r="AF11" s="21">
        <v>0</v>
      </c>
      <c r="AG11" s="21">
        <v>0</v>
      </c>
      <c r="AH11" s="21">
        <v>0</v>
      </c>
      <c r="AI11" s="21">
        <v>0</v>
      </c>
      <c r="AJ11" s="21">
        <v>0</v>
      </c>
      <c r="AK11" s="21">
        <v>0</v>
      </c>
      <c r="AL11" s="21">
        <v>0</v>
      </c>
      <c r="AM11" s="21">
        <v>0</v>
      </c>
      <c r="AN11" s="21">
        <v>0</v>
      </c>
      <c r="AO11" s="21">
        <v>0</v>
      </c>
      <c r="AP11" s="204">
        <v>0</v>
      </c>
      <c r="AQ11" s="21">
        <v>0</v>
      </c>
      <c r="AR11" s="21">
        <v>0</v>
      </c>
      <c r="AS11" s="21">
        <v>0</v>
      </c>
      <c r="AT11" s="21">
        <v>0</v>
      </c>
      <c r="AU11" s="21">
        <v>0</v>
      </c>
      <c r="AV11" s="21">
        <v>0</v>
      </c>
      <c r="AW11" s="21">
        <v>0</v>
      </c>
      <c r="AX11" s="21">
        <v>0</v>
      </c>
      <c r="AY11" s="21">
        <v>0</v>
      </c>
      <c r="AZ11" s="21">
        <v>0</v>
      </c>
      <c r="BA11" s="21">
        <v>3094</v>
      </c>
      <c r="BB11" s="21">
        <v>1.087</v>
      </c>
      <c r="BC11" s="21">
        <v>56.55</v>
      </c>
      <c r="BD11" s="21">
        <v>0</v>
      </c>
      <c r="BE11" s="21">
        <v>0</v>
      </c>
      <c r="BF11" s="21">
        <v>0</v>
      </c>
      <c r="BG11" s="21">
        <v>0</v>
      </c>
      <c r="BH11" s="21">
        <v>0</v>
      </c>
      <c r="BI11" s="21">
        <v>0</v>
      </c>
      <c r="BJ11" s="21">
        <v>5.83</v>
      </c>
      <c r="BK11" s="21">
        <v>0</v>
      </c>
      <c r="BL11" s="21">
        <v>1</v>
      </c>
      <c r="BM11" s="21">
        <v>46</v>
      </c>
      <c r="BN11" s="21">
        <v>0</v>
      </c>
      <c r="BO11" s="21">
        <v>3345</v>
      </c>
      <c r="BP11" s="21">
        <v>0</v>
      </c>
      <c r="BQ11" s="21">
        <v>3345</v>
      </c>
      <c r="BR11" s="21">
        <v>0</v>
      </c>
      <c r="BS11" s="21">
        <v>3345</v>
      </c>
      <c r="BT11" s="21">
        <v>0</v>
      </c>
      <c r="BU11" s="21">
        <v>3345</v>
      </c>
      <c r="BV11" s="21">
        <v>0</v>
      </c>
      <c r="BW11" s="21">
        <v>0</v>
      </c>
      <c r="BX11" s="21">
        <v>0</v>
      </c>
      <c r="BY11" s="21">
        <v>0</v>
      </c>
      <c r="BZ11" s="21">
        <v>0</v>
      </c>
      <c r="CA11" s="21">
        <v>0</v>
      </c>
      <c r="CB11" s="21">
        <v>0</v>
      </c>
      <c r="CC11" s="21">
        <v>0</v>
      </c>
      <c r="CD11" s="21">
        <v>0</v>
      </c>
      <c r="CE11" s="21">
        <v>0</v>
      </c>
      <c r="CF11" s="21">
        <v>0</v>
      </c>
      <c r="CG11" s="21">
        <v>0</v>
      </c>
      <c r="CH11" s="21">
        <v>0</v>
      </c>
      <c r="CI11" s="21" t="s">
        <v>983</v>
      </c>
      <c r="CN11" s="194">
        <f t="shared" si="1"/>
        <v>45554</v>
      </c>
      <c r="CO11" s="194">
        <f t="shared" si="1"/>
        <v>45558</v>
      </c>
      <c r="CP11" s="192" t="str">
        <f t="shared" si="0"/>
        <v>9/19/2024</v>
      </c>
      <c r="CQ11" s="192" t="str">
        <f>IF(INDEX($A$1:$AX$45,CR11,MATCH($CQ$6,$6:$6,0))=0,"",INDEX($A$1:AX49,CR11,MATCH($CQ$6,$6:$6,0)))</f>
        <v>9/23/2024</v>
      </c>
      <c r="CR11" s="192">
        <v>11</v>
      </c>
    </row>
    <row r="12" spans="1:98">
      <c r="A12" s="21" t="s">
        <v>797</v>
      </c>
      <c r="B12" s="21" t="s">
        <v>787</v>
      </c>
      <c r="C12" s="21" t="s">
        <v>788</v>
      </c>
      <c r="D12" s="21">
        <v>705610356</v>
      </c>
      <c r="E12" s="21" t="s">
        <v>970</v>
      </c>
      <c r="F12" s="21" t="s">
        <v>789</v>
      </c>
      <c r="G12" s="21" t="s">
        <v>966</v>
      </c>
      <c r="H12" s="21" t="s">
        <v>971</v>
      </c>
      <c r="I12" s="21">
        <v>340472236</v>
      </c>
      <c r="J12" s="21" t="s">
        <v>865</v>
      </c>
      <c r="K12" s="21" t="s">
        <v>790</v>
      </c>
      <c r="L12" s="21" t="s">
        <v>791</v>
      </c>
      <c r="M12" s="21" t="s">
        <v>792</v>
      </c>
      <c r="N12" s="21" t="s">
        <v>793</v>
      </c>
      <c r="O12" s="21">
        <v>2000</v>
      </c>
      <c r="P12" s="21" t="s">
        <v>969</v>
      </c>
      <c r="Q12" s="21" t="s">
        <v>971</v>
      </c>
      <c r="R12" s="21">
        <v>1609.44</v>
      </c>
      <c r="S12" s="21">
        <v>667733</v>
      </c>
      <c r="T12" s="21">
        <v>8716</v>
      </c>
      <c r="U12" s="203">
        <v>1.3100000000000001E-2</v>
      </c>
      <c r="V12" s="21">
        <v>2.41</v>
      </c>
      <c r="W12" s="21">
        <v>0.18</v>
      </c>
      <c r="X12" s="21">
        <v>730</v>
      </c>
      <c r="Y12" s="21">
        <v>10</v>
      </c>
      <c r="Z12" s="21">
        <v>3</v>
      </c>
      <c r="AA12" s="21">
        <v>625</v>
      </c>
      <c r="AB12" s="21">
        <v>7809</v>
      </c>
      <c r="AC12" s="21">
        <v>9177</v>
      </c>
      <c r="AD12" s="21">
        <v>9730</v>
      </c>
      <c r="AE12" s="203">
        <v>1.46E-2</v>
      </c>
      <c r="AF12" s="21">
        <v>94</v>
      </c>
      <c r="AG12" s="21">
        <v>1</v>
      </c>
      <c r="AH12" s="21">
        <v>0</v>
      </c>
      <c r="AI12" s="21">
        <v>0</v>
      </c>
      <c r="AJ12" s="21">
        <v>0</v>
      </c>
      <c r="AK12" s="21">
        <v>0</v>
      </c>
      <c r="AL12" s="21">
        <v>1</v>
      </c>
      <c r="AM12" s="21">
        <v>0</v>
      </c>
      <c r="AN12" s="21">
        <v>0</v>
      </c>
      <c r="AO12" s="21">
        <v>0</v>
      </c>
      <c r="AP12" s="204">
        <v>0</v>
      </c>
      <c r="AQ12" s="21">
        <v>0</v>
      </c>
      <c r="AR12" s="21">
        <v>0</v>
      </c>
      <c r="AS12" s="21">
        <v>0</v>
      </c>
      <c r="AT12" s="21">
        <v>0</v>
      </c>
      <c r="AU12" s="21">
        <v>0</v>
      </c>
      <c r="AV12" s="21">
        <v>0</v>
      </c>
      <c r="AW12" s="21">
        <v>0</v>
      </c>
      <c r="AX12" s="21">
        <v>0</v>
      </c>
      <c r="AY12" s="21">
        <v>0</v>
      </c>
      <c r="AZ12" s="21">
        <v>0</v>
      </c>
      <c r="BA12" s="21">
        <v>462496</v>
      </c>
      <c r="BB12" s="21">
        <v>1.444</v>
      </c>
      <c r="BC12" s="21">
        <v>3.48</v>
      </c>
      <c r="BD12" s="21">
        <v>0</v>
      </c>
      <c r="BE12" s="21">
        <v>0</v>
      </c>
      <c r="BF12" s="21">
        <v>0</v>
      </c>
      <c r="BG12" s="21">
        <v>0</v>
      </c>
      <c r="BH12" s="21">
        <v>0</v>
      </c>
      <c r="BI12" s="21">
        <v>0</v>
      </c>
      <c r="BJ12" s="21">
        <v>53.65</v>
      </c>
      <c r="BK12" s="21">
        <v>0</v>
      </c>
      <c r="BL12" s="21">
        <v>380</v>
      </c>
      <c r="BM12" s="21">
        <v>173</v>
      </c>
      <c r="BN12" s="21">
        <v>0</v>
      </c>
      <c r="BO12" s="21">
        <v>681243</v>
      </c>
      <c r="BP12" s="21">
        <v>93</v>
      </c>
      <c r="BQ12" s="21">
        <v>681243</v>
      </c>
      <c r="BR12" s="21">
        <v>93</v>
      </c>
      <c r="BS12" s="21">
        <v>681243</v>
      </c>
      <c r="BT12" s="21">
        <v>93</v>
      </c>
      <c r="BU12" s="21">
        <v>681243</v>
      </c>
      <c r="BV12" s="21">
        <v>93</v>
      </c>
      <c r="BW12" s="21">
        <v>0</v>
      </c>
      <c r="BX12" s="21">
        <v>0</v>
      </c>
      <c r="BY12" s="21">
        <v>0</v>
      </c>
      <c r="BZ12" s="21">
        <v>0</v>
      </c>
      <c r="CA12" s="21">
        <v>0</v>
      </c>
      <c r="CB12" s="21">
        <v>0</v>
      </c>
      <c r="CC12" s="21">
        <v>0</v>
      </c>
      <c r="CD12" s="21">
        <v>0</v>
      </c>
      <c r="CE12" s="21">
        <v>0</v>
      </c>
      <c r="CF12" s="21">
        <v>0</v>
      </c>
      <c r="CG12" s="21">
        <v>0</v>
      </c>
      <c r="CH12" s="21">
        <v>1E-3</v>
      </c>
      <c r="CI12" s="21" t="s">
        <v>983</v>
      </c>
      <c r="CN12" s="194">
        <f t="shared" si="1"/>
        <v>45555</v>
      </c>
      <c r="CO12" s="194">
        <f t="shared" si="1"/>
        <v>45558</v>
      </c>
      <c r="CP12" s="192" t="str">
        <f t="shared" si="0"/>
        <v>9/20/2024</v>
      </c>
      <c r="CQ12" s="192" t="str">
        <f>IF(INDEX($A$1:$AX$45,CR12,MATCH($CQ$6,$6:$6,0))=0,"",INDEX($A$1:AX50,CR12,MATCH($CQ$6,$6:$6,0)))</f>
        <v>9/23/2024</v>
      </c>
      <c r="CR12" s="192">
        <v>12</v>
      </c>
    </row>
    <row r="13" spans="1:98">
      <c r="A13" s="21" t="s">
        <v>797</v>
      </c>
      <c r="B13" s="21" t="s">
        <v>787</v>
      </c>
      <c r="C13" s="21" t="s">
        <v>788</v>
      </c>
      <c r="D13" s="21">
        <v>705671956</v>
      </c>
      <c r="E13" s="21" t="s">
        <v>972</v>
      </c>
      <c r="F13" s="21" t="s">
        <v>789</v>
      </c>
      <c r="G13" s="21" t="s">
        <v>969</v>
      </c>
      <c r="I13" s="21">
        <v>340552086</v>
      </c>
      <c r="J13" s="21" t="s">
        <v>862</v>
      </c>
      <c r="K13" s="21" t="s">
        <v>790</v>
      </c>
      <c r="L13" s="21" t="s">
        <v>791</v>
      </c>
      <c r="M13" s="21" t="s">
        <v>792</v>
      </c>
      <c r="N13" s="21" t="s">
        <v>793</v>
      </c>
      <c r="O13" s="21">
        <v>2000</v>
      </c>
      <c r="P13" s="21" t="s">
        <v>969</v>
      </c>
      <c r="Q13" s="21" t="s">
        <v>973</v>
      </c>
      <c r="R13" s="21">
        <v>692.54</v>
      </c>
      <c r="S13" s="21">
        <v>46787</v>
      </c>
      <c r="T13" s="21">
        <v>2084</v>
      </c>
      <c r="U13" s="203">
        <v>4.4499999999999998E-2</v>
      </c>
      <c r="V13" s="21">
        <v>14.8</v>
      </c>
      <c r="W13" s="21">
        <v>0.33</v>
      </c>
      <c r="X13" s="21">
        <v>315</v>
      </c>
      <c r="Y13" s="21">
        <v>8</v>
      </c>
      <c r="Z13" s="21">
        <v>2</v>
      </c>
      <c r="AA13" s="21">
        <v>269</v>
      </c>
      <c r="AB13" s="21">
        <v>1411</v>
      </c>
      <c r="AC13" s="21">
        <v>2005</v>
      </c>
      <c r="AD13" s="21">
        <v>2095</v>
      </c>
      <c r="AE13" s="203">
        <v>4.48E-2</v>
      </c>
      <c r="AF13" s="21">
        <v>85</v>
      </c>
      <c r="AG13" s="21">
        <v>2</v>
      </c>
      <c r="AH13" s="21">
        <v>1</v>
      </c>
      <c r="AI13" s="21">
        <v>0</v>
      </c>
      <c r="AJ13" s="21">
        <v>0</v>
      </c>
      <c r="AK13" s="21">
        <v>0</v>
      </c>
      <c r="AL13" s="21">
        <v>1</v>
      </c>
      <c r="AM13" s="21">
        <v>0</v>
      </c>
      <c r="AN13" s="21">
        <v>0</v>
      </c>
      <c r="AO13" s="21">
        <v>0</v>
      </c>
      <c r="AP13" s="204">
        <v>0</v>
      </c>
      <c r="AQ13" s="21">
        <v>0</v>
      </c>
      <c r="AR13" s="21">
        <v>0</v>
      </c>
      <c r="AS13" s="21">
        <v>0</v>
      </c>
      <c r="AT13" s="21">
        <v>0</v>
      </c>
      <c r="AU13" s="21">
        <v>0</v>
      </c>
      <c r="AV13" s="21">
        <v>0</v>
      </c>
      <c r="AW13" s="21">
        <v>0</v>
      </c>
      <c r="AX13" s="21">
        <v>0</v>
      </c>
      <c r="AY13" s="21">
        <v>0</v>
      </c>
      <c r="AZ13" s="21">
        <v>0</v>
      </c>
      <c r="BA13" s="21">
        <v>46787</v>
      </c>
      <c r="BB13" s="21">
        <v>1</v>
      </c>
      <c r="BC13" s="21">
        <v>14.8</v>
      </c>
      <c r="BD13" s="21">
        <v>0</v>
      </c>
      <c r="BE13" s="21">
        <v>0</v>
      </c>
      <c r="BF13" s="21">
        <v>0</v>
      </c>
      <c r="BG13" s="21">
        <v>0</v>
      </c>
      <c r="BH13" s="21">
        <v>0</v>
      </c>
      <c r="BI13" s="21">
        <v>0</v>
      </c>
      <c r="BJ13" s="21">
        <v>23.08</v>
      </c>
      <c r="BK13" s="21">
        <v>8</v>
      </c>
      <c r="BL13" s="21">
        <v>82</v>
      </c>
      <c r="BY13" s="21">
        <v>0</v>
      </c>
      <c r="BZ13" s="21">
        <v>0</v>
      </c>
      <c r="CA13" s="21">
        <v>0</v>
      </c>
      <c r="CB13" s="21">
        <v>0</v>
      </c>
      <c r="CC13" s="21">
        <v>0</v>
      </c>
      <c r="CD13" s="21">
        <v>0</v>
      </c>
      <c r="CE13" s="21">
        <v>0</v>
      </c>
      <c r="CF13" s="21">
        <v>0</v>
      </c>
      <c r="CG13" s="21">
        <v>0</v>
      </c>
      <c r="CH13" s="21">
        <v>0</v>
      </c>
      <c r="CI13" s="21" t="s">
        <v>984</v>
      </c>
      <c r="CN13" s="194">
        <f t="shared" si="1"/>
        <v>45555</v>
      </c>
      <c r="CO13" s="194">
        <f t="shared" si="1"/>
        <v>45562</v>
      </c>
      <c r="CP13" s="192" t="str">
        <f t="shared" si="0"/>
        <v>9/20/2024</v>
      </c>
      <c r="CQ13" s="192" t="str">
        <f>IF(INDEX($A$1:$AX$45,CR13,MATCH($CQ$6,$6:$6,0))=0,"",INDEX($A$1:AX51,CR13,MATCH($CQ$6,$6:$6,0)))</f>
        <v>9/27/2024</v>
      </c>
      <c r="CR13" s="192">
        <v>13</v>
      </c>
    </row>
    <row r="14" spans="1:98">
      <c r="A14" s="21" t="s">
        <v>797</v>
      </c>
      <c r="B14" s="21" t="s">
        <v>787</v>
      </c>
      <c r="C14" s="21" t="s">
        <v>788</v>
      </c>
      <c r="D14" s="21">
        <v>705774266</v>
      </c>
      <c r="E14" s="21" t="s">
        <v>974</v>
      </c>
      <c r="F14" s="21" t="s">
        <v>789</v>
      </c>
      <c r="G14" s="21" t="s">
        <v>971</v>
      </c>
      <c r="I14" s="21">
        <v>340625946</v>
      </c>
      <c r="J14" s="21" t="s">
        <v>859</v>
      </c>
      <c r="K14" s="21" t="s">
        <v>790</v>
      </c>
      <c r="L14" s="21" t="s">
        <v>791</v>
      </c>
      <c r="M14" s="21" t="s">
        <v>792</v>
      </c>
      <c r="N14" s="21" t="s">
        <v>793</v>
      </c>
      <c r="O14" s="21">
        <v>2000</v>
      </c>
      <c r="P14" s="21" t="s">
        <v>971</v>
      </c>
      <c r="Q14" s="21" t="s">
        <v>890</v>
      </c>
      <c r="R14" s="21">
        <v>629.49</v>
      </c>
      <c r="S14" s="21">
        <v>414732</v>
      </c>
      <c r="T14" s="21">
        <v>23615</v>
      </c>
      <c r="U14" s="203">
        <v>5.6899999999999999E-2</v>
      </c>
      <c r="V14" s="21">
        <v>1.52</v>
      </c>
      <c r="W14" s="21">
        <v>0.03</v>
      </c>
      <c r="X14" s="21">
        <v>562</v>
      </c>
      <c r="Y14" s="21">
        <v>9</v>
      </c>
      <c r="Z14" s="21">
        <v>12</v>
      </c>
      <c r="AA14" s="21">
        <v>460</v>
      </c>
      <c r="AB14" s="21">
        <v>51962</v>
      </c>
      <c r="AC14" s="21">
        <v>53005</v>
      </c>
      <c r="AD14" s="21">
        <v>53604</v>
      </c>
      <c r="AE14" s="203">
        <v>0.1293</v>
      </c>
      <c r="AF14" s="21">
        <v>114</v>
      </c>
      <c r="AG14" s="21">
        <v>8</v>
      </c>
      <c r="AH14" s="21">
        <v>1</v>
      </c>
      <c r="AI14" s="21">
        <v>1</v>
      </c>
      <c r="AJ14" s="21">
        <v>0</v>
      </c>
      <c r="AK14" s="21">
        <v>0</v>
      </c>
      <c r="AL14" s="21">
        <v>7</v>
      </c>
      <c r="AM14" s="21">
        <v>0</v>
      </c>
      <c r="AN14" s="21">
        <v>0</v>
      </c>
      <c r="AO14" s="21">
        <v>0</v>
      </c>
      <c r="AP14" s="204">
        <v>0</v>
      </c>
      <c r="AQ14" s="21">
        <v>0</v>
      </c>
      <c r="AR14" s="21">
        <v>0</v>
      </c>
      <c r="AS14" s="21">
        <v>0</v>
      </c>
      <c r="AT14" s="21">
        <v>0</v>
      </c>
      <c r="AU14" s="21">
        <v>0</v>
      </c>
      <c r="AV14" s="21">
        <v>0</v>
      </c>
      <c r="AW14" s="21">
        <v>0</v>
      </c>
      <c r="AX14" s="21">
        <v>0</v>
      </c>
      <c r="AY14" s="21">
        <v>0</v>
      </c>
      <c r="AZ14" s="21">
        <v>0</v>
      </c>
      <c r="BA14" s="21">
        <v>333280</v>
      </c>
      <c r="BB14" s="21">
        <v>1.244</v>
      </c>
      <c r="BC14" s="21">
        <v>1.89</v>
      </c>
      <c r="BD14" s="21">
        <v>0</v>
      </c>
      <c r="BE14" s="21">
        <v>0</v>
      </c>
      <c r="BF14" s="21">
        <v>0</v>
      </c>
      <c r="BG14" s="21">
        <v>0</v>
      </c>
      <c r="BH14" s="21">
        <v>0</v>
      </c>
      <c r="BI14" s="21">
        <v>0</v>
      </c>
      <c r="BJ14" s="21">
        <v>20.98</v>
      </c>
      <c r="BK14" s="21">
        <v>0</v>
      </c>
      <c r="BL14" s="21">
        <v>320</v>
      </c>
      <c r="BM14" s="21">
        <v>279</v>
      </c>
      <c r="BN14" s="21">
        <v>1</v>
      </c>
      <c r="BO14" s="21">
        <v>13306</v>
      </c>
      <c r="BP14" s="21">
        <v>4</v>
      </c>
      <c r="BQ14" s="21">
        <v>8300</v>
      </c>
      <c r="BR14" s="21">
        <v>4</v>
      </c>
      <c r="BS14" s="21">
        <v>4156</v>
      </c>
      <c r="BT14" s="21">
        <v>1</v>
      </c>
      <c r="BU14" s="21">
        <v>3246</v>
      </c>
      <c r="BV14" s="21">
        <v>1</v>
      </c>
      <c r="BW14" s="21">
        <v>0</v>
      </c>
      <c r="BX14" s="21">
        <v>0</v>
      </c>
      <c r="BY14" s="21">
        <v>0</v>
      </c>
      <c r="BZ14" s="21">
        <v>0</v>
      </c>
      <c r="CA14" s="21">
        <v>0</v>
      </c>
      <c r="CB14" s="21">
        <v>0</v>
      </c>
      <c r="CC14" s="21">
        <v>0</v>
      </c>
      <c r="CD14" s="21">
        <v>0</v>
      </c>
      <c r="CE14" s="21">
        <v>0</v>
      </c>
      <c r="CF14" s="21">
        <v>0</v>
      </c>
      <c r="CG14" s="21">
        <v>0</v>
      </c>
      <c r="CH14" s="21">
        <v>0</v>
      </c>
      <c r="CI14" s="21" t="s">
        <v>985</v>
      </c>
      <c r="CN14" s="194">
        <f t="shared" si="1"/>
        <v>45558</v>
      </c>
      <c r="CO14" s="194">
        <f t="shared" si="1"/>
        <v>45565</v>
      </c>
      <c r="CP14" s="192" t="str">
        <f t="shared" si="0"/>
        <v>9/23/2024</v>
      </c>
      <c r="CQ14" s="192" t="str">
        <f>IF(INDEX($A$1:$AX$45,CR14,MATCH($CQ$6,$6:$6,0))=0,"",INDEX($A$1:AX52,CR14,MATCH($CQ$6,$6:$6,0)))</f>
        <v>9/30/2024</v>
      </c>
      <c r="CR14" s="192">
        <v>14</v>
      </c>
    </row>
    <row r="15" spans="1:98">
      <c r="A15" s="21" t="s">
        <v>797</v>
      </c>
      <c r="B15" s="21" t="s">
        <v>787</v>
      </c>
      <c r="C15" s="21" t="s">
        <v>788</v>
      </c>
      <c r="D15" s="21">
        <v>705955476</v>
      </c>
      <c r="E15" s="21" t="s">
        <v>975</v>
      </c>
      <c r="F15" s="21" t="s">
        <v>789</v>
      </c>
      <c r="G15" s="21" t="s">
        <v>976</v>
      </c>
      <c r="I15" s="21">
        <v>340913406</v>
      </c>
      <c r="J15" s="21" t="s">
        <v>856</v>
      </c>
      <c r="K15" s="21" t="s">
        <v>790</v>
      </c>
      <c r="L15" s="21" t="s">
        <v>791</v>
      </c>
      <c r="M15" s="21" t="s">
        <v>792</v>
      </c>
      <c r="N15" s="21" t="s">
        <v>793</v>
      </c>
      <c r="O15" s="21">
        <v>1500</v>
      </c>
      <c r="P15" s="21" t="s">
        <v>976</v>
      </c>
      <c r="Q15" s="21" t="s">
        <v>890</v>
      </c>
      <c r="R15" s="21">
        <v>734.81</v>
      </c>
      <c r="S15" s="21">
        <v>393084</v>
      </c>
      <c r="T15" s="21">
        <v>33950</v>
      </c>
      <c r="U15" s="21">
        <v>8.6400000000000005E-2</v>
      </c>
      <c r="V15" s="21">
        <v>1.87</v>
      </c>
      <c r="W15" s="21">
        <v>0.02</v>
      </c>
      <c r="X15" s="21">
        <v>672</v>
      </c>
      <c r="Y15" s="21">
        <v>11</v>
      </c>
      <c r="Z15" s="21">
        <v>9</v>
      </c>
      <c r="AA15" s="21">
        <v>527</v>
      </c>
      <c r="AB15" s="21">
        <v>58561</v>
      </c>
      <c r="AC15" s="21">
        <v>59780</v>
      </c>
      <c r="AD15" s="21">
        <v>60578</v>
      </c>
      <c r="AE15" s="21">
        <v>0.15409999999999999</v>
      </c>
      <c r="AF15" s="21">
        <v>108</v>
      </c>
      <c r="AG15" s="21">
        <v>12</v>
      </c>
      <c r="AH15" s="21">
        <v>0</v>
      </c>
      <c r="AI15" s="21">
        <v>0</v>
      </c>
      <c r="AJ15" s="21">
        <v>0</v>
      </c>
      <c r="AK15" s="21">
        <v>1</v>
      </c>
      <c r="AL15" s="21">
        <v>11</v>
      </c>
      <c r="AM15" s="21">
        <v>0</v>
      </c>
      <c r="AN15" s="21">
        <v>0</v>
      </c>
      <c r="AO15" s="21">
        <v>0</v>
      </c>
      <c r="AP15" s="21">
        <v>0</v>
      </c>
      <c r="AQ15" s="21">
        <v>0</v>
      </c>
      <c r="AR15" s="21">
        <v>0</v>
      </c>
      <c r="AS15" s="21">
        <v>0</v>
      </c>
      <c r="AT15" s="21">
        <v>0</v>
      </c>
      <c r="AU15" s="21">
        <v>0</v>
      </c>
      <c r="AV15" s="21">
        <v>0</v>
      </c>
      <c r="AW15" s="21">
        <v>0</v>
      </c>
      <c r="AX15" s="21">
        <v>0</v>
      </c>
      <c r="AY15" s="21">
        <v>0</v>
      </c>
      <c r="AZ15" s="21">
        <v>0</v>
      </c>
      <c r="BA15" s="21">
        <v>300752</v>
      </c>
      <c r="BB15" s="21">
        <v>1.3069999999999999</v>
      </c>
      <c r="BC15" s="21">
        <v>2.44</v>
      </c>
      <c r="BD15" s="21">
        <v>0</v>
      </c>
      <c r="BE15" s="21">
        <v>0</v>
      </c>
      <c r="BF15" s="21">
        <v>0</v>
      </c>
      <c r="BG15" s="21">
        <v>0</v>
      </c>
      <c r="BH15" s="21">
        <v>0</v>
      </c>
      <c r="BI15" s="21">
        <v>0</v>
      </c>
      <c r="BJ15" s="21">
        <v>24.49</v>
      </c>
      <c r="BK15" s="21">
        <v>0</v>
      </c>
      <c r="BL15" s="21">
        <v>279</v>
      </c>
      <c r="BM15" s="21">
        <v>519</v>
      </c>
      <c r="BN15" s="21">
        <v>0</v>
      </c>
      <c r="BO15" s="21">
        <v>401118</v>
      </c>
      <c r="BP15" s="21">
        <v>107</v>
      </c>
      <c r="BQ15" s="21">
        <v>401118</v>
      </c>
      <c r="BR15" s="21">
        <v>107</v>
      </c>
      <c r="BS15" s="21">
        <v>219255</v>
      </c>
      <c r="BT15" s="21">
        <v>54</v>
      </c>
      <c r="BU15" s="21">
        <v>219255</v>
      </c>
      <c r="BV15" s="21">
        <v>54</v>
      </c>
      <c r="BW15" s="21">
        <v>0</v>
      </c>
      <c r="BX15" s="21">
        <v>0</v>
      </c>
      <c r="BY15" s="21">
        <v>0</v>
      </c>
      <c r="BZ15" s="21">
        <v>0</v>
      </c>
      <c r="CA15" s="21">
        <v>0</v>
      </c>
      <c r="CB15" s="21">
        <v>0</v>
      </c>
      <c r="CC15" s="21">
        <v>0</v>
      </c>
      <c r="CD15" s="21">
        <v>0</v>
      </c>
      <c r="CE15" s="21">
        <v>0</v>
      </c>
      <c r="CF15" s="21">
        <v>0</v>
      </c>
      <c r="CG15" s="21">
        <v>0</v>
      </c>
      <c r="CH15" s="21">
        <v>0</v>
      </c>
      <c r="CI15" s="21" t="s">
        <v>986</v>
      </c>
      <c r="CN15" s="194">
        <f t="shared" si="1"/>
        <v>45560</v>
      </c>
      <c r="CO15" s="194">
        <f t="shared" si="1"/>
        <v>45565</v>
      </c>
      <c r="CP15" s="192" t="str">
        <f t="shared" si="0"/>
        <v>9/25/2024</v>
      </c>
      <c r="CQ15" s="192" t="str">
        <f>IF(INDEX($A$1:$AX$45,CR15,MATCH($CQ$6,$6:$6,0))=0,"",INDEX($A$1:AX53,CR15,MATCH($CQ$6,$6:$6,0)))</f>
        <v>9/30/2024</v>
      </c>
      <c r="CR15" s="192">
        <v>15</v>
      </c>
    </row>
    <row r="16" spans="1:98">
      <c r="A16" s="21" t="s">
        <v>797</v>
      </c>
      <c r="B16" s="21" t="s">
        <v>787</v>
      </c>
      <c r="C16" s="21" t="s">
        <v>788</v>
      </c>
      <c r="D16" s="21">
        <v>709271966</v>
      </c>
      <c r="E16" s="21" t="s">
        <v>977</v>
      </c>
      <c r="F16" s="21" t="s">
        <v>978</v>
      </c>
      <c r="G16" s="21" t="s">
        <v>890</v>
      </c>
      <c r="I16" s="21">
        <v>343247476</v>
      </c>
      <c r="J16" s="21" t="s">
        <v>849</v>
      </c>
      <c r="K16" s="21" t="s">
        <v>790</v>
      </c>
      <c r="L16" s="21" t="s">
        <v>791</v>
      </c>
      <c r="M16" s="21" t="s">
        <v>978</v>
      </c>
      <c r="N16" s="21" t="s">
        <v>793</v>
      </c>
      <c r="O16" s="21">
        <v>2000</v>
      </c>
      <c r="P16" s="21" t="s">
        <v>890</v>
      </c>
      <c r="Q16" s="21" t="s">
        <v>979</v>
      </c>
      <c r="R16" s="21">
        <v>389.28</v>
      </c>
      <c r="S16" s="21">
        <v>25091</v>
      </c>
      <c r="T16" s="21">
        <v>2513</v>
      </c>
      <c r="U16" s="21">
        <v>0.1002</v>
      </c>
      <c r="V16" s="21">
        <v>15.51</v>
      </c>
      <c r="W16" s="21">
        <v>0.15</v>
      </c>
      <c r="X16" s="21">
        <v>170</v>
      </c>
      <c r="Y16" s="21">
        <v>0</v>
      </c>
      <c r="Z16" s="21">
        <v>1</v>
      </c>
      <c r="AA16" s="21">
        <v>123</v>
      </c>
      <c r="AB16" s="21">
        <v>4765</v>
      </c>
      <c r="AC16" s="21">
        <v>5059</v>
      </c>
      <c r="AD16" s="21">
        <v>5114</v>
      </c>
      <c r="AE16" s="21">
        <v>0.20380000000000001</v>
      </c>
      <c r="AF16" s="21">
        <v>82</v>
      </c>
      <c r="AG16" s="21">
        <v>8</v>
      </c>
      <c r="AH16" s="21">
        <v>0</v>
      </c>
      <c r="AI16" s="21">
        <v>0</v>
      </c>
      <c r="AJ16" s="21">
        <v>0</v>
      </c>
      <c r="AK16" s="21">
        <v>0</v>
      </c>
      <c r="AL16" s="21">
        <v>8</v>
      </c>
      <c r="AM16" s="21">
        <v>0</v>
      </c>
      <c r="AN16" s="21">
        <v>0</v>
      </c>
      <c r="AO16" s="21">
        <v>0</v>
      </c>
      <c r="AP16" s="21">
        <v>0</v>
      </c>
      <c r="AQ16" s="21">
        <v>0</v>
      </c>
      <c r="AR16" s="21">
        <v>0</v>
      </c>
      <c r="AS16" s="21">
        <v>0</v>
      </c>
      <c r="AT16" s="21">
        <v>0</v>
      </c>
      <c r="AU16" s="21">
        <v>0</v>
      </c>
      <c r="AV16" s="21">
        <v>0</v>
      </c>
      <c r="AW16" s="21">
        <v>0</v>
      </c>
      <c r="AX16" s="21">
        <v>0</v>
      </c>
      <c r="AY16" s="21">
        <v>0</v>
      </c>
      <c r="AZ16" s="21">
        <v>0</v>
      </c>
      <c r="BA16" s="21">
        <v>24361</v>
      </c>
      <c r="BB16" s="21">
        <v>1.03</v>
      </c>
      <c r="BC16" s="21">
        <v>15.98</v>
      </c>
      <c r="BD16" s="21">
        <v>0</v>
      </c>
      <c r="BE16" s="21">
        <v>0</v>
      </c>
      <c r="BF16" s="21">
        <v>0</v>
      </c>
      <c r="BG16" s="21">
        <v>0</v>
      </c>
      <c r="BH16" s="21">
        <v>0</v>
      </c>
      <c r="BI16" s="21">
        <v>0</v>
      </c>
      <c r="BJ16" s="21">
        <v>12.98</v>
      </c>
      <c r="BK16" s="21">
        <v>0</v>
      </c>
      <c r="BL16" s="21">
        <v>31</v>
      </c>
      <c r="BM16" s="21">
        <v>24</v>
      </c>
      <c r="BN16" s="21">
        <v>0</v>
      </c>
      <c r="BO16" s="21">
        <v>1140</v>
      </c>
      <c r="BP16" s="21">
        <v>2</v>
      </c>
      <c r="BQ16" s="21">
        <v>801</v>
      </c>
      <c r="BR16" s="21">
        <v>1</v>
      </c>
      <c r="BS16" s="21">
        <v>543</v>
      </c>
      <c r="BT16" s="21">
        <v>1</v>
      </c>
      <c r="BU16" s="21">
        <v>416</v>
      </c>
      <c r="BV16" s="21">
        <v>1</v>
      </c>
      <c r="BW16" s="21">
        <v>0</v>
      </c>
      <c r="BX16" s="21">
        <v>0</v>
      </c>
      <c r="BY16" s="21">
        <v>0</v>
      </c>
      <c r="BZ16" s="21">
        <v>0</v>
      </c>
      <c r="CA16" s="21">
        <v>0</v>
      </c>
      <c r="CB16" s="21">
        <v>0</v>
      </c>
      <c r="CC16" s="21">
        <v>0</v>
      </c>
      <c r="CD16" s="21">
        <v>0</v>
      </c>
      <c r="CE16" s="21">
        <v>0</v>
      </c>
      <c r="CF16" s="21">
        <v>0</v>
      </c>
      <c r="CG16" s="21">
        <v>0</v>
      </c>
      <c r="CH16" s="21">
        <v>0</v>
      </c>
      <c r="CI16" s="21" t="s">
        <v>987</v>
      </c>
      <c r="CN16" s="194">
        <f t="shared" si="1"/>
        <v>45565</v>
      </c>
      <c r="CO16" s="194">
        <f t="shared" si="1"/>
        <v>45569</v>
      </c>
      <c r="CP16" s="192" t="str">
        <f t="shared" si="0"/>
        <v>9/30/2024</v>
      </c>
      <c r="CQ16" s="192" t="str">
        <f>IF(INDEX($A$1:$AX$45,CR16,MATCH($CQ$6,$6:$6,0))=0,"",INDEX($A$1:AX54,CR16,MATCH($CQ$6,$6:$6,0)))</f>
        <v>10/4/2024</v>
      </c>
      <c r="CR16" s="192">
        <v>16</v>
      </c>
    </row>
    <row r="17" spans="92:96">
      <c r="CN17" s="194" t="str">
        <f t="shared" si="1"/>
        <v/>
      </c>
      <c r="CO17" s="194" t="str">
        <f t="shared" si="1"/>
        <v/>
      </c>
      <c r="CP17" s="192" t="str">
        <f t="shared" si="0"/>
        <v/>
      </c>
      <c r="CQ17" s="192" t="str">
        <f>IF(INDEX($A$1:$AX$45,CR17,MATCH($CQ$6,$6:$6,0))=0,"",INDEX($A$1:AX55,CR17,MATCH($CQ$6,$6:$6,0)))</f>
        <v/>
      </c>
      <c r="CR17" s="192">
        <v>17</v>
      </c>
    </row>
    <row r="18" spans="92:96">
      <c r="CN18" s="194" t="str">
        <f t="shared" si="1"/>
        <v/>
      </c>
      <c r="CO18" s="194" t="str">
        <f t="shared" si="1"/>
        <v/>
      </c>
      <c r="CP18" s="192" t="str">
        <f t="shared" si="0"/>
        <v/>
      </c>
      <c r="CQ18" s="192" t="str">
        <f>IF(INDEX($A$1:$AX$45,CR18,MATCH($CQ$6,$6:$6,0))=0,"",INDEX($A$1:AX56,CR18,MATCH($CQ$6,$6:$6,0)))</f>
        <v/>
      </c>
      <c r="CR18" s="192">
        <v>18</v>
      </c>
    </row>
    <row r="19" spans="92:96">
      <c r="CN19" s="194" t="str">
        <f t="shared" si="1"/>
        <v/>
      </c>
      <c r="CO19" s="194" t="str">
        <f t="shared" si="1"/>
        <v/>
      </c>
      <c r="CP19" s="192" t="str">
        <f t="shared" si="0"/>
        <v/>
      </c>
      <c r="CQ19" s="192" t="str">
        <f>IF(INDEX($A$1:$AX$45,CR19,MATCH($CQ$6,$6:$6,0))=0,"",INDEX($A$1:AX57,CR19,MATCH($CQ$6,$6:$6,0)))</f>
        <v/>
      </c>
      <c r="CR19" s="192">
        <v>19</v>
      </c>
    </row>
    <row r="20" spans="92:96">
      <c r="CN20" s="194" t="str">
        <f t="shared" si="1"/>
        <v/>
      </c>
      <c r="CO20" s="194" t="str">
        <f t="shared" si="1"/>
        <v/>
      </c>
      <c r="CP20" s="192" t="str">
        <f t="shared" si="0"/>
        <v/>
      </c>
      <c r="CQ20" s="192" t="str">
        <f>IF(INDEX($A$1:$AX$45,CR20,MATCH($CQ$6,$6:$6,0))=0,"",INDEX($A$1:AX58,CR20,MATCH($CQ$6,$6:$6,0)))</f>
        <v/>
      </c>
      <c r="CR20" s="192">
        <v>20</v>
      </c>
    </row>
    <row r="21" spans="92:96">
      <c r="CN21" s="194" t="str">
        <f t="shared" si="1"/>
        <v/>
      </c>
      <c r="CO21" s="194" t="str">
        <f t="shared" si="1"/>
        <v/>
      </c>
      <c r="CP21" s="192" t="str">
        <f t="shared" si="0"/>
        <v/>
      </c>
      <c r="CQ21" s="192" t="str">
        <f>IF(INDEX($A$1:$AX$45,CR21,MATCH($CQ$6,$6:$6,0))=0,"",INDEX($A$1:AX59,CR21,MATCH($CQ$6,$6:$6,0)))</f>
        <v/>
      </c>
      <c r="CR21" s="192">
        <v>21</v>
      </c>
    </row>
    <row r="22" spans="92:96">
      <c r="CN22" s="194" t="str">
        <f t="shared" si="1"/>
        <v/>
      </c>
      <c r="CO22" s="194" t="str">
        <f t="shared" si="1"/>
        <v/>
      </c>
      <c r="CP22" s="192" t="str">
        <f t="shared" si="0"/>
        <v/>
      </c>
      <c r="CQ22" s="192" t="str">
        <f>IF(INDEX($A$1:$AX$45,CR22,MATCH($CQ$6,$6:$6,0))=0,"",INDEX($A$1:AX60,CR22,MATCH($CQ$6,$6:$6,0)))</f>
        <v/>
      </c>
      <c r="CR22" s="192">
        <v>22</v>
      </c>
    </row>
    <row r="23" spans="92:96">
      <c r="CN23" s="194" t="str">
        <f t="shared" si="1"/>
        <v/>
      </c>
      <c r="CO23" s="194" t="str">
        <f t="shared" si="1"/>
        <v/>
      </c>
      <c r="CP23" s="192" t="str">
        <f t="shared" si="0"/>
        <v/>
      </c>
      <c r="CQ23" s="192" t="str">
        <f>IF(INDEX($A$1:$AX$45,CR23,MATCH($CQ$6,$6:$6,0))=0,"",INDEX($A$1:AX61,CR23,MATCH($CQ$6,$6:$6,0)))</f>
        <v/>
      </c>
      <c r="CR23" s="192">
        <v>23</v>
      </c>
    </row>
    <row r="24" spans="92:96">
      <c r="CN24" s="194" t="str">
        <f t="shared" si="1"/>
        <v/>
      </c>
      <c r="CO24" s="194" t="str">
        <f t="shared" si="1"/>
        <v/>
      </c>
      <c r="CP24" s="192" t="str">
        <f t="shared" si="0"/>
        <v/>
      </c>
      <c r="CQ24" s="192" t="str">
        <f>IF(INDEX($A$1:$AX$45,CR24,MATCH($CQ$6,$6:$6,0))=0,"",INDEX($A$1:AX62,CR24,MATCH($CQ$6,$6:$6,0)))</f>
        <v/>
      </c>
      <c r="CR24" s="192">
        <v>24</v>
      </c>
    </row>
    <row r="25" spans="92:96">
      <c r="CN25" s="194" t="str">
        <f t="shared" si="1"/>
        <v/>
      </c>
      <c r="CO25" s="194" t="str">
        <f t="shared" si="1"/>
        <v/>
      </c>
      <c r="CP25" s="192" t="str">
        <f t="shared" si="0"/>
        <v/>
      </c>
      <c r="CQ25" s="192" t="str">
        <f>IF(INDEX($A$1:$AX$45,CR25,MATCH($CQ$6,$6:$6,0))=0,"",INDEX($A$1:AX63,CR25,MATCH($CQ$6,$6:$6,0)))</f>
        <v/>
      </c>
      <c r="CR25" s="192">
        <v>25</v>
      </c>
    </row>
    <row r="26" spans="92:96">
      <c r="CN26" s="194" t="str">
        <f t="shared" si="1"/>
        <v/>
      </c>
      <c r="CO26" s="194" t="str">
        <f t="shared" si="1"/>
        <v/>
      </c>
      <c r="CP26" s="192" t="str">
        <f t="shared" si="0"/>
        <v/>
      </c>
      <c r="CQ26" s="192" t="str">
        <f>IF(INDEX($A$1:$AX$45,CR26,MATCH($CQ$6,$6:$6,0))=0,"",INDEX($A$1:AX64,CR26,MATCH($CQ$6,$6:$6,0)))</f>
        <v/>
      </c>
      <c r="CR26" s="192">
        <v>26</v>
      </c>
    </row>
    <row r="27" spans="92:96">
      <c r="CN27" s="194" t="str">
        <f t="shared" si="1"/>
        <v/>
      </c>
      <c r="CO27" s="194" t="str">
        <f t="shared" si="1"/>
        <v/>
      </c>
      <c r="CP27" s="192" t="str">
        <f t="shared" si="0"/>
        <v/>
      </c>
      <c r="CQ27" s="192" t="str">
        <f>IF(INDEX($A$1:$AX$45,CR27,MATCH($CQ$6,$6:$6,0))=0,"",INDEX($A$1:AX65,CR27,MATCH($CQ$6,$6:$6,0)))</f>
        <v/>
      </c>
      <c r="CR27" s="192">
        <v>27</v>
      </c>
    </row>
    <row r="28" spans="92:96">
      <c r="CN28" s="194" t="str">
        <f t="shared" si="1"/>
        <v/>
      </c>
      <c r="CO28" s="194" t="str">
        <f t="shared" si="1"/>
        <v/>
      </c>
      <c r="CP28" s="192" t="str">
        <f t="shared" si="0"/>
        <v/>
      </c>
      <c r="CQ28" s="192" t="str">
        <f>IF(INDEX($A$1:$AX$45,CR28,MATCH($CQ$6,$6:$6,0))=0,"",INDEX($A$1:AX66,CR28,MATCH($CQ$6,$6:$6,0)))</f>
        <v/>
      </c>
      <c r="CR28" s="192">
        <v>28</v>
      </c>
    </row>
    <row r="29" spans="92:96">
      <c r="CN29" s="194" t="str">
        <f t="shared" si="1"/>
        <v/>
      </c>
      <c r="CO29" s="194" t="str">
        <f t="shared" si="1"/>
        <v/>
      </c>
      <c r="CP29" s="192" t="str">
        <f t="shared" si="0"/>
        <v/>
      </c>
      <c r="CQ29" s="192" t="str">
        <f>IF(INDEX($A$1:$AX$45,CR29,MATCH($CQ$6,$6:$6,0))=0,"",INDEX($A$1:AX67,CR29,MATCH($CQ$6,$6:$6,0)))</f>
        <v/>
      </c>
      <c r="CR29" s="192">
        <v>29</v>
      </c>
    </row>
    <row r="30" spans="92:96">
      <c r="CN30" s="194" t="str">
        <f t="shared" si="1"/>
        <v/>
      </c>
      <c r="CO30" s="194" t="str">
        <f t="shared" si="1"/>
        <v/>
      </c>
      <c r="CP30" s="192" t="str">
        <f t="shared" si="0"/>
        <v/>
      </c>
      <c r="CQ30" s="192" t="str">
        <f>IF(INDEX($A$1:$AX$45,CR30,MATCH($CQ$6,$6:$6,0))=0,"",INDEX($A$1:AX68,CR30,MATCH($CQ$6,$6:$6,0)))</f>
        <v/>
      </c>
      <c r="CR30" s="192">
        <v>30</v>
      </c>
    </row>
    <row r="31" spans="92:96">
      <c r="CN31" s="194" t="str">
        <f t="shared" si="1"/>
        <v/>
      </c>
      <c r="CO31" s="194" t="str">
        <f t="shared" si="1"/>
        <v/>
      </c>
      <c r="CP31" s="192" t="str">
        <f t="shared" si="0"/>
        <v/>
      </c>
      <c r="CQ31" s="192" t="str">
        <f>IF(INDEX($A$1:$AX$45,CR31,MATCH($CQ$6,$6:$6,0))=0,"",INDEX($A$1:AX69,CR31,MATCH($CQ$6,$6:$6,0)))</f>
        <v/>
      </c>
      <c r="CR31" s="192">
        <v>31</v>
      </c>
    </row>
    <row r="32" spans="92:96">
      <c r="CN32" s="194" t="str">
        <f t="shared" si="1"/>
        <v/>
      </c>
      <c r="CO32" s="194" t="str">
        <f t="shared" si="1"/>
        <v/>
      </c>
      <c r="CP32" s="192" t="str">
        <f t="shared" si="0"/>
        <v/>
      </c>
      <c r="CQ32" s="192" t="str">
        <f>IF(INDEX($A$1:$AX$45,CR32,MATCH($CQ$6,$6:$6,0))=0,"",INDEX($A$1:AX70,CR32,MATCH($CQ$6,$6:$6,0)))</f>
        <v/>
      </c>
      <c r="CR32" s="192">
        <v>32</v>
      </c>
    </row>
    <row r="33" spans="92:96">
      <c r="CN33" s="194" t="str">
        <f t="shared" si="1"/>
        <v/>
      </c>
      <c r="CO33" s="194" t="str">
        <f t="shared" si="1"/>
        <v/>
      </c>
      <c r="CP33" s="192" t="str">
        <f t="shared" si="0"/>
        <v/>
      </c>
      <c r="CQ33" s="192" t="str">
        <f>IF(INDEX($A$1:$AX$45,CR33,MATCH($CQ$6,$6:$6,0))=0,"",INDEX($A$1:AX71,CR33,MATCH($CQ$6,$6:$6,0)))</f>
        <v/>
      </c>
      <c r="CR33" s="192">
        <v>33</v>
      </c>
    </row>
    <row r="34" spans="92:96">
      <c r="CN34" s="194" t="str">
        <f t="shared" si="1"/>
        <v/>
      </c>
      <c r="CO34" s="194" t="str">
        <f t="shared" si="1"/>
        <v/>
      </c>
      <c r="CP34" s="192" t="str">
        <f t="shared" si="0"/>
        <v/>
      </c>
      <c r="CQ34" s="192" t="str">
        <f>IF(INDEX($A$1:$AX$45,CR34,MATCH($CQ$6,$6:$6,0))=0,"",INDEX($A$1:AX72,CR34,MATCH($CQ$6,$6:$6,0)))</f>
        <v/>
      </c>
      <c r="CR34" s="192">
        <v>34</v>
      </c>
    </row>
    <row r="35" spans="92:96">
      <c r="CN35" s="194" t="str">
        <f t="shared" si="1"/>
        <v/>
      </c>
      <c r="CO35" s="194" t="str">
        <f t="shared" si="1"/>
        <v/>
      </c>
      <c r="CP35" s="192" t="str">
        <f t="shared" si="0"/>
        <v/>
      </c>
      <c r="CQ35" s="192" t="str">
        <f>IF(INDEX($A$1:$AX$45,CR35,MATCH($CQ$6,$6:$6,0))=0,"",INDEX($A$1:AX73,CR35,MATCH($CQ$6,$6:$6,0)))</f>
        <v/>
      </c>
      <c r="CR35" s="192">
        <v>35</v>
      </c>
    </row>
    <row r="36" spans="92:96">
      <c r="CN36" s="194" t="str">
        <f t="shared" si="1"/>
        <v/>
      </c>
      <c r="CO36" s="194" t="str">
        <f t="shared" si="1"/>
        <v/>
      </c>
      <c r="CP36" s="192" t="str">
        <f t="shared" si="0"/>
        <v/>
      </c>
      <c r="CQ36" s="192" t="str">
        <f>IF(INDEX($A$1:$AX$45,CR36,MATCH($CQ$6,$6:$6,0))=0,"",INDEX($A$1:AX74,CR36,MATCH($CQ$6,$6:$6,0)))</f>
        <v/>
      </c>
      <c r="CR36" s="192">
        <v>36</v>
      </c>
    </row>
    <row r="37" spans="92:96">
      <c r="CN37" s="194" t="str">
        <f t="shared" si="1"/>
        <v/>
      </c>
      <c r="CO37" s="194" t="str">
        <f t="shared" si="1"/>
        <v/>
      </c>
      <c r="CP37" s="192" t="str">
        <f t="shared" si="0"/>
        <v/>
      </c>
      <c r="CQ37" s="192" t="str">
        <f>IF(INDEX($A$1:$AX$45,CR37,MATCH($CQ$6,$6:$6,0))=0,"",INDEX($A$1:AX75,CR37,MATCH($CQ$6,$6:$6,0)))</f>
        <v/>
      </c>
      <c r="CR37" s="192">
        <v>37</v>
      </c>
    </row>
    <row r="38" spans="92:96">
      <c r="CN38" s="194" t="str">
        <f t="shared" si="1"/>
        <v/>
      </c>
      <c r="CO38" s="194" t="str">
        <f t="shared" si="1"/>
        <v/>
      </c>
      <c r="CP38" s="192" t="str">
        <f t="shared" si="0"/>
        <v/>
      </c>
      <c r="CQ38" s="192" t="str">
        <f>IF(INDEX($A$1:$AX$45,CR38,MATCH($CQ$6,$6:$6,0))=0,"",INDEX($A$1:AX76,CR38,MATCH($CQ$6,$6:$6,0)))</f>
        <v/>
      </c>
      <c r="CR38" s="192">
        <v>38</v>
      </c>
    </row>
    <row r="39" spans="92:96">
      <c r="CN39" s="194" t="str">
        <f t="shared" si="1"/>
        <v/>
      </c>
      <c r="CO39" s="194" t="str">
        <f t="shared" si="1"/>
        <v/>
      </c>
      <c r="CP39" s="192" t="str">
        <f t="shared" si="0"/>
        <v/>
      </c>
      <c r="CQ39" s="192" t="str">
        <f>IF(INDEX($A$1:$AX$45,CR39,MATCH($CQ$6,$6:$6,0))=0,"",INDEX($A$1:AX77,CR39,MATCH($CQ$6,$6:$6,0)))</f>
        <v/>
      </c>
      <c r="CR39" s="192">
        <v>39</v>
      </c>
    </row>
    <row r="40" spans="92:96">
      <c r="CN40" s="194" t="str">
        <f t="shared" si="1"/>
        <v/>
      </c>
      <c r="CO40" s="194" t="str">
        <f t="shared" si="1"/>
        <v/>
      </c>
      <c r="CP40" s="192" t="str">
        <f t="shared" si="0"/>
        <v/>
      </c>
      <c r="CQ40" s="192" t="str">
        <f>IF(INDEX($A$1:$AX$45,CR40,MATCH($CQ$6,$6:$6,0))=0,"",INDEX($A$1:AX78,CR40,MATCH($CQ$6,$6:$6,0)))</f>
        <v/>
      </c>
      <c r="CR40" s="192">
        <v>40</v>
      </c>
    </row>
    <row r="41" spans="92:96">
      <c r="CN41" s="194" t="str">
        <f t="shared" si="1"/>
        <v/>
      </c>
      <c r="CO41" s="194" t="str">
        <f t="shared" si="1"/>
        <v/>
      </c>
      <c r="CP41" s="192" t="str">
        <f t="shared" si="0"/>
        <v/>
      </c>
      <c r="CQ41" s="192" t="str">
        <f>IF(INDEX($A$1:$AX$45,CR41,MATCH($CQ$6,$6:$6,0))=0,"",INDEX($A$1:AX79,CR41,MATCH($CQ$6,$6:$6,0)))</f>
        <v/>
      </c>
      <c r="CR41" s="192">
        <v>41</v>
      </c>
    </row>
    <row r="42" spans="92:96">
      <c r="CN42" s="194" t="str">
        <f t="shared" si="1"/>
        <v/>
      </c>
      <c r="CO42" s="194" t="str">
        <f t="shared" si="1"/>
        <v/>
      </c>
      <c r="CP42" s="192" t="str">
        <f t="shared" si="0"/>
        <v/>
      </c>
      <c r="CQ42" s="192" t="str">
        <f>IF(INDEX($A$1:$AX$45,CR42,MATCH($CQ$6,$6:$6,0))=0,"",INDEX($A$1:AX80,CR42,MATCH($CQ$6,$6:$6,0)))</f>
        <v/>
      </c>
      <c r="CR42" s="192">
        <v>41</v>
      </c>
    </row>
    <row r="43" spans="92:96">
      <c r="CN43" s="194" t="str">
        <f t="shared" si="1"/>
        <v/>
      </c>
      <c r="CO43" s="194" t="str">
        <f t="shared" si="1"/>
        <v/>
      </c>
      <c r="CP43" s="192" t="str">
        <f t="shared" si="0"/>
        <v/>
      </c>
      <c r="CQ43" s="192" t="str">
        <f>IF(INDEX($A$1:$AX$45,CR43,MATCH($CQ$6,$6:$6,0))=0,"",INDEX($A$1:AX81,CR43,MATCH($CQ$6,$6:$6,0)))</f>
        <v/>
      </c>
      <c r="CR43" s="192">
        <v>41</v>
      </c>
    </row>
    <row r="44" spans="92:96">
      <c r="CN44" s="194" t="str">
        <f t="shared" si="1"/>
        <v/>
      </c>
      <c r="CO44" s="194" t="str">
        <f t="shared" si="1"/>
        <v/>
      </c>
      <c r="CP44" s="192" t="str">
        <f t="shared" si="0"/>
        <v/>
      </c>
      <c r="CQ44" s="192" t="str">
        <f>IF(INDEX($A$1:$AX$45,CR44,MATCH($CQ$6,$6:$6,0))=0,"",INDEX($A$1:AX82,CR44,MATCH($CQ$6,$6:$6,0)))</f>
        <v/>
      </c>
      <c r="CR44" s="192">
        <v>41</v>
      </c>
    </row>
    <row r="45" spans="92:96">
      <c r="CN45" s="194" t="str">
        <f t="shared" si="1"/>
        <v/>
      </c>
      <c r="CO45" s="194" t="str">
        <f t="shared" si="1"/>
        <v/>
      </c>
      <c r="CP45" s="192" t="str">
        <f t="shared" si="0"/>
        <v/>
      </c>
      <c r="CQ45" s="192" t="str">
        <f>IF(INDEX($A$1:$AX$45,CR45,MATCH($CQ$6,$6:$6,0))=0,"",INDEX($A$1:AX83,CR45,MATCH($CQ$6,$6:$6,0)))</f>
        <v/>
      </c>
      <c r="CR45" s="192">
        <v>41</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U36"/>
  <sheetViews>
    <sheetView zoomScale="85" zoomScaleNormal="85" workbookViewId="0">
      <selection activeCell="N18" sqref="N18"/>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21">
      <c r="A1" t="s">
        <v>414</v>
      </c>
      <c r="B1" s="196" t="s">
        <v>999</v>
      </c>
    </row>
    <row r="2" spans="1:21" ht="17.25" thickBot="1">
      <c r="B2" t="s">
        <v>503</v>
      </c>
      <c r="C2" t="s">
        <v>504</v>
      </c>
      <c r="F2" t="s">
        <v>502</v>
      </c>
      <c r="G2" t="s">
        <v>505</v>
      </c>
      <c r="H2" t="s">
        <v>506</v>
      </c>
      <c r="I2" t="s">
        <v>515</v>
      </c>
      <c r="J2" t="s">
        <v>516</v>
      </c>
      <c r="K2" t="s">
        <v>518</v>
      </c>
      <c r="M2" t="s">
        <v>507</v>
      </c>
    </row>
    <row r="3" spans="1:21" ht="17.25">
      <c r="A3" s="484" t="s">
        <v>415</v>
      </c>
      <c r="B3" s="486" t="s">
        <v>419</v>
      </c>
      <c r="C3" s="487"/>
      <c r="D3" s="478" t="s">
        <v>513</v>
      </c>
      <c r="E3" s="197" t="s">
        <v>418</v>
      </c>
      <c r="F3" s="478" t="s">
        <v>417</v>
      </c>
      <c r="G3" s="478" t="s">
        <v>420</v>
      </c>
      <c r="H3" s="478" t="s">
        <v>508</v>
      </c>
      <c r="I3" s="478" t="s">
        <v>514</v>
      </c>
      <c r="J3" s="478" t="s">
        <v>510</v>
      </c>
      <c r="K3" s="478" t="s">
        <v>517</v>
      </c>
      <c r="L3" s="480" t="s">
        <v>400</v>
      </c>
      <c r="P3" s="420" t="s">
        <v>521</v>
      </c>
      <c r="Q3" s="420" t="s">
        <v>509</v>
      </c>
      <c r="R3" s="420" t="s">
        <v>522</v>
      </c>
      <c r="S3" s="420" t="s">
        <v>523</v>
      </c>
    </row>
    <row r="4" spans="1:21" ht="17.25">
      <c r="A4" s="485"/>
      <c r="B4" s="198" t="s">
        <v>422</v>
      </c>
      <c r="C4" s="198" t="s">
        <v>423</v>
      </c>
      <c r="D4" s="479"/>
      <c r="E4" s="198" t="s">
        <v>421</v>
      </c>
      <c r="F4" s="479"/>
      <c r="G4" s="479"/>
      <c r="H4" s="479"/>
      <c r="I4" s="479"/>
      <c r="J4" s="479"/>
      <c r="K4" s="479"/>
      <c r="L4" s="481"/>
      <c r="P4" s="242">
        <f>(H15+H34)/(G15+G34)</f>
        <v>2.3950519779600436E-2</v>
      </c>
      <c r="Q4" s="243">
        <f>M15+M34</f>
        <v>2763</v>
      </c>
      <c r="R4" s="368">
        <f>(F15+F34)/(H15+H34)</f>
        <v>9.6450028062697757E-2</v>
      </c>
      <c r="S4" s="368">
        <f>(F15+F34)/(M15+M34)</f>
        <v>4.2915200868621062</v>
      </c>
    </row>
    <row r="5" spans="1:21">
      <c r="A5" s="230">
        <v>1</v>
      </c>
      <c r="B5" s="231" t="str">
        <f>IF(
'Follower Ad data'!CN7="",
"",
TEXT('Follower Ad data'!CN7,"m/d"))</f>
        <v>8/26</v>
      </c>
      <c r="C5" s="231" t="str">
        <f>IF('Follower Ad data'!CO7="","",TEXT('Follower Ad data'!CO7,"m/d"))</f>
        <v>9/1</v>
      </c>
      <c r="D5" s="232" t="s">
        <v>989</v>
      </c>
      <c r="E5" s="199" t="s">
        <v>980</v>
      </c>
      <c r="F5" s="366">
        <f>IF($E5="","",INDEX(광고데이터, $A5 + 1,MATCH(F$2,'Follower Ad data'!$6:$6,0)))</f>
        <v>174.83</v>
      </c>
      <c r="G5" s="233" cm="1">
        <f t="array" ref="G5">IF($E5="","",INDEX(광고데이터, $A5 + 1,MATCH(G$2,'Follower Ad data'!$6:$6,0)))</f>
        <v>4996</v>
      </c>
      <c r="H5" s="233" cm="1">
        <f t="array" ref="H5">IF($E5="","",INDEX(광고데이터, $A5 + 1,MATCH(H$2,'Follower Ad data'!$6:$6,0)))</f>
        <v>252</v>
      </c>
      <c r="I5" s="366">
        <f>IF(
$E5="",
"",
INDEX(
광고데이터,
$A5+1,
MATCH(I$2,'Follower Ad data'!$6:$6,0)))</f>
        <v>34.99</v>
      </c>
      <c r="J5" s="234">
        <f>IF(
$E5="",
"",
INDEX(
광고데이터,
$A5+1,
MATCH(J$2,'Follower Ad data'!$6:$6,0)))</f>
        <v>5.04E-2</v>
      </c>
      <c r="K5" s="366">
        <f>IFERROR(F5/H5,"")</f>
        <v>0.69376984126984131</v>
      </c>
      <c r="L5" s="366">
        <f>IFERROR(F5/M5,"")</f>
        <v>21.853750000000002</v>
      </c>
      <c r="M5" s="207" cm="1">
        <f t="array" ref="M5">IF($E$5="","",INDEX(광고데이터, $A5 + 1,MATCH(M$2,'Follower Ad data'!$6:$6,0)))</f>
        <v>8</v>
      </c>
      <c r="N5" s="208"/>
      <c r="O5" s="208"/>
      <c r="Q5" s="201"/>
      <c r="U5" t="s">
        <v>939</v>
      </c>
    </row>
    <row r="6" spans="1:21">
      <c r="A6" s="230">
        <v>2</v>
      </c>
      <c r="B6" s="231" t="str">
        <f>IF(
'Follower Ad data'!CN8="",
"",
TEXT('Follower Ad data'!CN8,"m/d"))</f>
        <v>9/2</v>
      </c>
      <c r="C6" s="231" t="str">
        <f>IF('Follower Ad data'!CO8="","",TEXT('Follower Ad data'!CO8,"m/d"))</f>
        <v>9/9</v>
      </c>
      <c r="D6" s="232" t="s">
        <v>989</v>
      </c>
      <c r="E6" s="199" t="s">
        <v>981</v>
      </c>
      <c r="F6" s="366">
        <f>IF($E6="","",INDEX(광고데이터, $A6 + 1,MATCH(F$2,'Follower Ad data'!$6:$6,0)))</f>
        <v>404.95</v>
      </c>
      <c r="G6" s="233" cm="1">
        <f t="array" ref="G6">IF($E6="","",INDEX(광고데이터, $A6 + 1,MATCH(G$2,'Follower Ad data'!$6:$6,0)))</f>
        <v>11453</v>
      </c>
      <c r="H6" s="233" cm="1">
        <f t="array" ref="H6">IF($E6="","",INDEX(광고데이터, $A6 + 1,MATCH(H$2,'Follower Ad data'!$6:$6,0)))</f>
        <v>633</v>
      </c>
      <c r="I6" s="366">
        <f>IF(
$E6="",
"",
INDEX(
광고데이터,
$A6+1,
MATCH(I$2,'Follower Ad data'!$6:$6,0)))</f>
        <v>35.36</v>
      </c>
      <c r="J6" s="234">
        <f>IF(
$E6="",
"",
INDEX(
광고데이터,
$A6+1,
MATCH(J$2,'Follower Ad data'!$6:$6,0)))</f>
        <v>5.5300000000000002E-2</v>
      </c>
      <c r="K6" s="366">
        <f t="shared" ref="K6:K15" si="0">IFERROR(F6/H6,"")</f>
        <v>0.63973143759873619</v>
      </c>
      <c r="L6" s="366">
        <f t="shared" ref="L6:L15" si="1">IFERROR(F6/M6,"")</f>
        <v>50.618749999999999</v>
      </c>
      <c r="M6" s="207" cm="1">
        <f t="array" ref="M6">IF($E$5="","",INDEX(광고데이터, $A6 + 1,MATCH(M$2,'Follower Ad data'!$6:$6,0)))</f>
        <v>8</v>
      </c>
      <c r="N6" s="208"/>
      <c r="O6" s="208"/>
      <c r="U6" t="s">
        <v>988</v>
      </c>
    </row>
    <row r="7" spans="1:21">
      <c r="A7" s="230">
        <v>3</v>
      </c>
      <c r="B7" s="231" t="str">
        <f>IF(
'Follower Ad data'!CN9="",
"",
TEXT('Follower Ad data'!CN9,"m/d"))</f>
        <v>9/12</v>
      </c>
      <c r="C7" s="231" t="str">
        <f>IF('Follower Ad data'!CO9="","",TEXT('Follower Ad data'!CO9,"m/d"))</f>
        <v>9/19</v>
      </c>
      <c r="D7" s="232" t="s">
        <v>989</v>
      </c>
      <c r="E7" s="199" t="s">
        <v>982</v>
      </c>
      <c r="F7" s="366">
        <f>IF($E7="","",INDEX(광고데이터, $A7 + 1,MATCH(F$2,'Follower Ad data'!$6:$6,0)))</f>
        <v>31.08</v>
      </c>
      <c r="G7" s="233" cm="1">
        <f t="array" ref="G7">IF($E7="","",INDEX(광고데이터, $A7 + 1,MATCH(G$2,'Follower Ad data'!$6:$6,0)))</f>
        <v>14434</v>
      </c>
      <c r="H7" s="233" cm="1">
        <f t="array" ref="H7">IF($E7="","",INDEX(광고데이터, $A7 + 1,MATCH(H$2,'Follower Ad data'!$6:$6,0)))</f>
        <v>341</v>
      </c>
      <c r="I7" s="366">
        <f>IF(
$E7="",
"",
INDEX(
광고데이터,
$A7+1,
MATCH(I$2,'Follower Ad data'!$6:$6,0)))</f>
        <v>2.15</v>
      </c>
      <c r="J7" s="234">
        <f>IF(
$E7="",
"",
INDEX(
광고데이터,
$A7+1,
MATCH(J$2,'Follower Ad data'!$6:$6,0)))</f>
        <v>2.3599999999999999E-2</v>
      </c>
      <c r="K7" s="366">
        <f t="shared" si="0"/>
        <v>9.1143695014662754E-2</v>
      </c>
      <c r="L7" s="366">
        <f t="shared" si="1"/>
        <v>1.3513043478260869</v>
      </c>
      <c r="M7" s="207" cm="1">
        <f t="array" ref="M7">IF($E$5="","",INDEX(광고데이터, $A7 + 1,MATCH(M$2,'Follower Ad data'!$6:$6,0)))</f>
        <v>23</v>
      </c>
      <c r="N7" s="208"/>
      <c r="O7" s="208"/>
    </row>
    <row r="8" spans="1:21">
      <c r="A8" s="230">
        <v>4</v>
      </c>
      <c r="B8" s="231" t="str">
        <f>IF(
'Follower Ad data'!CN10="",
"",
TEXT('Follower Ad data'!CN10,"m/d"))</f>
        <v>9/13</v>
      </c>
      <c r="C8" s="231" t="str">
        <f>IF('Follower Ad data'!CO10="","",TEXT('Follower Ad data'!CO10,"m/d"))</f>
        <v>9/20</v>
      </c>
      <c r="D8" s="232" t="s">
        <v>989</v>
      </c>
      <c r="E8" s="199" t="s">
        <v>886</v>
      </c>
      <c r="F8" s="366">
        <f>IF($E8="","",INDEX(광고데이터, $A8 + 1,MATCH(F$2,'Follower Ad data'!$6:$6,0)))</f>
        <v>1541.36</v>
      </c>
      <c r="G8" s="233" cm="1">
        <f t="array" ref="G8">IF($E8="","",INDEX(광고데이터, $A8 + 1,MATCH(G$2,'Follower Ad data'!$6:$6,0)))</f>
        <v>200732</v>
      </c>
      <c r="H8" s="233" cm="1">
        <f t="array" ref="H8">IF($E8="","",INDEX(광고데이터, $A8 + 1,MATCH(H$2,'Follower Ad data'!$6:$6,0)))</f>
        <v>1898</v>
      </c>
      <c r="I8" s="366">
        <f>IF(
$E8="",
"",
INDEX(
광고데이터,
$A8+1,
MATCH(I$2,'Follower Ad data'!$6:$6,0)))</f>
        <v>7.68</v>
      </c>
      <c r="J8" s="234">
        <f>IF(
$E8="",
"",
INDEX(
광고데이터,
$A8+1,
MATCH(J$2,'Follower Ad data'!$6:$6,0)))</f>
        <v>9.4999999999999998E-3</v>
      </c>
      <c r="K8" s="366">
        <f t="shared" si="0"/>
        <v>0.81209694415173861</v>
      </c>
      <c r="L8" s="366">
        <f t="shared" si="1"/>
        <v>19.266999999999999</v>
      </c>
      <c r="M8" s="207" cm="1">
        <f t="array" ref="M8">IF($E$5="","",INDEX(광고데이터, $A8 + 1,MATCH(M$2,'Follower Ad data'!$6:$6,0)))</f>
        <v>80</v>
      </c>
      <c r="N8" s="208"/>
      <c r="O8" s="208"/>
      <c r="P8" s="436" t="str">
        <f>MONTH('일간 팔로워'!$M$1) - 1 &amp;", " &amp; MONTH('일간 팔로워'!$M$1) &amp; "월 광고로 팔로워 " &amp; TEXT($Q$4,"#,###") &amp; "명 유입. 팔로워 당 평균 비용은 " &amp; TEXT(S4, "$0.00") &amp; " 기록"</f>
        <v>8, 9월 광고로 팔로워 2,763명 유입. 팔로워 당 평균 비용은 $4.29 기록</v>
      </c>
    </row>
    <row r="9" spans="1:21">
      <c r="A9" s="230">
        <v>5</v>
      </c>
      <c r="B9" s="231" t="str">
        <f>IF(
'Follower Ad data'!CN11="",
"",
TEXT('Follower Ad data'!CN11,"m/d"))</f>
        <v>9/19</v>
      </c>
      <c r="C9" s="231" t="str">
        <f>IF('Follower Ad data'!CO11="","",TEXT('Follower Ad data'!CO11,"m/d"))</f>
        <v>9/23</v>
      </c>
      <c r="D9" s="232" t="s">
        <v>989</v>
      </c>
      <c r="E9" s="199" t="s">
        <v>983</v>
      </c>
      <c r="F9" s="366">
        <f>IF($E9="","",INDEX(광고데이터, $A9 + 1,MATCH(F$2,'Follower Ad data'!$6:$6,0)))</f>
        <v>174.98</v>
      </c>
      <c r="G9" s="233" cm="1">
        <f t="array" ref="G9">IF($E9="","",INDEX(광고데이터, $A9 + 1,MATCH(G$2,'Follower Ad data'!$6:$6,0)))</f>
        <v>3364</v>
      </c>
      <c r="H9" s="233" cm="1">
        <f t="array" ref="H9">IF($E9="","",INDEX(광고데이터, $A9 + 1,MATCH(H$2,'Follower Ad data'!$6:$6,0)))</f>
        <v>6</v>
      </c>
      <c r="I9" s="366">
        <f>IF(
$E9="",
"",
INDEX(
광고데이터,
$A9+1,
MATCH(I$2,'Follower Ad data'!$6:$6,0)))</f>
        <v>52.02</v>
      </c>
      <c r="J9" s="234">
        <f>IF(
$E9="",
"",
INDEX(
광고데이터,
$A9+1,
MATCH(J$2,'Follower Ad data'!$6:$6,0)))</f>
        <v>1.8E-3</v>
      </c>
      <c r="K9" s="366">
        <f t="shared" si="0"/>
        <v>29.16333333333333</v>
      </c>
      <c r="L9" s="366">
        <f t="shared" si="1"/>
        <v>174.98</v>
      </c>
      <c r="M9" s="207" cm="1">
        <f t="array" ref="M9">IF($E$5="","",INDEX(광고데이터, $A9 + 1,MATCH(M$2,'Follower Ad data'!$6:$6,0)))</f>
        <v>1</v>
      </c>
      <c r="N9" s="208"/>
      <c r="O9" s="208"/>
      <c r="P9" s="437" t="str">
        <f>MONTH('일간 팔로워'!$M$1) - 1 &amp;", " &amp; MONTH('일간 팔로워'!$M$1) &amp; "평균 클릭률 " &amp; TEXT(P4, "0.00%") &amp; "로, 클릭당 평균 비용은 " &amp; TEXT(R4,"$0.00") &amp; "로 집계"</f>
        <v>8, 9평균 클릭률 2.40%로, 클릭당 평균 비용은 $0.10로 집계</v>
      </c>
    </row>
    <row r="10" spans="1:21">
      <c r="A10" s="230">
        <v>6</v>
      </c>
      <c r="B10" s="231" t="str">
        <f>IF(
'Follower Ad data'!CN12="",
"",
TEXT('Follower Ad data'!CN12,"m/d"))</f>
        <v>9/20</v>
      </c>
      <c r="C10" s="231" t="str">
        <f>IF('Follower Ad data'!CO12="","",TEXT('Follower Ad data'!CO12,"m/d"))</f>
        <v>9/23</v>
      </c>
      <c r="D10" s="232" t="s">
        <v>989</v>
      </c>
      <c r="E10" s="199" t="s">
        <v>983</v>
      </c>
      <c r="F10" s="366">
        <f>IF($E10="","",INDEX(광고데이터, $A10 + 1,MATCH(F$2,'Follower Ad data'!$6:$6,0)))</f>
        <v>1609.44</v>
      </c>
      <c r="G10" s="233" cm="1">
        <f t="array" ref="G10">IF($E10="","",INDEX(광고데이터, $A10 + 1,MATCH(G$2,'Follower Ad data'!$6:$6,0)))</f>
        <v>667733</v>
      </c>
      <c r="H10" s="233" cm="1">
        <f t="array" ref="H10">IF($E10="","",INDEX(광고데이터, $A10 + 1,MATCH(H$2,'Follower Ad data'!$6:$6,0)))</f>
        <v>8716</v>
      </c>
      <c r="I10" s="366">
        <f>IF(
$E10="",
"",
INDEX(
광고데이터,
$A10+1,
MATCH(I$2,'Follower Ad data'!$6:$6,0)))</f>
        <v>2.41</v>
      </c>
      <c r="J10" s="234">
        <f>IF(
$E10="",
"",
INDEX(
광고데이터,
$A10+1,
MATCH(J$2,'Follower Ad data'!$6:$6,0)))</f>
        <v>1.3100000000000001E-2</v>
      </c>
      <c r="K10" s="366">
        <f t="shared" si="0"/>
        <v>0.18465351078476366</v>
      </c>
      <c r="L10" s="366">
        <f t="shared" si="1"/>
        <v>2.5751040000000001</v>
      </c>
      <c r="M10" s="207" cm="1">
        <f t="array" ref="M10">IF($E$5="","",INDEX(광고데이터, $A10 + 1,MATCH(M$2,'Follower Ad data'!$6:$6,0)))</f>
        <v>625</v>
      </c>
      <c r="N10" s="208"/>
      <c r="O10" s="208"/>
      <c r="P10" s="99"/>
    </row>
    <row r="11" spans="1:21">
      <c r="A11" s="230">
        <v>7</v>
      </c>
      <c r="B11" s="231" t="str">
        <f>IF(
'Follower Ad data'!CN13="",
"",
TEXT('Follower Ad data'!CN13,"m/d"))</f>
        <v>9/20</v>
      </c>
      <c r="C11" s="231" t="str">
        <f>IF('Follower Ad data'!CO13="","",TEXT('Follower Ad data'!CO13,"m/d"))</f>
        <v>9/27</v>
      </c>
      <c r="D11" s="232" t="s">
        <v>989</v>
      </c>
      <c r="E11" s="200" t="s">
        <v>984</v>
      </c>
      <c r="F11" s="366">
        <f>IF($E11="","",INDEX(광고데이터, $A11 + 1,MATCH(F$2,'Follower Ad data'!$6:$6,0)))</f>
        <v>692.54</v>
      </c>
      <c r="G11" s="233" cm="1">
        <f t="array" ref="G11">IF($E11="","",INDEX(광고데이터, $A11 + 1,MATCH(G$2,'Follower Ad data'!$6:$6,0)))</f>
        <v>46787</v>
      </c>
      <c r="H11" s="233" cm="1">
        <f t="array" ref="H11">IF($E11="","",INDEX(광고데이터, $A11 + 1,MATCH(H$2,'Follower Ad data'!$6:$6,0)))</f>
        <v>2084</v>
      </c>
      <c r="I11" s="366">
        <f>IF(
$E11="",
"",
INDEX(
광고데이터,
$A11+1,
MATCH(I$2,'Follower Ad data'!$6:$6,0)))</f>
        <v>14.8</v>
      </c>
      <c r="J11" s="234">
        <f>IF(
$E11="",
"",
INDEX(
광고데이터,
$A11+1,
MATCH(J$2,'Follower Ad data'!$6:$6,0)))</f>
        <v>4.4499999999999998E-2</v>
      </c>
      <c r="K11" s="366">
        <f t="shared" si="0"/>
        <v>0.33231285988483683</v>
      </c>
      <c r="L11" s="366">
        <f t="shared" si="1"/>
        <v>2.5744981412639403</v>
      </c>
      <c r="M11" s="207" cm="1">
        <f t="array" ref="M11">IF($E$5="","",INDEX(광고데이터, $A11 + 1,MATCH(M$2,'Follower Ad data'!$6:$6,0)))</f>
        <v>269</v>
      </c>
      <c r="N11" s="208"/>
      <c r="O11" s="208"/>
      <c r="P11" s="371"/>
    </row>
    <row r="12" spans="1:21">
      <c r="A12" s="230">
        <v>8</v>
      </c>
      <c r="B12" s="231" t="str">
        <f>IF(
'Follower Ad data'!CN14="",
"",
TEXT('Follower Ad data'!CN14,"m/d"))</f>
        <v>9/23</v>
      </c>
      <c r="C12" s="231" t="str">
        <f>IF('Follower Ad data'!CO14="","",TEXT('Follower Ad data'!CO14,"m/d"))</f>
        <v>9/30</v>
      </c>
      <c r="D12" s="232" t="s">
        <v>989</v>
      </c>
      <c r="E12" s="200" t="s">
        <v>985</v>
      </c>
      <c r="F12" s="366">
        <f>IF($E12="","",INDEX(광고데이터, $A12 + 1,MATCH(F$2,'Follower Ad data'!$6:$6,0)))</f>
        <v>629.49</v>
      </c>
      <c r="G12" s="233" cm="1">
        <f t="array" ref="G12">IF($E12="","",INDEX(광고데이터, $A12 + 1,MATCH(G$2,'Follower Ad data'!$6:$6,0)))</f>
        <v>414732</v>
      </c>
      <c r="H12" s="233" cm="1">
        <f t="array" ref="H12">IF($E12="","",INDEX(광고데이터, $A12 + 1,MATCH(H$2,'Follower Ad data'!$6:$6,0)))</f>
        <v>23615</v>
      </c>
      <c r="I12" s="366">
        <f>IF(
$E12="",
"",
INDEX(
광고데이터,
$A12+1,
MATCH(I$2,'Follower Ad data'!$6:$6,0)))</f>
        <v>1.52</v>
      </c>
      <c r="J12" s="234">
        <f>IF(
$E12="",
"",
INDEX(
광고데이터,
$A12+1,
MATCH(J$2,'Follower Ad data'!$6:$6,0)))</f>
        <v>5.6899999999999999E-2</v>
      </c>
      <c r="K12" s="366">
        <f t="shared" si="0"/>
        <v>2.6656362481473642E-2</v>
      </c>
      <c r="L12" s="366">
        <f t="shared" si="1"/>
        <v>1.3684565217391305</v>
      </c>
      <c r="M12" s="207" cm="1">
        <f t="array" ref="M12">IF($E$5="","",INDEX(광고데이터, $A12 + 1,MATCH(M$2,'Follower Ad data'!$6:$6,0)))</f>
        <v>460</v>
      </c>
      <c r="N12" s="208"/>
      <c r="O12" s="208"/>
    </row>
    <row r="13" spans="1:21">
      <c r="A13" s="230">
        <v>9</v>
      </c>
      <c r="B13" s="231" t="str">
        <f>IF(
'Follower Ad data'!CN15="",
"",
TEXT('Follower Ad data'!CN15,"m/d"))</f>
        <v>9/25</v>
      </c>
      <c r="C13" s="231" t="str">
        <f>IF('Follower Ad data'!CO15="","",TEXT('Follower Ad data'!CO15,"m/d"))</f>
        <v>9/30</v>
      </c>
      <c r="D13" s="232" t="s">
        <v>989</v>
      </c>
      <c r="E13" s="200" t="s">
        <v>986</v>
      </c>
      <c r="F13" s="366">
        <f>IF($E13="","",INDEX(광고데이터, $A13 + 1,MATCH(F$2,'Follower Ad data'!$6:$6,0)))</f>
        <v>734.81</v>
      </c>
      <c r="G13" s="233" cm="1">
        <f t="array" ref="G13">IF($E13="","",INDEX(광고데이터, $A13 + 1,MATCH(G$2,'Follower Ad data'!$6:$6,0)))</f>
        <v>393084</v>
      </c>
      <c r="H13" s="233" cm="1">
        <f t="array" ref="H13">IF($E13="","",INDEX(광고데이터, $A13 + 1,MATCH(H$2,'Follower Ad data'!$6:$6,0)))</f>
        <v>33950</v>
      </c>
      <c r="I13" s="366">
        <f>IF(
$E13="",
"",
INDEX(
광고데이터,
$A13+1,
MATCH(I$2,'Follower Ad data'!$6:$6,0)))</f>
        <v>1.87</v>
      </c>
      <c r="J13" s="234">
        <f>IF(
$E13="",
"",
INDEX(
광고데이터,
$A13+1,
MATCH(J$2,'Follower Ad data'!$6:$6,0)))</f>
        <v>8.6400000000000005E-2</v>
      </c>
      <c r="K13" s="366">
        <f t="shared" ref="K13:K14" si="2">IFERROR(F13/H13,"")</f>
        <v>2.1643888070692192E-2</v>
      </c>
      <c r="L13" s="366">
        <f t="shared" ref="L13:L14" si="3">IFERROR(F13/M13,"")</f>
        <v>1.3943263757115749</v>
      </c>
      <c r="M13" s="207" cm="1">
        <f t="array" ref="M13">IF($E$5="","",INDEX(광고데이터, $A13 + 1,MATCH(M$2,'Follower Ad data'!$6:$6,0)))</f>
        <v>527</v>
      </c>
      <c r="N13" s="208"/>
      <c r="O13" s="208"/>
    </row>
    <row r="14" spans="1:21">
      <c r="A14" s="230">
        <v>10</v>
      </c>
      <c r="B14" s="231" t="str">
        <f>IF(
'Follower Ad data'!CN16="",
"",
TEXT('Follower Ad data'!CN16,"m/d"))</f>
        <v>9/30</v>
      </c>
      <c r="C14" s="231" t="str">
        <f>IF('Follower Ad data'!CO16="","",TEXT('Follower Ad data'!CO16,"m/d"))</f>
        <v>10/4</v>
      </c>
      <c r="D14" s="232" t="s">
        <v>989</v>
      </c>
      <c r="E14" s="200" t="s">
        <v>987</v>
      </c>
      <c r="F14" s="366">
        <f>IF($E14="","",INDEX(광고데이터, $A14 + 1,MATCH(F$2,'Follower Ad data'!$6:$6,0)))</f>
        <v>389.28</v>
      </c>
      <c r="G14" s="233" cm="1">
        <f t="array" ref="G14">IF($E14="","",INDEX(광고데이터, $A14 + 1,MATCH(G$2,'Follower Ad data'!$6:$6,0)))</f>
        <v>25091</v>
      </c>
      <c r="H14" s="233" cm="1">
        <f t="array" ref="H14">IF($E14="","",INDEX(광고데이터, $A14 + 1,MATCH(H$2,'Follower Ad data'!$6:$6,0)))</f>
        <v>2513</v>
      </c>
      <c r="I14" s="366">
        <f>IF(
$E14="",
"",
INDEX(
광고데이터,
$A14+1,
MATCH(I$2,'Follower Ad data'!$6:$6,0)))</f>
        <v>15.51</v>
      </c>
      <c r="J14" s="234">
        <f>IF(
$E14="",
"",
INDEX(
광고데이터,
$A14+1,
MATCH(J$2,'Follower Ad data'!$6:$6,0)))</f>
        <v>0.1002</v>
      </c>
      <c r="K14" s="366">
        <f t="shared" si="2"/>
        <v>0.15490648627138875</v>
      </c>
      <c r="L14" s="366">
        <f t="shared" si="3"/>
        <v>3.1648780487804875</v>
      </c>
      <c r="M14" s="207" cm="1">
        <f t="array" ref="M14">IF($E$5="","",INDEX(광고데이터, $A14 + 1,MATCH(M$2,'Follower Ad data'!$6:$6,0)))</f>
        <v>123</v>
      </c>
      <c r="N14" s="208"/>
      <c r="O14" s="208"/>
    </row>
    <row r="15" spans="1:21" ht="17.25" thickBot="1">
      <c r="A15" s="482" t="s">
        <v>69</v>
      </c>
      <c r="B15" s="482"/>
      <c r="C15" s="482"/>
      <c r="D15" s="482"/>
      <c r="E15" s="483"/>
      <c r="F15" s="367">
        <f>SUM(F5:F14)</f>
        <v>6382.7599999999993</v>
      </c>
      <c r="G15" s="271">
        <f>SUM(G5:G14)</f>
        <v>1782406</v>
      </c>
      <c r="H15" s="272">
        <f>SUM(H5:H14)</f>
        <v>74008</v>
      </c>
      <c r="I15" s="367">
        <f>SUM(I5:I14)</f>
        <v>168.31000000000003</v>
      </c>
      <c r="J15" s="273">
        <f>H15/G15</f>
        <v>4.1521404214303587E-2</v>
      </c>
      <c r="K15" s="367">
        <f t="shared" si="0"/>
        <v>8.6244189817317032E-2</v>
      </c>
      <c r="L15" s="367">
        <f t="shared" si="1"/>
        <v>3.0050659133709976</v>
      </c>
      <c r="M15" s="207">
        <f>SUM(M5:M14)</f>
        <v>2124</v>
      </c>
      <c r="N15" s="208"/>
      <c r="O15" s="208"/>
    </row>
    <row r="16" spans="1:21" ht="17.45" customHeight="1"/>
    <row r="18" spans="1:16" ht="17.25">
      <c r="E18" s="205" t="str">
        <f>"("&amp;B1&amp;") 총 지출비용 "&amp;TEXT(F15,"$ #,##0")&amp;" / 총 클릭 "&amp;TEXT(H15, "#,##0")&amp;" / 신규 팔로워 "&amp;TEXT(Q4,"#,##0")&amp;" 명"</f>
        <v>(8-9월) 총 지출비용 $ 6,383 / 총 클릭 74,008 / 신규 팔로워 2,763 명</v>
      </c>
    </row>
    <row r="19" spans="1:16" ht="26.25">
      <c r="E19" s="202"/>
    </row>
    <row r="22" spans="1:16" ht="17.25" thickBot="1">
      <c r="A22" t="s">
        <v>519</v>
      </c>
      <c r="F22" t="s">
        <v>502</v>
      </c>
      <c r="G22" t="s">
        <v>505</v>
      </c>
      <c r="H22" t="s">
        <v>506</v>
      </c>
      <c r="I22" t="s">
        <v>515</v>
      </c>
      <c r="J22" t="s">
        <v>516</v>
      </c>
      <c r="K22" t="s">
        <v>518</v>
      </c>
      <c r="M22" t="s">
        <v>507</v>
      </c>
    </row>
    <row r="23" spans="1:16">
      <c r="A23" s="484" t="s">
        <v>415</v>
      </c>
      <c r="B23" s="486" t="s">
        <v>419</v>
      </c>
      <c r="C23" s="487"/>
      <c r="D23" s="478" t="s">
        <v>416</v>
      </c>
      <c r="E23" s="197" t="s">
        <v>418</v>
      </c>
      <c r="F23" s="478" t="s">
        <v>417</v>
      </c>
      <c r="G23" s="478" t="s">
        <v>420</v>
      </c>
      <c r="H23" s="478" t="s">
        <v>508</v>
      </c>
      <c r="I23" s="478" t="s">
        <v>514</v>
      </c>
      <c r="J23" s="478" t="s">
        <v>510</v>
      </c>
      <c r="K23" s="478" t="s">
        <v>517</v>
      </c>
      <c r="L23" s="480" t="s">
        <v>400</v>
      </c>
    </row>
    <row r="24" spans="1:16">
      <c r="A24" s="485"/>
      <c r="B24" s="198" t="s">
        <v>422</v>
      </c>
      <c r="C24" s="198" t="s">
        <v>423</v>
      </c>
      <c r="D24" s="479"/>
      <c r="E24" s="198" t="s">
        <v>421</v>
      </c>
      <c r="F24" s="479"/>
      <c r="G24" s="479"/>
      <c r="H24" s="479"/>
      <c r="I24" s="479"/>
      <c r="J24" s="479"/>
      <c r="K24" s="479"/>
      <c r="L24" s="481"/>
    </row>
    <row r="25" spans="1:16">
      <c r="A25" s="235">
        <v>1</v>
      </c>
      <c r="B25" s="236" t="s">
        <v>799</v>
      </c>
      <c r="C25" s="236" t="s">
        <v>801</v>
      </c>
      <c r="D25" s="232" t="s">
        <v>78</v>
      </c>
      <c r="E25" s="199" t="s">
        <v>566</v>
      </c>
      <c r="F25" s="369">
        <v>372.98</v>
      </c>
      <c r="G25" s="237">
        <v>43482</v>
      </c>
      <c r="H25" s="237">
        <v>5764</v>
      </c>
      <c r="I25" s="369">
        <v>8.58</v>
      </c>
      <c r="J25" s="238">
        <v>0.13256000000000001</v>
      </c>
      <c r="K25" s="369">
        <v>6.4708535739070094E-2</v>
      </c>
      <c r="L25" s="369">
        <v>11.302424242424243</v>
      </c>
      <c r="M25" s="245">
        <v>33</v>
      </c>
      <c r="P25" s="206" t="s">
        <v>511</v>
      </c>
    </row>
    <row r="26" spans="1:16">
      <c r="A26" s="235">
        <v>2</v>
      </c>
      <c r="B26" s="236" t="s">
        <v>990</v>
      </c>
      <c r="C26" s="236" t="s">
        <v>800</v>
      </c>
      <c r="D26" s="232" t="s">
        <v>78</v>
      </c>
      <c r="E26" s="199" t="s">
        <v>991</v>
      </c>
      <c r="F26" s="369">
        <v>772.43</v>
      </c>
      <c r="G26" s="237">
        <v>2746605</v>
      </c>
      <c r="H26" s="237">
        <v>15732</v>
      </c>
      <c r="I26" s="369">
        <v>0.28000000000000003</v>
      </c>
      <c r="J26" s="238">
        <v>5.7299999999999999E-3</v>
      </c>
      <c r="K26" s="369">
        <v>4.9099288075260615E-2</v>
      </c>
      <c r="L26" s="369">
        <v>8.1308421052631576</v>
      </c>
      <c r="M26" s="245">
        <v>95</v>
      </c>
    </row>
    <row r="27" spans="1:16">
      <c r="A27" s="235">
        <v>3</v>
      </c>
      <c r="B27" s="236" t="s">
        <v>992</v>
      </c>
      <c r="C27" s="236" t="s">
        <v>993</v>
      </c>
      <c r="D27" s="232" t="s">
        <v>78</v>
      </c>
      <c r="E27" s="199" t="s">
        <v>572</v>
      </c>
      <c r="F27" s="369">
        <v>1211.4100000000001</v>
      </c>
      <c r="G27" s="237">
        <v>67995</v>
      </c>
      <c r="H27" s="237">
        <v>4075</v>
      </c>
      <c r="I27" s="369">
        <v>17.82</v>
      </c>
      <c r="J27" s="238">
        <v>5.9929999999999997E-2</v>
      </c>
      <c r="K27" s="369">
        <v>0.29727852760736201</v>
      </c>
      <c r="L27" s="369">
        <v>19.228730158730158</v>
      </c>
      <c r="M27" s="245">
        <v>63</v>
      </c>
    </row>
    <row r="28" spans="1:16">
      <c r="A28" s="235">
        <v>4</v>
      </c>
      <c r="B28" s="236" t="s">
        <v>994</v>
      </c>
      <c r="C28" s="236" t="s">
        <v>995</v>
      </c>
      <c r="D28" s="232" t="s">
        <v>78</v>
      </c>
      <c r="E28" s="199" t="s">
        <v>794</v>
      </c>
      <c r="F28" s="369">
        <v>1183.0899999999999</v>
      </c>
      <c r="G28" s="237">
        <v>319452</v>
      </c>
      <c r="H28" s="237">
        <v>7013</v>
      </c>
      <c r="I28" s="369">
        <v>3.7</v>
      </c>
      <c r="J28" s="238">
        <v>2.1950000000000001E-2</v>
      </c>
      <c r="K28" s="369">
        <v>0.16869955796378153</v>
      </c>
      <c r="L28" s="369">
        <v>5.0344255319148932</v>
      </c>
      <c r="M28" s="245">
        <v>235</v>
      </c>
    </row>
    <row r="29" spans="1:16">
      <c r="A29" s="235">
        <v>5</v>
      </c>
      <c r="B29" s="236" t="s">
        <v>995</v>
      </c>
      <c r="C29" s="236" t="s">
        <v>996</v>
      </c>
      <c r="D29" s="232" t="s">
        <v>78</v>
      </c>
      <c r="E29" s="199" t="s">
        <v>575</v>
      </c>
      <c r="F29" s="369">
        <v>359.63</v>
      </c>
      <c r="G29" s="237">
        <v>18262</v>
      </c>
      <c r="H29" s="237">
        <v>156</v>
      </c>
      <c r="I29" s="369">
        <v>19.690000000000001</v>
      </c>
      <c r="J29" s="238">
        <v>8.5400000000000007E-3</v>
      </c>
      <c r="K29" s="369">
        <v>2.3053205128205128</v>
      </c>
      <c r="L29" s="369">
        <v>35.963000000000001</v>
      </c>
      <c r="M29" s="245">
        <v>10</v>
      </c>
    </row>
    <row r="30" spans="1:16">
      <c r="A30" s="235">
        <v>6</v>
      </c>
      <c r="B30" s="236" t="s">
        <v>997</v>
      </c>
      <c r="C30" s="236" t="s">
        <v>998</v>
      </c>
      <c r="D30" s="232" t="s">
        <v>78</v>
      </c>
      <c r="E30" s="199" t="s">
        <v>798</v>
      </c>
      <c r="F30" s="369">
        <v>1575.17</v>
      </c>
      <c r="G30" s="237">
        <v>154839</v>
      </c>
      <c r="H30" s="237">
        <v>16191</v>
      </c>
      <c r="I30" s="369">
        <v>10.17</v>
      </c>
      <c r="J30" s="238">
        <v>0.10457</v>
      </c>
      <c r="K30" s="369">
        <v>9.7286764251744803E-2</v>
      </c>
      <c r="L30" s="369">
        <v>7.7594581280788182</v>
      </c>
      <c r="M30" s="245">
        <v>203</v>
      </c>
    </row>
    <row r="31" spans="1:16">
      <c r="A31" s="235">
        <v>7</v>
      </c>
      <c r="B31" s="236"/>
      <c r="C31" s="236"/>
      <c r="D31" s="232"/>
      <c r="E31" s="199"/>
      <c r="F31" s="369"/>
      <c r="G31" s="237"/>
      <c r="H31" s="237"/>
      <c r="I31" s="369"/>
      <c r="J31" s="238"/>
      <c r="K31" s="369"/>
      <c r="L31" s="369"/>
      <c r="M31" s="245"/>
    </row>
    <row r="32" spans="1:16">
      <c r="A32" s="235">
        <v>8</v>
      </c>
      <c r="B32" s="236"/>
      <c r="C32" s="236"/>
      <c r="D32" s="232"/>
      <c r="E32" s="199"/>
      <c r="F32" s="369"/>
      <c r="G32" s="237"/>
      <c r="H32" s="237"/>
      <c r="I32" s="369"/>
      <c r="J32" s="238"/>
      <c r="K32" s="369"/>
      <c r="L32" s="369"/>
      <c r="M32" s="245"/>
    </row>
    <row r="33" spans="1:13">
      <c r="A33" s="235">
        <v>9</v>
      </c>
      <c r="B33" s="236"/>
      <c r="C33" s="236"/>
      <c r="D33" s="232"/>
      <c r="E33" s="199"/>
      <c r="F33" s="369"/>
      <c r="G33" s="237"/>
      <c r="H33" s="237"/>
      <c r="I33" s="369"/>
      <c r="J33" s="238"/>
      <c r="K33" s="369"/>
      <c r="L33" s="369"/>
      <c r="M33" s="245"/>
    </row>
    <row r="34" spans="1:13" ht="17.25" thickBot="1">
      <c r="A34" s="476" t="s">
        <v>69</v>
      </c>
      <c r="B34" s="476"/>
      <c r="C34" s="476"/>
      <c r="D34" s="476"/>
      <c r="E34" s="477"/>
      <c r="F34" s="370">
        <v>5474.71</v>
      </c>
      <c r="G34" s="239">
        <v>3350635</v>
      </c>
      <c r="H34" s="240">
        <v>48931</v>
      </c>
      <c r="I34" s="370">
        <v>60.24</v>
      </c>
      <c r="J34" s="241">
        <v>1.4603500530496458E-2</v>
      </c>
      <c r="K34" s="370">
        <v>0.11188632972961926</v>
      </c>
      <c r="L34" s="372">
        <v>8.567621283255086</v>
      </c>
      <c r="M34" s="245">
        <v>639</v>
      </c>
    </row>
    <row r="36" spans="1:13">
      <c r="E36" t="s">
        <v>512</v>
      </c>
    </row>
  </sheetData>
  <mergeCells count="22">
    <mergeCell ref="J23:J24"/>
    <mergeCell ref="D3:D4"/>
    <mergeCell ref="F3:F4"/>
    <mergeCell ref="B3:C3"/>
    <mergeCell ref="G3:G4"/>
    <mergeCell ref="H3:H4"/>
    <mergeCell ref="A34:E34"/>
    <mergeCell ref="I23:I24"/>
    <mergeCell ref="K23:K24"/>
    <mergeCell ref="L23:L24"/>
    <mergeCell ref="J3:J4"/>
    <mergeCell ref="A15:E15"/>
    <mergeCell ref="I3:I4"/>
    <mergeCell ref="K3:K4"/>
    <mergeCell ref="L3:L4"/>
    <mergeCell ref="A23:A24"/>
    <mergeCell ref="D23:D24"/>
    <mergeCell ref="F23:F24"/>
    <mergeCell ref="B23:C23"/>
    <mergeCell ref="G23:G24"/>
    <mergeCell ref="H23:H24"/>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계산시트</vt:lpstr>
      <vt:lpstr>contents 장표</vt:lpstr>
      <vt:lpstr>contents 장표 (토탈)</vt:lpstr>
      <vt:lpstr>사진추가</vt:lpstr>
      <vt:lpstr>contents(daily)</vt:lpstr>
      <vt:lpstr>일일 노출,참여</vt:lpstr>
      <vt:lpstr>일일 노출,참여(오가닉)</vt:lpstr>
      <vt:lpstr>지역 data</vt:lpstr>
      <vt:lpstr>경쟁사</vt:lpstr>
      <vt:lpstr>visitor demographic</vt:lpstr>
      <vt:lpstr>월간 KPI</vt:lpstr>
      <vt:lpstr>Follower Ad data</vt:lpstr>
      <vt:lpstr>Follower Ad</vt:lpstr>
      <vt:lpstr>광고데이터</vt:lpstr>
      <vt:lpstr>콘텐츠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2024-10-11T04:13:17Z</dcterms:modified>
</cp:coreProperties>
</file>