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kyabu\Desktop\Desktop\PrainGlobal\두산\[두산전자] 링크드인 월간리포트 8월\"/>
    </mc:Choice>
  </mc:AlternateContent>
  <xr:revisionPtr revIDLastSave="0" documentId="13_ncr:1_{AE439F0A-CAE8-40A8-BC40-6CD8DC8F38FB}" xr6:coauthVersionLast="47" xr6:coauthVersionMax="47" xr10:uidLastSave="{00000000-0000-0000-0000-000000000000}"/>
  <bookViews>
    <workbookView xWindow="-120" yWindow="-120" windowWidth="57840" windowHeight="15720" tabRatio="923" activeTab="12" xr2:uid="{6111CF42-B1E5-4897-A57D-637E0DF91378}"/>
  </bookViews>
  <sheets>
    <sheet name="월간 팔로워" sheetId="1" r:id="rId1"/>
    <sheet name="일간 팔로워" sheetId="2" r:id="rId2"/>
    <sheet name="visitors" sheetId="4" r:id="rId3"/>
    <sheet name="PV 월별 비교" sheetId="5" r:id="rId4"/>
    <sheet name="PC 모바일 비교" sheetId="6" r:id="rId5"/>
    <sheet name="Imp, Eng" sheetId="3" r:id="rId6"/>
    <sheet name="순방문자 비교" sheetId="7" r:id="rId7"/>
    <sheet name="Contents" sheetId="9" r:id="rId8"/>
    <sheet name="Contents 계산시트" sheetId="10" state="hidden" r:id="rId9"/>
    <sheet name="콘텐츠 추가정보" sheetId="11" r:id="rId10"/>
    <sheet name="Contents 시트" sheetId="8" r:id="rId11"/>
    <sheet name="팔로워 위치" sheetId="12" r:id="rId12"/>
    <sheet name="Visitor Demographic" sheetId="13" r:id="rId13"/>
  </sheets>
  <externalReferences>
    <externalReference r:id="rId14"/>
  </externalReferences>
  <definedNames>
    <definedName name="광고데이터">'[1]Follower Ad data'!$A$6:$CF$27</definedName>
    <definedName name="콘텐츠데이터">'Contents 계산시트'!$A$2:$T$51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2" i="5" l="1"/>
  <c r="O42" i="5" s="1"/>
  <c r="N42" i="5"/>
  <c r="P42" i="5"/>
  <c r="M41" i="5"/>
  <c r="O41" i="5" s="1"/>
  <c r="N41" i="5"/>
  <c r="P41" i="5"/>
  <c r="N5" i="5"/>
  <c r="M5" i="5"/>
  <c r="I4" i="1"/>
  <c r="M4" i="2"/>
  <c r="F5" i="2" s="1"/>
  <c r="F11"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F28" i="1"/>
  <c r="F16" i="2" l="1"/>
  <c r="F14" i="2"/>
  <c r="F12" i="2"/>
  <c r="F22" i="2"/>
  <c r="F10" i="2"/>
  <c r="F15" i="2"/>
  <c r="F24" i="2"/>
  <c r="F33" i="2"/>
  <c r="F21" i="2"/>
  <c r="F9" i="2"/>
  <c r="F27" i="2"/>
  <c r="F25" i="2"/>
  <c r="F34" i="2"/>
  <c r="F32" i="2"/>
  <c r="F20" i="2"/>
  <c r="F8" i="2"/>
  <c r="F23" i="2"/>
  <c r="F31" i="2"/>
  <c r="F19" i="2"/>
  <c r="F7" i="2"/>
  <c r="F26" i="2"/>
  <c r="F4" i="2"/>
  <c r="F30" i="2"/>
  <c r="F18" i="2"/>
  <c r="F6" i="2"/>
  <c r="F28" i="2"/>
  <c r="F13" i="2"/>
  <c r="F29" i="2"/>
  <c r="F17" i="2"/>
  <c r="M11" i="2"/>
  <c r="M7" i="2"/>
  <c r="M12" i="2" s="1"/>
  <c r="M30" i="2" s="1"/>
  <c r="X10" i="8" l="1"/>
  <c r="M29" i="2" l="1"/>
  <c r="W30" i="5" l="1"/>
  <c r="W29" i="5"/>
  <c r="M35" i="2"/>
  <c r="K30" i="1" l="1"/>
  <c r="S33" i="5"/>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4" i="2"/>
  <c r="G8" i="8"/>
  <c r="G9" i="8"/>
  <c r="G10" i="8"/>
  <c r="G11" i="8"/>
  <c r="G12" i="8"/>
  <c r="G13" i="8"/>
  <c r="G14" i="8"/>
  <c r="G15" i="8"/>
  <c r="G16" i="8"/>
  <c r="G17" i="8"/>
  <c r="G18" i="8"/>
  <c r="G19" i="8"/>
  <c r="G20" i="8"/>
  <c r="G21" i="8"/>
  <c r="G22" i="8"/>
  <c r="G23" i="8"/>
  <c r="G24" i="8"/>
  <c r="G25" i="8"/>
  <c r="G26" i="8"/>
  <c r="G27" i="8"/>
  <c r="G28" i="8"/>
  <c r="G29" i="8"/>
  <c r="G7" i="8"/>
  <c r="F8" i="8"/>
  <c r="F9" i="8"/>
  <c r="F10" i="8"/>
  <c r="F11" i="8"/>
  <c r="F12" i="8"/>
  <c r="F13" i="8"/>
  <c r="F14" i="8"/>
  <c r="F15" i="8"/>
  <c r="F16" i="8"/>
  <c r="F17" i="8"/>
  <c r="F18" i="8"/>
  <c r="F19" i="8"/>
  <c r="F20" i="8"/>
  <c r="F21" i="8"/>
  <c r="F22" i="8"/>
  <c r="F23" i="8"/>
  <c r="F24" i="8"/>
  <c r="F25" i="8"/>
  <c r="F26" i="8"/>
  <c r="F27" i="8"/>
  <c r="F28" i="8"/>
  <c r="F29" i="8"/>
  <c r="F7" i="8"/>
  <c r="C5" i="12" a="1"/>
  <c r="C5" i="12" s="1"/>
  <c r="C6" i="12" a="1"/>
  <c r="C6" i="12" s="1"/>
  <c r="C7" i="12" a="1"/>
  <c r="C7" i="12" s="1"/>
  <c r="C8" i="12" a="1"/>
  <c r="C8" i="12" s="1"/>
  <c r="C9" i="12" a="1"/>
  <c r="C9" i="12" s="1"/>
  <c r="C10" i="12" a="1"/>
  <c r="C10" i="12" s="1"/>
  <c r="C11" i="12" a="1"/>
  <c r="C11" i="12" s="1"/>
  <c r="C12" i="12" a="1"/>
  <c r="C12" i="12" s="1"/>
  <c r="C13" i="12" a="1"/>
  <c r="C13" i="12" s="1"/>
  <c r="C14" i="12" a="1"/>
  <c r="C14" i="12" s="1"/>
  <c r="C15" i="12" a="1"/>
  <c r="C15" i="12" s="1"/>
  <c r="C16" i="12" a="1"/>
  <c r="C16" i="12" s="1"/>
  <c r="C17" i="12" a="1"/>
  <c r="C17" i="12" s="1"/>
  <c r="C18" i="12" a="1"/>
  <c r="C18" i="12" s="1"/>
  <c r="C19" i="12" a="1"/>
  <c r="C19" i="12" s="1"/>
  <c r="C20" i="12" a="1"/>
  <c r="C20" i="12" s="1"/>
  <c r="C21" i="12" a="1"/>
  <c r="C21" i="12" s="1"/>
  <c r="C22" i="12" a="1"/>
  <c r="C22" i="12" s="1"/>
  <c r="C23" i="12" a="1"/>
  <c r="C23" i="12" s="1"/>
  <c r="C24" i="12" a="1"/>
  <c r="C24" i="12" s="1"/>
  <c r="C25" i="12" a="1"/>
  <c r="C25" i="12" s="1"/>
  <c r="C26" i="12" a="1"/>
  <c r="C26" i="12" s="1"/>
  <c r="C27" i="12" a="1"/>
  <c r="C27" i="12" s="1"/>
  <c r="C28" i="12" a="1"/>
  <c r="C28" i="12" s="1"/>
  <c r="C29" i="12" a="1"/>
  <c r="C29" i="12" s="1"/>
  <c r="C30" i="12" a="1"/>
  <c r="C30" i="12" s="1"/>
  <c r="C31" i="12" a="1"/>
  <c r="C31" i="12" s="1"/>
  <c r="C32" i="12" a="1"/>
  <c r="C32" i="12" s="1"/>
  <c r="C33" i="12" a="1"/>
  <c r="C33" i="12" s="1"/>
  <c r="C34" i="12" a="1"/>
  <c r="C34" i="12" s="1"/>
  <c r="C35" i="12" a="1"/>
  <c r="C35" i="12" s="1"/>
  <c r="C36" i="12" a="1"/>
  <c r="C36" i="12" s="1"/>
  <c r="C37" i="12" a="1"/>
  <c r="C37" i="12" s="1"/>
  <c r="C38" i="12" a="1"/>
  <c r="C38" i="12" s="1"/>
  <c r="C39" i="12" a="1"/>
  <c r="C39" i="12" s="1"/>
  <c r="C40" i="12" a="1"/>
  <c r="C40" i="12" s="1"/>
  <c r="C41" i="12" a="1"/>
  <c r="C41" i="12" s="1"/>
  <c r="C42" i="12" a="1"/>
  <c r="C42" i="12" s="1"/>
  <c r="C43" i="12" a="1"/>
  <c r="C43" i="12" s="1"/>
  <c r="C44" i="12" a="1"/>
  <c r="C44" i="12" s="1"/>
  <c r="C45" i="12" a="1"/>
  <c r="C45" i="12" s="1"/>
  <c r="C46" i="12" a="1"/>
  <c r="C46" i="12" s="1"/>
  <c r="C47" i="12" a="1"/>
  <c r="C47" i="12" s="1"/>
  <c r="C48" i="12" a="1"/>
  <c r="C48" i="12" s="1"/>
  <c r="C49" i="12" a="1"/>
  <c r="C49" i="12" s="1"/>
  <c r="C50" i="12" a="1"/>
  <c r="C50" i="12" s="1"/>
  <c r="C51" i="12" a="1"/>
  <c r="C51" i="12" s="1"/>
  <c r="C52" i="12" a="1"/>
  <c r="C52" i="12" s="1"/>
  <c r="C53" i="12" a="1"/>
  <c r="C53" i="12" s="1"/>
  <c r="C54" i="12" a="1"/>
  <c r="C54" i="12" s="1"/>
  <c r="C55" i="12" a="1"/>
  <c r="C55" i="12" s="1"/>
  <c r="C56" i="12" a="1"/>
  <c r="C56" i="12" s="1"/>
  <c r="C57" i="12" a="1"/>
  <c r="C57" i="12" s="1"/>
  <c r="C58" i="12" a="1"/>
  <c r="C58" i="12" s="1"/>
  <c r="C59" i="12" a="1"/>
  <c r="C59" i="12" s="1"/>
  <c r="C60" i="12" a="1"/>
  <c r="C60" i="12" s="1"/>
  <c r="C61" i="12" a="1"/>
  <c r="C61" i="12" s="1"/>
  <c r="C62" i="12" a="1"/>
  <c r="C62" i="12" s="1"/>
  <c r="C63" i="12" a="1"/>
  <c r="C63" i="12" s="1"/>
  <c r="C64" i="12" a="1"/>
  <c r="C64" i="12" s="1"/>
  <c r="C65" i="12" a="1"/>
  <c r="C65" i="12" s="1"/>
  <c r="C66" i="12" a="1"/>
  <c r="C66" i="12" s="1"/>
  <c r="C67" i="12" a="1"/>
  <c r="C67" i="12" s="1"/>
  <c r="C68" i="12" a="1"/>
  <c r="C68" i="12" s="1"/>
  <c r="C69" i="12" a="1"/>
  <c r="C69" i="12" s="1"/>
  <c r="C70" i="12" a="1"/>
  <c r="C70" i="12" s="1"/>
  <c r="C71" i="12" a="1"/>
  <c r="C71" i="12" s="1"/>
  <c r="C72" i="12" a="1"/>
  <c r="C72" i="12" s="1"/>
  <c r="C73" i="12" a="1"/>
  <c r="C73" i="12" s="1"/>
  <c r="C74" i="12" a="1"/>
  <c r="C74" i="12" s="1"/>
  <c r="C75" i="12" a="1"/>
  <c r="C75" i="12" s="1"/>
  <c r="C76" i="12" a="1"/>
  <c r="C76" i="12" s="1"/>
  <c r="C77" i="12" a="1"/>
  <c r="C77" i="12" s="1"/>
  <c r="C78" i="12" a="1"/>
  <c r="C78" i="12" s="1"/>
  <c r="C79" i="12" a="1"/>
  <c r="C79" i="12" s="1"/>
  <c r="C80" i="12" a="1"/>
  <c r="C80" i="12" s="1"/>
  <c r="C81" i="12" a="1"/>
  <c r="C81" i="12" s="1"/>
  <c r="C82" i="12" a="1"/>
  <c r="C82" i="12" s="1"/>
  <c r="C83" i="12" a="1"/>
  <c r="C83" i="12" s="1"/>
  <c r="C84" i="12" a="1"/>
  <c r="C84" i="12" s="1"/>
  <c r="C85" i="12" a="1"/>
  <c r="C85" i="12" s="1"/>
  <c r="C86" i="12" a="1"/>
  <c r="C86" i="12" s="1"/>
  <c r="C87" i="12" a="1"/>
  <c r="C87" i="12" s="1"/>
  <c r="C88" i="12" a="1"/>
  <c r="C88" i="12" s="1"/>
  <c r="C89" i="12" a="1"/>
  <c r="C89" i="12" s="1"/>
  <c r="C90" i="12" a="1"/>
  <c r="C90" i="12" s="1"/>
  <c r="C91" i="12" a="1"/>
  <c r="C91" i="12" s="1"/>
  <c r="C92" i="12" a="1"/>
  <c r="C92" i="12" s="1"/>
  <c r="C93" i="12" a="1"/>
  <c r="C93" i="12" s="1"/>
  <c r="C94" i="12" a="1"/>
  <c r="C94" i="12" s="1"/>
  <c r="C95" i="12" a="1"/>
  <c r="C95" i="12" s="1"/>
  <c r="C96" i="12" a="1"/>
  <c r="C96" i="12" s="1"/>
  <c r="C97" i="12" a="1"/>
  <c r="C97" i="12" s="1"/>
  <c r="C98" i="12" a="1"/>
  <c r="C98" i="12" s="1"/>
  <c r="C99" i="12" a="1"/>
  <c r="C99" i="12" s="1"/>
  <c r="C100" i="12" a="1"/>
  <c r="C100" i="12" s="1"/>
  <c r="C101" i="12" a="1"/>
  <c r="C101" i="12" s="1"/>
  <c r="C102" i="12" a="1"/>
  <c r="C102" i="12" s="1"/>
  <c r="C103" i="12" a="1"/>
  <c r="C103" i="12" s="1"/>
  <c r="C104" i="12" a="1"/>
  <c r="C104" i="12" s="1"/>
  <c r="C105" i="12" a="1"/>
  <c r="C105" i="12" s="1"/>
  <c r="C106" i="12" a="1"/>
  <c r="C106" i="12" s="1"/>
  <c r="C107" i="12" a="1"/>
  <c r="C107" i="12" s="1"/>
  <c r="C108" i="12" a="1"/>
  <c r="C108" i="12" s="1"/>
  <c r="C109" i="12" a="1"/>
  <c r="C109" i="12" s="1"/>
  <c r="C110" i="12" a="1"/>
  <c r="C110" i="12" s="1"/>
  <c r="C111" i="12" a="1"/>
  <c r="C111" i="12" s="1"/>
  <c r="C112" i="12" a="1"/>
  <c r="C112" i="12" s="1"/>
  <c r="C113" i="12" a="1"/>
  <c r="C113" i="12" s="1"/>
  <c r="C114" i="12" a="1"/>
  <c r="C114" i="12" s="1"/>
  <c r="C115" i="12" a="1"/>
  <c r="C115" i="12" s="1"/>
  <c r="C116" i="12" a="1"/>
  <c r="C116" i="12" s="1"/>
  <c r="C117" i="12" a="1"/>
  <c r="C117" i="12" s="1"/>
  <c r="C118" i="12" a="1"/>
  <c r="C118" i="12" s="1"/>
  <c r="C119" i="12" a="1"/>
  <c r="C119" i="12" s="1"/>
  <c r="C120" i="12" a="1"/>
  <c r="C120" i="12" s="1"/>
  <c r="C121" i="12" a="1"/>
  <c r="C121" i="12" s="1"/>
  <c r="C122" i="12" a="1"/>
  <c r="C122" i="12" s="1"/>
  <c r="C123" i="12" a="1"/>
  <c r="C123" i="12" s="1"/>
  <c r="C124" i="12" a="1"/>
  <c r="C124" i="12" s="1"/>
  <c r="C125" i="12" a="1"/>
  <c r="C125" i="12" s="1"/>
  <c r="C126" i="12" a="1"/>
  <c r="C126" i="12" s="1"/>
  <c r="C127" i="12" a="1"/>
  <c r="C127" i="12" s="1"/>
  <c r="C128" i="12" a="1"/>
  <c r="C128" i="12" s="1"/>
  <c r="C129" i="12" a="1"/>
  <c r="C129" i="12" s="1"/>
  <c r="C130" i="12" a="1"/>
  <c r="C130" i="12" s="1"/>
  <c r="C131" i="12" a="1"/>
  <c r="C131" i="12" s="1"/>
  <c r="C132" i="12" a="1"/>
  <c r="C132" i="12" s="1"/>
  <c r="C133" i="12" a="1"/>
  <c r="C133" i="12" s="1"/>
  <c r="C134" i="12" a="1"/>
  <c r="C134" i="12" s="1"/>
  <c r="C135" i="12" a="1"/>
  <c r="C135" i="12" s="1"/>
  <c r="C136" i="12" a="1"/>
  <c r="C136" i="12" s="1"/>
  <c r="C137" i="12" a="1"/>
  <c r="C137" i="12" s="1"/>
  <c r="C138" i="12" a="1"/>
  <c r="C138" i="12" s="1"/>
  <c r="C139" i="12" a="1"/>
  <c r="C139" i="12" s="1"/>
  <c r="C140" i="12" a="1"/>
  <c r="C140" i="12" s="1"/>
  <c r="C141" i="12" a="1"/>
  <c r="C141" i="12" s="1"/>
  <c r="C142" i="12" a="1"/>
  <c r="C142" i="12" s="1"/>
  <c r="C143" i="12" a="1"/>
  <c r="C143" i="12" s="1"/>
  <c r="C144" i="12" a="1"/>
  <c r="C144" i="12" s="1"/>
  <c r="C145" i="12" a="1"/>
  <c r="C145" i="12" s="1"/>
  <c r="C146" i="12" a="1"/>
  <c r="C146" i="12" s="1"/>
  <c r="C147" i="12" a="1"/>
  <c r="C147" i="12" s="1"/>
  <c r="C148" i="12" a="1"/>
  <c r="C148" i="12" s="1"/>
  <c r="C149" i="12" a="1"/>
  <c r="C149" i="12" s="1"/>
  <c r="C150" i="12" a="1"/>
  <c r="C150" i="12" s="1"/>
  <c r="C151" i="12" a="1"/>
  <c r="C151" i="12" s="1"/>
  <c r="C152" i="12" a="1"/>
  <c r="C152" i="12" s="1"/>
  <c r="C153" i="12" a="1"/>
  <c r="C153" i="12" s="1"/>
  <c r="C154" i="12" a="1"/>
  <c r="C154" i="12" s="1"/>
  <c r="C155" i="12" a="1"/>
  <c r="C155" i="12" s="1"/>
  <c r="C156" i="12" a="1"/>
  <c r="C156" i="12" s="1"/>
  <c r="C157" i="12" a="1"/>
  <c r="C157" i="12" s="1"/>
  <c r="C158" i="12" a="1"/>
  <c r="C158" i="12" s="1"/>
  <c r="C159" i="12" a="1"/>
  <c r="C159" i="12" s="1"/>
  <c r="C160" i="12" a="1"/>
  <c r="C160" i="12" s="1"/>
  <c r="C161" i="12" a="1"/>
  <c r="C161" i="12" s="1"/>
  <c r="C162" i="12" a="1"/>
  <c r="C162" i="12" s="1"/>
  <c r="C163" i="12" a="1"/>
  <c r="C163" i="12" s="1"/>
  <c r="C164" i="12" a="1"/>
  <c r="C164" i="12" s="1"/>
  <c r="C165" i="12" a="1"/>
  <c r="C165" i="12" s="1"/>
  <c r="C166" i="12" a="1"/>
  <c r="C166" i="12" s="1"/>
  <c r="C167" i="12" a="1"/>
  <c r="C167" i="12" s="1"/>
  <c r="C168" i="12" a="1"/>
  <c r="C168" i="12" s="1"/>
  <c r="C169" i="12" a="1"/>
  <c r="C169" i="12" s="1"/>
  <c r="C170" i="12" a="1"/>
  <c r="C170" i="12" s="1"/>
  <c r="C171" i="12" a="1"/>
  <c r="C171" i="12" s="1"/>
  <c r="C172" i="12" a="1"/>
  <c r="C172" i="12" s="1"/>
  <c r="C173" i="12" a="1"/>
  <c r="C173" i="12" s="1"/>
  <c r="C174" i="12" a="1"/>
  <c r="C174" i="12" s="1"/>
  <c r="C175" i="12" a="1"/>
  <c r="C175" i="12" s="1"/>
  <c r="C176" i="12" a="1"/>
  <c r="C176" i="12" s="1"/>
  <c r="C177" i="12" a="1"/>
  <c r="C177" i="12" s="1"/>
  <c r="C178" i="12" a="1"/>
  <c r="C178" i="12" s="1"/>
  <c r="C179" i="12" a="1"/>
  <c r="C179" i="12" s="1"/>
  <c r="C180" i="12" a="1"/>
  <c r="C180" i="12" s="1"/>
  <c r="C181" i="12" a="1"/>
  <c r="C181" i="12" s="1"/>
  <c r="C4" i="12" a="1"/>
  <c r="C4" i="12" s="1"/>
  <c r="D181" i="12" a="1"/>
  <c r="D181" i="12" s="1"/>
  <c r="D180" i="12" a="1"/>
  <c r="D180" i="12" s="1"/>
  <c r="D179" i="12" a="1"/>
  <c r="D179" i="12" s="1"/>
  <c r="D178" i="12" a="1"/>
  <c r="D178" i="12" s="1"/>
  <c r="D177" i="12" a="1"/>
  <c r="D177" i="12" s="1"/>
  <c r="D176" i="12" a="1"/>
  <c r="D176" i="12" s="1"/>
  <c r="D175" i="12" a="1"/>
  <c r="D175" i="12" s="1"/>
  <c r="D174" i="12" a="1"/>
  <c r="D174" i="12" s="1"/>
  <c r="D173" i="12" a="1"/>
  <c r="D173" i="12" s="1"/>
  <c r="D172" i="12" a="1"/>
  <c r="D172" i="12" s="1"/>
  <c r="D171" i="12" a="1"/>
  <c r="D171" i="12" s="1"/>
  <c r="D170" i="12" a="1"/>
  <c r="D170" i="12" s="1"/>
  <c r="D169" i="12" a="1"/>
  <c r="D169" i="12" s="1"/>
  <c r="D168" i="12" a="1"/>
  <c r="D168" i="12" s="1"/>
  <c r="D167" i="12" a="1"/>
  <c r="D167" i="12" s="1"/>
  <c r="D166" i="12" a="1"/>
  <c r="D166" i="12" s="1"/>
  <c r="D165" i="12" a="1"/>
  <c r="D165" i="12" s="1"/>
  <c r="D164" i="12" a="1"/>
  <c r="D164" i="12" s="1"/>
  <c r="D163" i="12" a="1"/>
  <c r="D163" i="12" s="1"/>
  <c r="D162" i="12" a="1"/>
  <c r="D162" i="12" s="1"/>
  <c r="D161" i="12" a="1"/>
  <c r="D161" i="12" s="1"/>
  <c r="D160" i="12" a="1"/>
  <c r="D160" i="12" s="1"/>
  <c r="D159" i="12" a="1"/>
  <c r="D159" i="12" s="1"/>
  <c r="D158" i="12" a="1"/>
  <c r="D158" i="12" s="1"/>
  <c r="D157" i="12" a="1"/>
  <c r="D157" i="12" s="1"/>
  <c r="D156" i="12" a="1"/>
  <c r="D156" i="12" s="1"/>
  <c r="D155" i="12" a="1"/>
  <c r="D155" i="12" s="1"/>
  <c r="D154" i="12" a="1"/>
  <c r="D154" i="12" s="1"/>
  <c r="D153" i="12" a="1"/>
  <c r="D153" i="12" s="1"/>
  <c r="D152" i="12" a="1"/>
  <c r="D152" i="12" s="1"/>
  <c r="D151" i="12" a="1"/>
  <c r="D151" i="12" s="1"/>
  <c r="D150" i="12" a="1"/>
  <c r="D150" i="12" s="1"/>
  <c r="D149" i="12" a="1"/>
  <c r="D149" i="12" s="1"/>
  <c r="D148" i="12" a="1"/>
  <c r="D148" i="12" s="1"/>
  <c r="D147" i="12" a="1"/>
  <c r="D147" i="12" s="1"/>
  <c r="D146" i="12" a="1"/>
  <c r="D146" i="12" s="1"/>
  <c r="D145" i="12" a="1"/>
  <c r="D145" i="12" s="1"/>
  <c r="D144" i="12" a="1"/>
  <c r="D144" i="12" s="1"/>
  <c r="D143" i="12" a="1"/>
  <c r="D143" i="12" s="1"/>
  <c r="D142" i="12" a="1"/>
  <c r="D142" i="12" s="1"/>
  <c r="D141" i="12" a="1"/>
  <c r="D141" i="12" s="1"/>
  <c r="D140" i="12" a="1"/>
  <c r="D140" i="12" s="1"/>
  <c r="D139" i="12" a="1"/>
  <c r="D139" i="12" s="1"/>
  <c r="D138" i="12" a="1"/>
  <c r="D138" i="12" s="1"/>
  <c r="D137" i="12" a="1"/>
  <c r="D137" i="12" s="1"/>
  <c r="D136" i="12" a="1"/>
  <c r="D136" i="12" s="1"/>
  <c r="D135" i="12" a="1"/>
  <c r="D135" i="12" s="1"/>
  <c r="D134" i="12" a="1"/>
  <c r="D134" i="12" s="1"/>
  <c r="D133" i="12" a="1"/>
  <c r="D133" i="12" s="1"/>
  <c r="D132" i="12" a="1"/>
  <c r="D132" i="12" s="1"/>
  <c r="D131" i="12" a="1"/>
  <c r="D131" i="12" s="1"/>
  <c r="D130" i="12" a="1"/>
  <c r="D130" i="12" s="1"/>
  <c r="D129" i="12" a="1"/>
  <c r="D129" i="12" s="1"/>
  <c r="D128" i="12" a="1"/>
  <c r="D128" i="12" s="1"/>
  <c r="D127" i="12" a="1"/>
  <c r="D127" i="12" s="1"/>
  <c r="D126" i="12" a="1"/>
  <c r="D126" i="12" s="1"/>
  <c r="D125" i="12" a="1"/>
  <c r="D125" i="12" s="1"/>
  <c r="D124" i="12" a="1"/>
  <c r="D124" i="12" s="1"/>
  <c r="D123" i="12" a="1"/>
  <c r="D123" i="12" s="1"/>
  <c r="D122" i="12" a="1"/>
  <c r="D122" i="12" s="1"/>
  <c r="D121" i="12" a="1"/>
  <c r="D121" i="12" s="1"/>
  <c r="D120" i="12" a="1"/>
  <c r="D120" i="12" s="1"/>
  <c r="D119" i="12" a="1"/>
  <c r="D119" i="12" s="1"/>
  <c r="D118" i="12" a="1"/>
  <c r="D118" i="12" s="1"/>
  <c r="D117" i="12" a="1"/>
  <c r="D117" i="12" s="1"/>
  <c r="D116" i="12" a="1"/>
  <c r="D116" i="12" s="1"/>
  <c r="D115" i="12" a="1"/>
  <c r="D115" i="12" s="1"/>
  <c r="D114" i="12" a="1"/>
  <c r="D114" i="12" s="1"/>
  <c r="D113" i="12" a="1"/>
  <c r="D113" i="12" s="1"/>
  <c r="D112" i="12" a="1"/>
  <c r="D112" i="12" s="1"/>
  <c r="D111" i="12" a="1"/>
  <c r="D111" i="12" s="1"/>
  <c r="D110" i="12" a="1"/>
  <c r="D110" i="12" s="1"/>
  <c r="D109" i="12" a="1"/>
  <c r="D109" i="12" s="1"/>
  <c r="D108" i="12" a="1"/>
  <c r="D108" i="12" s="1"/>
  <c r="D107" i="12" a="1"/>
  <c r="D107" i="12" s="1"/>
  <c r="D106" i="12" a="1"/>
  <c r="D106" i="12" s="1"/>
  <c r="D105" i="12" a="1"/>
  <c r="D105" i="12" s="1"/>
  <c r="D104" i="12" a="1"/>
  <c r="D104" i="12" s="1"/>
  <c r="D103" i="12" a="1"/>
  <c r="D103" i="12" s="1"/>
  <c r="D102" i="12" a="1"/>
  <c r="D102" i="12" s="1"/>
  <c r="D101" i="12" a="1"/>
  <c r="D101" i="12" s="1"/>
  <c r="D100" i="12" a="1"/>
  <c r="D100" i="12" s="1"/>
  <c r="D99" i="12" a="1"/>
  <c r="D99" i="12" s="1"/>
  <c r="D98" i="12" a="1"/>
  <c r="D98" i="12" s="1"/>
  <c r="D97" i="12" a="1"/>
  <c r="D97" i="12" s="1"/>
  <c r="D96" i="12" a="1"/>
  <c r="D96" i="12" s="1"/>
  <c r="D95" i="12" a="1"/>
  <c r="D95" i="12" s="1"/>
  <c r="D94" i="12" a="1"/>
  <c r="D94" i="12" s="1"/>
  <c r="D93" i="12" a="1"/>
  <c r="D93" i="12" s="1"/>
  <c r="D92" i="12" a="1"/>
  <c r="D92" i="12" s="1"/>
  <c r="D91" i="12" a="1"/>
  <c r="D91" i="12" s="1"/>
  <c r="D90" i="12" a="1"/>
  <c r="D90" i="12" s="1"/>
  <c r="D89" i="12" a="1"/>
  <c r="D89" i="12" s="1"/>
  <c r="D88" i="12" a="1"/>
  <c r="D88" i="12" s="1"/>
  <c r="D87" i="12" a="1"/>
  <c r="D87" i="12" s="1"/>
  <c r="D86" i="12" a="1"/>
  <c r="D86" i="12" s="1"/>
  <c r="D85" i="12" a="1"/>
  <c r="D85" i="12" s="1"/>
  <c r="D84" i="12" a="1"/>
  <c r="D84" i="12" s="1"/>
  <c r="D83" i="12" a="1"/>
  <c r="D83" i="12" s="1"/>
  <c r="D82" i="12" a="1"/>
  <c r="D82" i="12" s="1"/>
  <c r="D81" i="12" a="1"/>
  <c r="D81" i="12" s="1"/>
  <c r="D80" i="12" a="1"/>
  <c r="D80" i="12" s="1"/>
  <c r="D79" i="12" a="1"/>
  <c r="D79" i="12" s="1"/>
  <c r="D78" i="12" a="1"/>
  <c r="D78" i="12" s="1"/>
  <c r="D77" i="12" a="1"/>
  <c r="D77" i="12" s="1"/>
  <c r="D76" i="12" a="1"/>
  <c r="D76" i="12" s="1"/>
  <c r="D75" i="12" a="1"/>
  <c r="D75" i="12" s="1"/>
  <c r="D74" i="12" a="1"/>
  <c r="D74" i="12" s="1"/>
  <c r="D73" i="12" a="1"/>
  <c r="D73" i="12" s="1"/>
  <c r="D72" i="12" a="1"/>
  <c r="D72" i="12" s="1"/>
  <c r="D71" i="12" a="1"/>
  <c r="D71" i="12" s="1"/>
  <c r="D70" i="12" a="1"/>
  <c r="D70" i="12" s="1"/>
  <c r="D69" i="12" a="1"/>
  <c r="D69" i="12" s="1"/>
  <c r="D68" i="12" a="1"/>
  <c r="D68" i="12" s="1"/>
  <c r="D67" i="12" a="1"/>
  <c r="D67" i="12" s="1"/>
  <c r="D66" i="12" a="1"/>
  <c r="D66" i="12" s="1"/>
  <c r="D65" i="12" a="1"/>
  <c r="D65" i="12" s="1"/>
  <c r="D64" i="12" a="1"/>
  <c r="D64" i="12" s="1"/>
  <c r="D63" i="12" a="1"/>
  <c r="D63" i="12" s="1"/>
  <c r="D62" i="12" a="1"/>
  <c r="D62" i="12" s="1"/>
  <c r="D61" i="12" a="1"/>
  <c r="D61" i="12" s="1"/>
  <c r="D60" i="12" a="1"/>
  <c r="D60" i="12" s="1"/>
  <c r="D59" i="12" a="1"/>
  <c r="D59" i="12" s="1"/>
  <c r="D58" i="12" a="1"/>
  <c r="D58" i="12" s="1"/>
  <c r="D57" i="12" a="1"/>
  <c r="D57" i="12" s="1"/>
  <c r="D56" i="12" a="1"/>
  <c r="D56" i="12" s="1"/>
  <c r="D55" i="12" a="1"/>
  <c r="D55" i="12" s="1"/>
  <c r="D54" i="12" a="1"/>
  <c r="D54" i="12" s="1"/>
  <c r="D53" i="12" a="1"/>
  <c r="D53" i="12" s="1"/>
  <c r="D52" i="12" a="1"/>
  <c r="D52" i="12" s="1"/>
  <c r="D51" i="12" a="1"/>
  <c r="D51" i="12" s="1"/>
  <c r="D50" i="12" a="1"/>
  <c r="D50" i="12" s="1"/>
  <c r="D49" i="12" a="1"/>
  <c r="D49" i="12" s="1"/>
  <c r="D48" i="12" a="1"/>
  <c r="D48" i="12" s="1"/>
  <c r="D47" i="12" a="1"/>
  <c r="D47" i="12" s="1"/>
  <c r="D46" i="12" a="1"/>
  <c r="D46" i="12" s="1"/>
  <c r="D45" i="12" a="1"/>
  <c r="D45" i="12" s="1"/>
  <c r="D44" i="12" a="1"/>
  <c r="D44" i="12" s="1"/>
  <c r="D43" i="12" a="1"/>
  <c r="D43" i="12" s="1"/>
  <c r="D42" i="12" a="1"/>
  <c r="D42" i="12" s="1"/>
  <c r="D41" i="12" a="1"/>
  <c r="D41" i="12" s="1"/>
  <c r="D40" i="12" a="1"/>
  <c r="D40" i="12" s="1"/>
  <c r="D39" i="12" a="1"/>
  <c r="D39" i="12" s="1"/>
  <c r="D38" i="12" a="1"/>
  <c r="D38" i="12" s="1"/>
  <c r="D37" i="12" a="1"/>
  <c r="D37" i="12" s="1"/>
  <c r="D36" i="12" a="1"/>
  <c r="D36" i="12" s="1"/>
  <c r="D35" i="12" a="1"/>
  <c r="D35" i="12" s="1"/>
  <c r="D34" i="12" a="1"/>
  <c r="D34" i="12" s="1"/>
  <c r="D33" i="12" a="1"/>
  <c r="D33" i="12" s="1"/>
  <c r="D32" i="12" a="1"/>
  <c r="D32" i="12" s="1"/>
  <c r="D31" i="12" a="1"/>
  <c r="D31" i="12" s="1"/>
  <c r="D30" i="12" a="1"/>
  <c r="D30" i="12" s="1"/>
  <c r="D29" i="12" a="1"/>
  <c r="D29" i="12" s="1"/>
  <c r="D28" i="12" a="1"/>
  <c r="D28" i="12" s="1"/>
  <c r="D27" i="12" a="1"/>
  <c r="D27" i="12" s="1"/>
  <c r="D26" i="12" a="1"/>
  <c r="D26" i="12" s="1"/>
  <c r="D25" i="12" a="1"/>
  <c r="D25" i="12" s="1"/>
  <c r="D24" i="12" a="1"/>
  <c r="D24" i="12" s="1"/>
  <c r="D23" i="12" a="1"/>
  <c r="D23" i="12" s="1"/>
  <c r="D22" i="12" a="1"/>
  <c r="D22" i="12" s="1"/>
  <c r="D21" i="12" a="1"/>
  <c r="D21" i="12" s="1"/>
  <c r="D20" i="12" a="1"/>
  <c r="D20" i="12" s="1"/>
  <c r="D19" i="12" a="1"/>
  <c r="D19" i="12" s="1"/>
  <c r="D18" i="12" a="1"/>
  <c r="D18" i="12" s="1"/>
  <c r="D17" i="12" a="1"/>
  <c r="D17" i="12" s="1"/>
  <c r="D16" i="12" a="1"/>
  <c r="D16" i="12" s="1"/>
  <c r="D15" i="12" a="1"/>
  <c r="D15" i="12" s="1"/>
  <c r="D14" i="12" a="1"/>
  <c r="D14" i="12" s="1"/>
  <c r="D13" i="12" a="1"/>
  <c r="D13" i="12" s="1"/>
  <c r="D12" i="12" a="1"/>
  <c r="D12" i="12" s="1"/>
  <c r="D11" i="12" a="1"/>
  <c r="D11" i="12" s="1"/>
  <c r="D10" i="12" a="1"/>
  <c r="D10" i="12" s="1"/>
  <c r="D9" i="12" a="1"/>
  <c r="D9" i="12" s="1"/>
  <c r="D8" i="12" a="1"/>
  <c r="D8" i="12" s="1"/>
  <c r="D7" i="12" a="1"/>
  <c r="D7" i="12" s="1"/>
  <c r="D6" i="12" a="1"/>
  <c r="D6" i="12" s="1"/>
  <c r="D5" i="12" a="1"/>
  <c r="D5" i="12" s="1"/>
  <c r="D4" i="12" a="1"/>
  <c r="D4" i="12" s="1"/>
  <c r="K29" i="3"/>
  <c r="H31" i="3"/>
  <c r="H32" i="3"/>
  <c r="G34" i="3"/>
  <c r="H35" i="3"/>
  <c r="H28" i="3"/>
  <c r="H29" i="3"/>
  <c r="G35" i="3"/>
  <c r="G29" i="3"/>
  <c r="K26" i="3"/>
  <c r="K25" i="3"/>
  <c r="G28" i="3"/>
  <c r="H30" i="3"/>
  <c r="H33" i="3"/>
  <c r="H36" i="3"/>
  <c r="G26" i="3"/>
  <c r="K35" i="3"/>
  <c r="K34" i="3"/>
  <c r="K32" i="3"/>
  <c r="K33" i="3"/>
  <c r="K27" i="3"/>
  <c r="K36" i="3"/>
  <c r="H26" i="3"/>
  <c r="H27" i="3"/>
  <c r="H34" i="3"/>
  <c r="H25" i="3"/>
  <c r="K28" i="3"/>
  <c r="G27" i="3"/>
  <c r="G33" i="3"/>
  <c r="G32" i="3"/>
  <c r="G36" i="3"/>
  <c r="G31" i="3"/>
  <c r="K30" i="3"/>
  <c r="G30" i="3"/>
  <c r="K31" i="3"/>
  <c r="G25" i="3"/>
  <c r="M8" i="2" l="1"/>
  <c r="M28" i="2" s="1"/>
  <c r="K27" i="1"/>
  <c r="M27" i="2"/>
  <c r="Q201" i="12"/>
  <c r="R201" i="12" s="1"/>
  <c r="Q203" i="12"/>
  <c r="R203" i="12" s="1"/>
  <c r="Q195" i="12"/>
  <c r="R195" i="12" s="1"/>
  <c r="Q194" i="12"/>
  <c r="R194" i="12" s="1"/>
  <c r="Q193" i="12"/>
  <c r="R193" i="12" s="1"/>
  <c r="Q192" i="12"/>
  <c r="Q191" i="12"/>
  <c r="Q190" i="12"/>
  <c r="R190" i="12" s="1"/>
  <c r="Q189" i="12"/>
  <c r="Q204" i="12"/>
  <c r="R204" i="12" s="1"/>
  <c r="Q196" i="12"/>
  <c r="R196" i="12" s="1"/>
  <c r="Q205" i="12"/>
  <c r="R205" i="12" s="1"/>
  <c r="Q197" i="12"/>
  <c r="R197" i="12" s="1"/>
  <c r="Q183" i="12"/>
  <c r="R183" i="12" s="1"/>
  <c r="Q177" i="12"/>
  <c r="R177" i="12" s="1"/>
  <c r="Q170" i="12"/>
  <c r="R170" i="12" s="1"/>
  <c r="Q167" i="12"/>
  <c r="Q154" i="12"/>
  <c r="R154" i="12" s="1"/>
  <c r="Q151" i="12"/>
  <c r="R151" i="12" s="1"/>
  <c r="Q138" i="12"/>
  <c r="R138" i="12" s="1"/>
  <c r="Q184" i="12"/>
  <c r="R184" i="12" s="1"/>
  <c r="Q173" i="12"/>
  <c r="R173" i="12" s="1"/>
  <c r="Q160" i="12"/>
  <c r="R160" i="12" s="1"/>
  <c r="Q157" i="12"/>
  <c r="Q144" i="12"/>
  <c r="Q141" i="12"/>
  <c r="R141" i="12" s="1"/>
  <c r="Q202" i="12"/>
  <c r="R202" i="12" s="1"/>
  <c r="Q200" i="12"/>
  <c r="R200" i="12" s="1"/>
  <c r="Q185" i="12"/>
  <c r="R185" i="12" s="1"/>
  <c r="Q176" i="12"/>
  <c r="Q166" i="12"/>
  <c r="Q163" i="12"/>
  <c r="R163" i="12" s="1"/>
  <c r="Q150" i="12"/>
  <c r="R150" i="12" s="1"/>
  <c r="Q147" i="12"/>
  <c r="Q198" i="12"/>
  <c r="R198" i="12" s="1"/>
  <c r="Q187" i="12"/>
  <c r="R187" i="12" s="1"/>
  <c r="Q179" i="12"/>
  <c r="R179" i="12" s="1"/>
  <c r="Q175" i="12"/>
  <c r="R175" i="12" s="1"/>
  <c r="Q162" i="12"/>
  <c r="R162" i="12" s="1"/>
  <c r="Q159" i="12"/>
  <c r="R159" i="12" s="1"/>
  <c r="Q146" i="12"/>
  <c r="R146" i="12" s="1"/>
  <c r="Q143" i="12"/>
  <c r="R143" i="12" s="1"/>
  <c r="Q188" i="12"/>
  <c r="R188" i="12" s="1"/>
  <c r="Q180" i="12"/>
  <c r="R180" i="12" s="1"/>
  <c r="Q168" i="12"/>
  <c r="R168" i="12" s="1"/>
  <c r="Q165" i="12"/>
  <c r="R165" i="12" s="1"/>
  <c r="Q181" i="12"/>
  <c r="Q178" i="12"/>
  <c r="R178" i="12" s="1"/>
  <c r="Q174" i="12"/>
  <c r="R174" i="12" s="1"/>
  <c r="Q171" i="12"/>
  <c r="R171" i="12" s="1"/>
  <c r="Q158" i="12"/>
  <c r="R158" i="12" s="1"/>
  <c r="Q155" i="12"/>
  <c r="R155" i="12" s="1"/>
  <c r="Q142" i="12"/>
  <c r="R142" i="12" s="1"/>
  <c r="Q139" i="12"/>
  <c r="R139" i="12" s="1"/>
  <c r="Q161" i="12"/>
  <c r="R161" i="12" s="1"/>
  <c r="Q156" i="12"/>
  <c r="R156" i="12" s="1"/>
  <c r="Q145" i="12"/>
  <c r="R145" i="12" s="1"/>
  <c r="Q134" i="12"/>
  <c r="R134" i="12" s="1"/>
  <c r="Q122" i="12"/>
  <c r="R122" i="12" s="1"/>
  <c r="Q121" i="12"/>
  <c r="R121" i="12" s="1"/>
  <c r="Q29" i="12"/>
  <c r="R29" i="12" s="1"/>
  <c r="Q25" i="12"/>
  <c r="Q12" i="12"/>
  <c r="Q135" i="12"/>
  <c r="R135" i="12" s="1"/>
  <c r="Q124" i="12"/>
  <c r="R124" i="12" s="1"/>
  <c r="Q123" i="12"/>
  <c r="R123" i="12" s="1"/>
  <c r="Q113" i="12"/>
  <c r="R113" i="12" s="1"/>
  <c r="Q111" i="12"/>
  <c r="R111" i="12" s="1"/>
  <c r="Q109" i="12"/>
  <c r="R109" i="12" s="1"/>
  <c r="Q107" i="12"/>
  <c r="R107" i="12" s="1"/>
  <c r="Q105" i="12"/>
  <c r="R105" i="12" s="1"/>
  <c r="Q103" i="12"/>
  <c r="R103" i="12" s="1"/>
  <c r="Q101" i="12"/>
  <c r="R101" i="12" s="1"/>
  <c r="Q99" i="12"/>
  <c r="R99" i="12" s="1"/>
  <c r="Q97" i="12"/>
  <c r="R97" i="12" s="1"/>
  <c r="Q95" i="12"/>
  <c r="R95" i="12" s="1"/>
  <c r="Q93" i="12"/>
  <c r="R93" i="12" s="1"/>
  <c r="Q91" i="12"/>
  <c r="R91" i="12" s="1"/>
  <c r="Q206" i="12"/>
  <c r="R206" i="12" s="1"/>
  <c r="Q152" i="12"/>
  <c r="R152" i="12" s="1"/>
  <c r="Q140" i="12"/>
  <c r="R140" i="12" s="1"/>
  <c r="Q137" i="12"/>
  <c r="R137" i="12" s="1"/>
  <c r="Q136" i="12"/>
  <c r="R136" i="12" s="1"/>
  <c r="Q126" i="12"/>
  <c r="R126" i="12" s="1"/>
  <c r="Q125" i="12"/>
  <c r="R125" i="12" s="1"/>
  <c r="Q30" i="12"/>
  <c r="Q26" i="12"/>
  <c r="Q22" i="12"/>
  <c r="R22" i="12" s="1"/>
  <c r="Q13" i="12"/>
  <c r="Q9" i="12"/>
  <c r="Q153" i="12"/>
  <c r="R153" i="12" s="1"/>
  <c r="Q128" i="12"/>
  <c r="R128" i="12" s="1"/>
  <c r="Q127" i="12"/>
  <c r="R127" i="12" s="1"/>
  <c r="Q130" i="12"/>
  <c r="R130" i="12" s="1"/>
  <c r="Q129" i="12"/>
  <c r="R129" i="12" s="1"/>
  <c r="Q31" i="12"/>
  <c r="R31" i="12" s="1"/>
  <c r="Q27" i="12"/>
  <c r="R27" i="12" s="1"/>
  <c r="Q23" i="12"/>
  <c r="R23" i="12" s="1"/>
  <c r="Q14" i="12"/>
  <c r="Q10" i="12"/>
  <c r="Q6" i="12"/>
  <c r="Q92" i="12"/>
  <c r="R92" i="12" s="1"/>
  <c r="Q186" i="12"/>
  <c r="Q172" i="12"/>
  <c r="R172" i="12" s="1"/>
  <c r="Q164" i="12"/>
  <c r="R164" i="12" s="1"/>
  <c r="Q148" i="12"/>
  <c r="R148" i="12" s="1"/>
  <c r="Q131" i="12"/>
  <c r="R131" i="12" s="1"/>
  <c r="Q116" i="12"/>
  <c r="R116" i="12" s="1"/>
  <c r="Q115" i="12"/>
  <c r="R115" i="12" s="1"/>
  <c r="Q112" i="12"/>
  <c r="R112" i="12" s="1"/>
  <c r="Q110" i="12"/>
  <c r="R110" i="12" s="1"/>
  <c r="Q108" i="12"/>
  <c r="R108" i="12" s="1"/>
  <c r="Q106" i="12"/>
  <c r="R106" i="12" s="1"/>
  <c r="Q104" i="12"/>
  <c r="R104" i="12" s="1"/>
  <c r="Q102" i="12"/>
  <c r="R102" i="12" s="1"/>
  <c r="Q100" i="12"/>
  <c r="Q98" i="12"/>
  <c r="R98" i="12" s="1"/>
  <c r="Q96" i="12"/>
  <c r="R96" i="12" s="1"/>
  <c r="Q94" i="12"/>
  <c r="Q182" i="12"/>
  <c r="R182" i="12" s="1"/>
  <c r="Q169" i="12"/>
  <c r="R169" i="12" s="1"/>
  <c r="Q149" i="12"/>
  <c r="R149" i="12" s="1"/>
  <c r="Q132" i="12"/>
  <c r="R132" i="12" s="1"/>
  <c r="Q118" i="12"/>
  <c r="R118" i="12" s="1"/>
  <c r="Q117" i="12"/>
  <c r="R117" i="12" s="1"/>
  <c r="Q114" i="12"/>
  <c r="R114" i="12" s="1"/>
  <c r="Q32" i="12"/>
  <c r="Q28" i="12"/>
  <c r="R28" i="12" s="1"/>
  <c r="Q24" i="12"/>
  <c r="Q11" i="12"/>
  <c r="R11" i="12" s="1"/>
  <c r="Q7" i="12"/>
  <c r="Q199" i="12"/>
  <c r="R199" i="12" s="1"/>
  <c r="Q133" i="12"/>
  <c r="R133" i="12" s="1"/>
  <c r="Q120" i="12"/>
  <c r="R120" i="12" s="1"/>
  <c r="Q119" i="12"/>
  <c r="R119" i="12" s="1"/>
  <c r="Q85" i="12"/>
  <c r="R85" i="12" s="1"/>
  <c r="Q81" i="12"/>
  <c r="R81" i="12" s="1"/>
  <c r="Q77" i="12"/>
  <c r="R77" i="12" s="1"/>
  <c r="Q73" i="12"/>
  <c r="R73" i="12" s="1"/>
  <c r="Q69" i="12"/>
  <c r="R69" i="12" s="1"/>
  <c r="Q65" i="12"/>
  <c r="R65" i="12" s="1"/>
  <c r="Q61" i="12"/>
  <c r="R61" i="12" s="1"/>
  <c r="Q57" i="12"/>
  <c r="Q53" i="12"/>
  <c r="R53" i="12" s="1"/>
  <c r="Q49" i="12"/>
  <c r="Q45" i="12"/>
  <c r="Q41" i="12"/>
  <c r="Q37" i="12"/>
  <c r="R37" i="12" s="1"/>
  <c r="Q33" i="12"/>
  <c r="Q89" i="12"/>
  <c r="R89" i="12" s="1"/>
  <c r="Q86" i="12"/>
  <c r="R86" i="12" s="1"/>
  <c r="Q82" i="12"/>
  <c r="R82" i="12" s="1"/>
  <c r="Q78" i="12"/>
  <c r="R78" i="12" s="1"/>
  <c r="Q74" i="12"/>
  <c r="R74" i="12" s="1"/>
  <c r="Q70" i="12"/>
  <c r="Q66" i="12"/>
  <c r="R66" i="12" s="1"/>
  <c r="Q62" i="12"/>
  <c r="R62" i="12" s="1"/>
  <c r="Q58" i="12"/>
  <c r="R58" i="12" s="1"/>
  <c r="Q54" i="12"/>
  <c r="R54" i="12" s="1"/>
  <c r="Q50" i="12"/>
  <c r="R50" i="12" s="1"/>
  <c r="Q46" i="12"/>
  <c r="Q42" i="12"/>
  <c r="R42" i="12" s="1"/>
  <c r="Q38" i="12"/>
  <c r="Q34" i="12"/>
  <c r="Q4" i="12"/>
  <c r="R4" i="12" s="1"/>
  <c r="Q19" i="12"/>
  <c r="Q15" i="12"/>
  <c r="Q3" i="12"/>
  <c r="R3" i="12" s="1"/>
  <c r="Q83" i="12"/>
  <c r="R83" i="12" s="1"/>
  <c r="Q79" i="12"/>
  <c r="R79" i="12" s="1"/>
  <c r="Q75" i="12"/>
  <c r="Q71" i="12"/>
  <c r="R71" i="12" s="1"/>
  <c r="Q67" i="12"/>
  <c r="R67" i="12" s="1"/>
  <c r="Q63" i="12"/>
  <c r="R63" i="12" s="1"/>
  <c r="Q59" i="12"/>
  <c r="R59" i="12" s="1"/>
  <c r="Q55" i="12"/>
  <c r="R55" i="12" s="1"/>
  <c r="Q51" i="12"/>
  <c r="R51" i="12" s="1"/>
  <c r="Q47" i="12"/>
  <c r="Q43" i="12"/>
  <c r="Q39" i="12"/>
  <c r="Q35" i="12"/>
  <c r="Q90" i="12"/>
  <c r="R90" i="12" s="1"/>
  <c r="Q87" i="12"/>
  <c r="R87" i="12" s="1"/>
  <c r="Q20" i="12"/>
  <c r="Q16" i="12"/>
  <c r="Q5" i="12"/>
  <c r="R5" i="12" s="1"/>
  <c r="Q84" i="12"/>
  <c r="R84" i="12" s="1"/>
  <c r="Q80" i="12"/>
  <c r="R80" i="12" s="1"/>
  <c r="Q76" i="12"/>
  <c r="R76" i="12" s="1"/>
  <c r="Q72" i="12"/>
  <c r="Q68" i="12"/>
  <c r="R68" i="12" s="1"/>
  <c r="Q64" i="12"/>
  <c r="R64" i="12" s="1"/>
  <c r="Q60" i="12"/>
  <c r="Q56" i="12"/>
  <c r="R56" i="12" s="1"/>
  <c r="Q52" i="12"/>
  <c r="Q48" i="12"/>
  <c r="Q44" i="12"/>
  <c r="Q40" i="12"/>
  <c r="Q36" i="12"/>
  <c r="Q2" i="12"/>
  <c r="Q8" i="12"/>
  <c r="Q88" i="12"/>
  <c r="R88" i="12" s="1"/>
  <c r="Q21" i="12"/>
  <c r="Q17" i="12"/>
  <c r="R17" i="12" s="1"/>
  <c r="Q18" i="12"/>
  <c r="R24" i="12" l="1"/>
  <c r="R166" i="12"/>
  <c r="R191" i="12"/>
  <c r="R46" i="12"/>
  <c r="R72" i="12"/>
  <c r="R176" i="12"/>
  <c r="R157" i="12"/>
  <c r="R18" i="12"/>
  <c r="R44" i="12"/>
  <c r="R10" i="12"/>
  <c r="R48" i="12"/>
  <c r="R100" i="12"/>
  <c r="R75" i="12"/>
  <c r="R70" i="12"/>
  <c r="R147" i="12"/>
  <c r="R43" i="12"/>
  <c r="R14" i="12"/>
  <c r="R60" i="12"/>
  <c r="R49" i="12"/>
  <c r="R13" i="12"/>
  <c r="R144" i="12"/>
  <c r="R167" i="12"/>
  <c r="R189" i="12"/>
  <c r="R21" i="12"/>
  <c r="R38" i="12"/>
  <c r="R8" i="12"/>
  <c r="R16" i="12"/>
  <c r="R2" i="12"/>
  <c r="R20" i="12"/>
  <c r="R41" i="12"/>
  <c r="R9" i="12"/>
  <c r="R12" i="12"/>
  <c r="R181" i="12"/>
  <c r="R7" i="12"/>
  <c r="R15" i="12"/>
  <c r="R57" i="12"/>
  <c r="R32" i="12"/>
  <c r="R40" i="12"/>
  <c r="R19" i="12"/>
  <c r="R30" i="12"/>
  <c r="R25" i="12"/>
  <c r="R192" i="12"/>
  <c r="R47" i="12"/>
  <c r="R45" i="12"/>
  <c r="R36" i="12"/>
  <c r="R94" i="12"/>
  <c r="R186" i="12"/>
  <c r="R26" i="12"/>
  <c r="R35" i="12"/>
  <c r="R33" i="12"/>
  <c r="R6" i="12"/>
  <c r="R52" i="12"/>
  <c r="R39" i="12"/>
  <c r="R34" i="12"/>
  <c r="K9" i="12" l="1"/>
  <c r="K21" i="12"/>
  <c r="H23" i="12"/>
  <c r="H11" i="12"/>
  <c r="K10" i="12"/>
  <c r="K22" i="12"/>
  <c r="H22" i="12"/>
  <c r="H10" i="12"/>
  <c r="H9" i="12"/>
  <c r="K11" i="12"/>
  <c r="K23" i="12"/>
  <c r="H21" i="12"/>
  <c r="K12" i="12"/>
  <c r="K24" i="12"/>
  <c r="H20" i="12"/>
  <c r="H8" i="12"/>
  <c r="K13" i="12"/>
  <c r="K25" i="12"/>
  <c r="H19" i="12"/>
  <c r="H15" i="12"/>
  <c r="K14" i="12"/>
  <c r="K26" i="12"/>
  <c r="H18" i="12"/>
  <c r="K15" i="12"/>
  <c r="K27" i="12"/>
  <c r="H17" i="12"/>
  <c r="H27" i="12"/>
  <c r="K16" i="12"/>
  <c r="K8" i="12"/>
  <c r="H16" i="12"/>
  <c r="K17" i="12"/>
  <c r="K18" i="12"/>
  <c r="K19" i="12"/>
  <c r="H25" i="12"/>
  <c r="H13" i="12"/>
  <c r="H14" i="12"/>
  <c r="K20" i="12"/>
  <c r="H24" i="12"/>
  <c r="H12" i="12"/>
  <c r="H26" i="12"/>
  <c r="I27" i="12"/>
  <c r="J27" i="12" s="1"/>
  <c r="I21" i="12"/>
  <c r="J21" i="12" s="1"/>
  <c r="I25" i="12"/>
  <c r="J25" i="12" s="1"/>
  <c r="I18" i="12"/>
  <c r="J18" i="12" s="1"/>
  <c r="I22" i="12"/>
  <c r="J22" i="12" s="1"/>
  <c r="I26" i="12"/>
  <c r="J26" i="12" s="1"/>
  <c r="I19" i="12"/>
  <c r="J19" i="12" s="1"/>
  <c r="I23" i="12"/>
  <c r="J23" i="12" s="1"/>
  <c r="I20" i="12"/>
  <c r="J20" i="12" s="1"/>
  <c r="I24" i="12"/>
  <c r="J24" i="12" s="1"/>
  <c r="I9" i="12"/>
  <c r="J9" i="12" s="1"/>
  <c r="I17" i="12"/>
  <c r="J17" i="12" s="1"/>
  <c r="I10" i="12"/>
  <c r="J10" i="12" s="1"/>
  <c r="I8" i="12"/>
  <c r="J8" i="12" s="1"/>
  <c r="I11" i="12"/>
  <c r="J11" i="12" s="1"/>
  <c r="I12" i="12"/>
  <c r="J12" i="12" s="1"/>
  <c r="I13" i="12"/>
  <c r="J13" i="12" s="1"/>
  <c r="I14" i="12"/>
  <c r="J14" i="12" s="1"/>
  <c r="I15" i="12"/>
  <c r="J15" i="12" s="1"/>
  <c r="I16" i="12"/>
  <c r="J16" i="12" s="1"/>
  <c r="J2" i="7" l="1"/>
  <c r="I2" i="7"/>
  <c r="K2" i="7" s="1"/>
  <c r="B5" i="6" l="1"/>
  <c r="C5" i="6"/>
  <c r="B6" i="6"/>
  <c r="C6" i="6"/>
  <c r="B7" i="6"/>
  <c r="C7" i="6"/>
  <c r="B8" i="6"/>
  <c r="C8" i="6"/>
  <c r="B9" i="6"/>
  <c r="C9" i="6"/>
  <c r="B10" i="6"/>
  <c r="C10" i="6"/>
  <c r="B11" i="6"/>
  <c r="C11" i="6"/>
  <c r="B12" i="6"/>
  <c r="C12" i="6"/>
  <c r="B13" i="6"/>
  <c r="C13" i="6"/>
  <c r="B14" i="6"/>
  <c r="C14" i="6"/>
  <c r="B15" i="6"/>
  <c r="C15" i="6"/>
  <c r="B16" i="6"/>
  <c r="C16" i="6"/>
  <c r="B17" i="6"/>
  <c r="C17" i="6"/>
  <c r="B18" i="6"/>
  <c r="C18" i="6"/>
  <c r="B19" i="6"/>
  <c r="C19" i="6"/>
  <c r="B20" i="6"/>
  <c r="C20" i="6"/>
  <c r="B21" i="6"/>
  <c r="C21" i="6"/>
  <c r="B22" i="6"/>
  <c r="C22" i="6"/>
  <c r="B23" i="6"/>
  <c r="C23" i="6"/>
  <c r="B24" i="6"/>
  <c r="C24" i="6"/>
  <c r="B25" i="6"/>
  <c r="C25" i="6"/>
  <c r="B26" i="6"/>
  <c r="C26" i="6"/>
  <c r="B27" i="6"/>
  <c r="C27" i="6"/>
  <c r="B28" i="6"/>
  <c r="C28" i="6"/>
  <c r="B29" i="6"/>
  <c r="C29" i="6"/>
  <c r="B30" i="6"/>
  <c r="C30" i="6"/>
  <c r="B31" i="6"/>
  <c r="C31" i="6"/>
  <c r="B32" i="6"/>
  <c r="C32" i="6"/>
  <c r="B33" i="6"/>
  <c r="C33" i="6"/>
  <c r="B34" i="6"/>
  <c r="C34" i="6"/>
  <c r="C4" i="6"/>
  <c r="B4" i="6"/>
  <c r="H5" i="2"/>
  <c r="G5" i="2" s="1"/>
  <c r="H6" i="2"/>
  <c r="G6" i="2" s="1"/>
  <c r="H7" i="2"/>
  <c r="G7" i="2" s="1"/>
  <c r="H8" i="2"/>
  <c r="H9" i="2"/>
  <c r="G9" i="2" s="1"/>
  <c r="H10" i="2"/>
  <c r="G10" i="2" s="1"/>
  <c r="H11" i="2"/>
  <c r="G11" i="2" s="1"/>
  <c r="H12" i="2"/>
  <c r="G12" i="2" s="1"/>
  <c r="H13" i="2"/>
  <c r="G13" i="2" s="1"/>
  <c r="H14" i="2"/>
  <c r="G14" i="2" s="1"/>
  <c r="H15" i="2"/>
  <c r="H16" i="2"/>
  <c r="G16" i="2" s="1"/>
  <c r="H17" i="2"/>
  <c r="G17" i="2" s="1"/>
  <c r="H18" i="2"/>
  <c r="G18" i="2" s="1"/>
  <c r="H19" i="2"/>
  <c r="G19" i="2" s="1"/>
  <c r="H20" i="2"/>
  <c r="G20" i="2" s="1"/>
  <c r="H21" i="2"/>
  <c r="G21" i="2" s="1"/>
  <c r="H22" i="2"/>
  <c r="H23" i="2"/>
  <c r="G23" i="2" s="1"/>
  <c r="H24" i="2"/>
  <c r="G24" i="2" s="1"/>
  <c r="H25" i="2"/>
  <c r="G25" i="2" s="1"/>
  <c r="H26" i="2"/>
  <c r="G26" i="2" s="1"/>
  <c r="H27" i="2"/>
  <c r="G27" i="2" s="1"/>
  <c r="H28" i="2"/>
  <c r="G28" i="2" s="1"/>
  <c r="H29" i="2"/>
  <c r="H30" i="2"/>
  <c r="G30" i="2" s="1"/>
  <c r="H31" i="2"/>
  <c r="G31" i="2" s="1"/>
  <c r="H32" i="2"/>
  <c r="G32" i="2" s="1"/>
  <c r="H33" i="2"/>
  <c r="G33" i="2" s="1"/>
  <c r="H34" i="2"/>
  <c r="G34" i="2" s="1"/>
  <c r="H4" i="2"/>
  <c r="G4" i="2" s="1"/>
  <c r="G36" i="1"/>
  <c r="H36" i="1"/>
  <c r="H37" i="1"/>
  <c r="F30" i="1"/>
  <c r="G30" i="1"/>
  <c r="H35" i="1"/>
  <c r="H32" i="1"/>
  <c r="F38" i="1"/>
  <c r="F34" i="1"/>
  <c r="G38" i="1"/>
  <c r="H31" i="1"/>
  <c r="H34" i="1"/>
  <c r="F32" i="1"/>
  <c r="F29" i="1"/>
  <c r="H30" i="1"/>
  <c r="H40" i="1"/>
  <c r="F31" i="1"/>
  <c r="H29" i="1"/>
  <c r="G31" i="1"/>
  <c r="G35" i="1"/>
  <c r="G39" i="1"/>
  <c r="F33" i="1"/>
  <c r="H38" i="1"/>
  <c r="F37" i="1"/>
  <c r="H33" i="1"/>
  <c r="H28" i="1"/>
  <c r="G28" i="1"/>
  <c r="G34" i="1"/>
  <c r="F35" i="1"/>
  <c r="G33" i="1"/>
  <c r="G32" i="1"/>
  <c r="F39" i="1"/>
  <c r="G37" i="1"/>
  <c r="G40" i="1"/>
  <c r="G29" i="1"/>
  <c r="H39" i="1"/>
  <c r="F36" i="1"/>
  <c r="F40" i="1"/>
  <c r="G8" i="2" l="1"/>
  <c r="H6" i="6"/>
  <c r="H7" i="6"/>
  <c r="G2" i="1"/>
  <c r="C288" i="13"/>
  <c r="C287" i="13"/>
  <c r="C286" i="13"/>
  <c r="C285" i="13"/>
  <c r="C284" i="13"/>
  <c r="C283" i="13"/>
  <c r="C282" i="13"/>
  <c r="C281" i="13"/>
  <c r="C280" i="13"/>
  <c r="C279"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C238" i="13"/>
  <c r="C237" i="13"/>
  <c r="C236" i="13"/>
  <c r="C235" i="13"/>
  <c r="C234" i="13"/>
  <c r="C233" i="13"/>
  <c r="C232" i="13"/>
  <c r="C231" i="13"/>
  <c r="C230" i="13"/>
  <c r="C229" i="13"/>
  <c r="C228" i="13"/>
  <c r="C227" i="13"/>
  <c r="C226" i="13"/>
  <c r="C225" i="13"/>
  <c r="C224" i="13"/>
  <c r="C223" i="13"/>
  <c r="C222" i="13"/>
  <c r="C221" i="13"/>
  <c r="C220" i="13"/>
  <c r="C219" i="13"/>
  <c r="C218" i="13"/>
  <c r="C217" i="13"/>
  <c r="C216" i="13"/>
  <c r="C215" i="13"/>
  <c r="C214" i="13"/>
  <c r="C213" i="13"/>
  <c r="C212" i="13"/>
  <c r="C211" i="13"/>
  <c r="C210" i="13"/>
  <c r="C209" i="13"/>
  <c r="C208" i="13"/>
  <c r="C207" i="13"/>
  <c r="C206" i="13"/>
  <c r="C205" i="13"/>
  <c r="C204" i="13"/>
  <c r="C203" i="13"/>
  <c r="C202" i="13"/>
  <c r="C201" i="13"/>
  <c r="C200" i="13"/>
  <c r="C199" i="13"/>
  <c r="C198" i="13"/>
  <c r="C197" i="13"/>
  <c r="C196" i="13"/>
  <c r="C195" i="13"/>
  <c r="C194" i="13"/>
  <c r="C193" i="13"/>
  <c r="C192" i="13"/>
  <c r="C191" i="13"/>
  <c r="C190" i="13"/>
  <c r="C189" i="13"/>
  <c r="C188" i="13"/>
  <c r="C187" i="13"/>
  <c r="C186" i="13"/>
  <c r="C185" i="13"/>
  <c r="C184" i="13"/>
  <c r="C183" i="13"/>
  <c r="C182" i="13"/>
  <c r="C181" i="13"/>
  <c r="C180" i="13"/>
  <c r="C179" i="13"/>
  <c r="C178" i="13"/>
  <c r="C177" i="13"/>
  <c r="C176" i="13"/>
  <c r="C175" i="13"/>
  <c r="C174" i="13"/>
  <c r="C173" i="13"/>
  <c r="C172" i="13"/>
  <c r="C171" i="13"/>
  <c r="C170" i="13"/>
  <c r="C169" i="13"/>
  <c r="C168" i="13"/>
  <c r="C167" i="13"/>
  <c r="C166" i="13"/>
  <c r="C165" i="13"/>
  <c r="C164" i="13"/>
  <c r="C163" i="13"/>
  <c r="C162" i="13"/>
  <c r="C161" i="13"/>
  <c r="C160" i="13"/>
  <c r="C159" i="13"/>
  <c r="C158" i="13"/>
  <c r="C157" i="13"/>
  <c r="C156" i="13"/>
  <c r="C155" i="13"/>
  <c r="C154" i="13"/>
  <c r="C153" i="13"/>
  <c r="C152" i="13"/>
  <c r="C151" i="13"/>
  <c r="C150" i="13"/>
  <c r="C149" i="13"/>
  <c r="C148" i="13"/>
  <c r="C147" i="13"/>
  <c r="C146" i="13"/>
  <c r="C145" i="13"/>
  <c r="C144" i="13"/>
  <c r="C143" i="13"/>
  <c r="C142" i="13"/>
  <c r="C141" i="13"/>
  <c r="C140" i="13"/>
  <c r="C139" i="13"/>
  <c r="C138" i="13"/>
  <c r="C137" i="13"/>
  <c r="C136" i="13"/>
  <c r="C135" i="13"/>
  <c r="C134" i="13"/>
  <c r="C133" i="13"/>
  <c r="C132" i="13"/>
  <c r="C131" i="13"/>
  <c r="C130" i="13"/>
  <c r="C129" i="13"/>
  <c r="C128" i="13"/>
  <c r="C127" i="13"/>
  <c r="C126" i="13"/>
  <c r="C125" i="13"/>
  <c r="C124" i="13"/>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G39" i="13"/>
  <c r="C39" i="13"/>
  <c r="G38" i="13"/>
  <c r="C38" i="13"/>
  <c r="G37" i="13"/>
  <c r="C37" i="13"/>
  <c r="G36" i="13"/>
  <c r="C36" i="13"/>
  <c r="G35" i="13"/>
  <c r="C35" i="13"/>
  <c r="G34" i="13"/>
  <c r="C34" i="13"/>
  <c r="G33" i="13"/>
  <c r="C33" i="13"/>
  <c r="G32" i="13"/>
  <c r="C32" i="13"/>
  <c r="G31" i="13"/>
  <c r="C31" i="13"/>
  <c r="G30" i="13"/>
  <c r="C30" i="13"/>
  <c r="G29" i="13"/>
  <c r="C29" i="13"/>
  <c r="G28" i="13"/>
  <c r="C28" i="13"/>
  <c r="G27" i="13"/>
  <c r="C27" i="13"/>
  <c r="G26" i="13"/>
  <c r="C26" i="13"/>
  <c r="G25" i="13"/>
  <c r="C25" i="13"/>
  <c r="G24" i="13"/>
  <c r="C24" i="13"/>
  <c r="G23" i="13"/>
  <c r="C23" i="13"/>
  <c r="G22" i="13"/>
  <c r="C22" i="13"/>
  <c r="G21" i="13"/>
  <c r="C21" i="13"/>
  <c r="G20" i="13"/>
  <c r="C20" i="13"/>
  <c r="G19" i="13"/>
  <c r="C19" i="13"/>
  <c r="G18" i="13"/>
  <c r="C18" i="13"/>
  <c r="G17" i="13"/>
  <c r="C17" i="13"/>
  <c r="G16" i="13"/>
  <c r="C16" i="13"/>
  <c r="G15" i="13"/>
  <c r="C15" i="13"/>
  <c r="G14" i="13"/>
  <c r="C14" i="13"/>
  <c r="G13" i="13"/>
  <c r="C13" i="13"/>
  <c r="G12" i="13"/>
  <c r="C12" i="13"/>
  <c r="G11" i="13"/>
  <c r="C11" i="13"/>
  <c r="G10" i="13"/>
  <c r="C10" i="13"/>
  <c r="G9" i="13"/>
  <c r="C9" i="13"/>
  <c r="G8" i="13"/>
  <c r="C8" i="13"/>
  <c r="G7" i="13"/>
  <c r="C7" i="13"/>
  <c r="G6" i="13"/>
  <c r="C6" i="13"/>
  <c r="G5" i="13"/>
  <c r="C5" i="13"/>
  <c r="W12" i="9"/>
  <c r="X12" i="9" s="1"/>
  <c r="W13" i="9"/>
  <c r="X13" i="9" s="1"/>
  <c r="W14" i="9"/>
  <c r="X14" i="9" s="1"/>
  <c r="W15" i="9"/>
  <c r="X15" i="9" s="1"/>
  <c r="W16" i="9"/>
  <c r="X16" i="9" s="1"/>
  <c r="W17" i="9"/>
  <c r="X17" i="9" s="1"/>
  <c r="W18" i="9"/>
  <c r="X18" i="9" s="1"/>
  <c r="W19" i="9"/>
  <c r="X19" i="9" s="1"/>
  <c r="W20" i="9"/>
  <c r="X20" i="9" s="1"/>
  <c r="W21" i="9"/>
  <c r="X21" i="9" s="1"/>
  <c r="W22" i="9"/>
  <c r="X22" i="9" s="1"/>
  <c r="W23" i="9"/>
  <c r="X23" i="9" s="1"/>
  <c r="W24" i="9"/>
  <c r="X24" i="9" s="1"/>
  <c r="W25" i="9"/>
  <c r="X25" i="9" s="1"/>
  <c r="W26" i="9"/>
  <c r="X26" i="9" s="1"/>
  <c r="W27" i="9"/>
  <c r="X27" i="9" s="1"/>
  <c r="W28" i="9"/>
  <c r="X28" i="9" s="1"/>
  <c r="W29" i="9"/>
  <c r="X29" i="9" s="1"/>
  <c r="W30" i="9"/>
  <c r="X30" i="9" s="1"/>
  <c r="W31" i="9"/>
  <c r="X31" i="9" s="1"/>
  <c r="W32" i="9"/>
  <c r="X32" i="9" s="1"/>
  <c r="W33" i="9"/>
  <c r="X33" i="9" s="1"/>
  <c r="W34" i="9"/>
  <c r="X34" i="9" s="1"/>
  <c r="W35" i="9"/>
  <c r="X35" i="9" s="1"/>
  <c r="W36" i="9"/>
  <c r="X36" i="9" s="1"/>
  <c r="W37" i="9"/>
  <c r="X37" i="9" s="1"/>
  <c r="W38" i="9"/>
  <c r="X38" i="9" s="1"/>
  <c r="W39" i="9"/>
  <c r="X39" i="9" s="1"/>
  <c r="W40" i="9"/>
  <c r="X40" i="9" s="1"/>
  <c r="W41" i="9"/>
  <c r="X41" i="9" s="1"/>
  <c r="W42" i="9"/>
  <c r="X42" i="9" s="1"/>
  <c r="W43" i="9"/>
  <c r="X43" i="9" s="1"/>
  <c r="W44" i="9"/>
  <c r="X44" i="9" s="1"/>
  <c r="W45" i="9"/>
  <c r="X45" i="9" s="1"/>
  <c r="W46" i="9"/>
  <c r="X46" i="9" s="1"/>
  <c r="W47" i="9"/>
  <c r="X47" i="9" s="1"/>
  <c r="W48" i="9"/>
  <c r="X48" i="9" s="1"/>
  <c r="W49" i="9"/>
  <c r="X49" i="9" s="1"/>
  <c r="W50" i="9"/>
  <c r="X50" i="9" s="1"/>
  <c r="W51" i="9"/>
  <c r="X51" i="9" s="1"/>
  <c r="V24" i="10"/>
  <c r="V32" i="10"/>
  <c r="A3" i="10"/>
  <c r="B3" i="10"/>
  <c r="C3" i="10"/>
  <c r="D3" i="10"/>
  <c r="E3" i="10"/>
  <c r="F3" i="10"/>
  <c r="G3" i="10"/>
  <c r="H3" i="10"/>
  <c r="I3" i="10"/>
  <c r="J3" i="10"/>
  <c r="K3" i="10"/>
  <c r="L3" i="10"/>
  <c r="M3" i="10"/>
  <c r="N3" i="10"/>
  <c r="O3" i="10"/>
  <c r="P3" i="10"/>
  <c r="Q3" i="10"/>
  <c r="R3" i="10"/>
  <c r="S3" i="10"/>
  <c r="T3" i="10"/>
  <c r="A4" i="10"/>
  <c r="B4" i="10"/>
  <c r="C4" i="10"/>
  <c r="D4" i="10"/>
  <c r="E4" i="10"/>
  <c r="F4" i="10"/>
  <c r="G4" i="10"/>
  <c r="H4" i="10"/>
  <c r="I4" i="10"/>
  <c r="J4" i="10"/>
  <c r="K4" i="10"/>
  <c r="L4" i="10"/>
  <c r="M4" i="10"/>
  <c r="N4" i="10"/>
  <c r="O4" i="10"/>
  <c r="P4" i="10"/>
  <c r="Q4" i="10"/>
  <c r="R4" i="10"/>
  <c r="S4" i="10"/>
  <c r="T4" i="10"/>
  <c r="A5" i="10"/>
  <c r="B5" i="10"/>
  <c r="C5" i="10"/>
  <c r="D5" i="10"/>
  <c r="E5" i="10"/>
  <c r="F5" i="10"/>
  <c r="G5" i="10"/>
  <c r="H5" i="10"/>
  <c r="I5" i="10"/>
  <c r="J5" i="10"/>
  <c r="K5" i="10"/>
  <c r="L5" i="10"/>
  <c r="M5" i="10"/>
  <c r="N5" i="10"/>
  <c r="O5" i="10"/>
  <c r="P5" i="10"/>
  <c r="Q5" i="10"/>
  <c r="R5" i="10"/>
  <c r="S5" i="10"/>
  <c r="T5" i="10"/>
  <c r="A6" i="10"/>
  <c r="B6" i="10"/>
  <c r="C6" i="10"/>
  <c r="D6" i="10"/>
  <c r="E6" i="10"/>
  <c r="F6" i="10"/>
  <c r="G6" i="10"/>
  <c r="H6" i="10"/>
  <c r="I6" i="10"/>
  <c r="J6" i="10"/>
  <c r="K6" i="10"/>
  <c r="L6" i="10"/>
  <c r="M6" i="10"/>
  <c r="N6" i="10"/>
  <c r="O6" i="10"/>
  <c r="P6" i="10"/>
  <c r="Q6" i="10"/>
  <c r="R6" i="10"/>
  <c r="S6" i="10"/>
  <c r="T6" i="10"/>
  <c r="A7" i="10"/>
  <c r="B7" i="10"/>
  <c r="V7" i="10" s="1"/>
  <c r="C7" i="10"/>
  <c r="D7" i="10"/>
  <c r="E7" i="10"/>
  <c r="F7" i="10"/>
  <c r="G7" i="10"/>
  <c r="H7" i="10"/>
  <c r="I7" i="10"/>
  <c r="J7" i="10"/>
  <c r="K7" i="10"/>
  <c r="L7" i="10"/>
  <c r="M7" i="10"/>
  <c r="N7" i="10"/>
  <c r="O7" i="10"/>
  <c r="P7" i="10"/>
  <c r="Q7" i="10"/>
  <c r="R7" i="10"/>
  <c r="S7" i="10"/>
  <c r="T7" i="10"/>
  <c r="A8" i="10"/>
  <c r="B8" i="10"/>
  <c r="C8" i="10"/>
  <c r="D8" i="10"/>
  <c r="E8" i="10"/>
  <c r="F8" i="10"/>
  <c r="G8" i="10"/>
  <c r="H8" i="10"/>
  <c r="I8" i="10"/>
  <c r="J8" i="10"/>
  <c r="K8" i="10"/>
  <c r="L8" i="10"/>
  <c r="M8" i="10"/>
  <c r="N8" i="10"/>
  <c r="O8" i="10"/>
  <c r="P8" i="10"/>
  <c r="Q8" i="10"/>
  <c r="R8" i="10"/>
  <c r="S8" i="10"/>
  <c r="T8" i="10"/>
  <c r="A9" i="10"/>
  <c r="B9" i="10"/>
  <c r="C9" i="10"/>
  <c r="D9" i="10"/>
  <c r="E9" i="10"/>
  <c r="F9" i="10"/>
  <c r="G9" i="10"/>
  <c r="H9" i="10"/>
  <c r="I9" i="10"/>
  <c r="J9" i="10"/>
  <c r="K9" i="10"/>
  <c r="L9" i="10"/>
  <c r="M9" i="10"/>
  <c r="N9" i="10"/>
  <c r="O9" i="10"/>
  <c r="P9" i="10"/>
  <c r="Q9" i="10"/>
  <c r="R9" i="10"/>
  <c r="S9" i="10"/>
  <c r="T9" i="10"/>
  <c r="A10" i="10"/>
  <c r="B10" i="10"/>
  <c r="C10" i="10"/>
  <c r="D10" i="10"/>
  <c r="E10" i="10"/>
  <c r="F10" i="10"/>
  <c r="G10" i="10"/>
  <c r="H10" i="10"/>
  <c r="I10" i="10"/>
  <c r="J10" i="10"/>
  <c r="K10" i="10"/>
  <c r="L10" i="10"/>
  <c r="M10" i="10"/>
  <c r="N10" i="10"/>
  <c r="O10" i="10"/>
  <c r="P10" i="10"/>
  <c r="Q10" i="10"/>
  <c r="R10" i="10"/>
  <c r="S10" i="10"/>
  <c r="T10" i="10"/>
  <c r="A11" i="10"/>
  <c r="B11" i="10"/>
  <c r="C11" i="10"/>
  <c r="D11" i="10"/>
  <c r="E11" i="10"/>
  <c r="F11" i="10"/>
  <c r="G11" i="10"/>
  <c r="H11" i="10"/>
  <c r="I11" i="10"/>
  <c r="J11" i="10"/>
  <c r="K11" i="10"/>
  <c r="L11" i="10"/>
  <c r="M11" i="10"/>
  <c r="N11" i="10"/>
  <c r="O11" i="10"/>
  <c r="P11" i="10"/>
  <c r="Q11" i="10"/>
  <c r="R11" i="10"/>
  <c r="S11" i="10"/>
  <c r="T11" i="10"/>
  <c r="A12" i="10"/>
  <c r="B12" i="10"/>
  <c r="V12" i="10" s="1"/>
  <c r="C12" i="10"/>
  <c r="W12" i="10" s="1"/>
  <c r="X12" i="10" s="1"/>
  <c r="D12" i="10"/>
  <c r="E12" i="10"/>
  <c r="F12" i="10"/>
  <c r="G12" i="10"/>
  <c r="H12" i="10"/>
  <c r="I12" i="10"/>
  <c r="J12" i="10"/>
  <c r="K12" i="10"/>
  <c r="L12" i="10"/>
  <c r="M12" i="10"/>
  <c r="N12" i="10"/>
  <c r="O12" i="10"/>
  <c r="P12" i="10"/>
  <c r="Q12" i="10"/>
  <c r="R12" i="10"/>
  <c r="S12" i="10"/>
  <c r="T12" i="10"/>
  <c r="A13" i="10"/>
  <c r="B13" i="10"/>
  <c r="V13" i="10" s="1"/>
  <c r="C13" i="10"/>
  <c r="W13" i="10" s="1"/>
  <c r="X13" i="10" s="1"/>
  <c r="D13" i="10"/>
  <c r="E13" i="10"/>
  <c r="F13" i="10"/>
  <c r="G13" i="10"/>
  <c r="H13" i="10"/>
  <c r="I13" i="10"/>
  <c r="J13" i="10"/>
  <c r="K13" i="10"/>
  <c r="L13" i="10"/>
  <c r="M13" i="10"/>
  <c r="N13" i="10"/>
  <c r="O13" i="10"/>
  <c r="P13" i="10"/>
  <c r="Q13" i="10"/>
  <c r="R13" i="10"/>
  <c r="S13" i="10"/>
  <c r="T13" i="10"/>
  <c r="A14" i="10"/>
  <c r="B14" i="10"/>
  <c r="V14" i="10" s="1"/>
  <c r="C14" i="10"/>
  <c r="W14" i="10" s="1"/>
  <c r="X14" i="10" s="1"/>
  <c r="D14" i="10"/>
  <c r="E14" i="10"/>
  <c r="F14" i="10"/>
  <c r="G14" i="10"/>
  <c r="H14" i="10"/>
  <c r="I14" i="10"/>
  <c r="J14" i="10"/>
  <c r="K14" i="10"/>
  <c r="L14" i="10"/>
  <c r="M14" i="10"/>
  <c r="N14" i="10"/>
  <c r="O14" i="10"/>
  <c r="P14" i="10"/>
  <c r="Q14" i="10"/>
  <c r="R14" i="10"/>
  <c r="S14" i="10"/>
  <c r="T14" i="10"/>
  <c r="A15" i="10"/>
  <c r="B15" i="10"/>
  <c r="V15" i="10" s="1"/>
  <c r="C15" i="10"/>
  <c r="W15" i="10" s="1"/>
  <c r="X15" i="10" s="1"/>
  <c r="D15" i="10"/>
  <c r="E15" i="10"/>
  <c r="F15" i="10"/>
  <c r="G15" i="10"/>
  <c r="H15" i="10"/>
  <c r="I15" i="10"/>
  <c r="J15" i="10"/>
  <c r="K15" i="10"/>
  <c r="L15" i="10"/>
  <c r="M15" i="10"/>
  <c r="N15" i="10"/>
  <c r="O15" i="10"/>
  <c r="P15" i="10"/>
  <c r="Q15" i="10"/>
  <c r="R15" i="10"/>
  <c r="S15" i="10"/>
  <c r="T15" i="10"/>
  <c r="A16" i="10"/>
  <c r="B16" i="10"/>
  <c r="V16" i="10" s="1"/>
  <c r="C16" i="10"/>
  <c r="W16" i="10" s="1"/>
  <c r="X16" i="10" s="1"/>
  <c r="D16" i="10"/>
  <c r="E16" i="10"/>
  <c r="F16" i="10"/>
  <c r="G16" i="10"/>
  <c r="H16" i="10"/>
  <c r="I16" i="10"/>
  <c r="J16" i="10"/>
  <c r="K16" i="10"/>
  <c r="L16" i="10"/>
  <c r="M16" i="10"/>
  <c r="N16" i="10"/>
  <c r="O16" i="10"/>
  <c r="P16" i="10"/>
  <c r="Q16" i="10"/>
  <c r="R16" i="10"/>
  <c r="S16" i="10"/>
  <c r="T16" i="10"/>
  <c r="A17" i="10"/>
  <c r="B17" i="10"/>
  <c r="V17" i="10" s="1"/>
  <c r="C17" i="10"/>
  <c r="W17" i="10" s="1"/>
  <c r="X17" i="10" s="1"/>
  <c r="D17" i="10"/>
  <c r="E17" i="10"/>
  <c r="F17" i="10"/>
  <c r="G17" i="10"/>
  <c r="H17" i="10"/>
  <c r="I17" i="10"/>
  <c r="J17" i="10"/>
  <c r="K17" i="10"/>
  <c r="L17" i="10"/>
  <c r="M17" i="10"/>
  <c r="N17" i="10"/>
  <c r="O17" i="10"/>
  <c r="P17" i="10"/>
  <c r="Q17" i="10"/>
  <c r="R17" i="10"/>
  <c r="S17" i="10"/>
  <c r="T17" i="10"/>
  <c r="A18" i="10"/>
  <c r="B18" i="10"/>
  <c r="V18" i="10" s="1"/>
  <c r="C18" i="10"/>
  <c r="W18" i="10" s="1"/>
  <c r="X18" i="10" s="1"/>
  <c r="D18" i="10"/>
  <c r="E18" i="10"/>
  <c r="F18" i="10"/>
  <c r="G18" i="10"/>
  <c r="H18" i="10"/>
  <c r="I18" i="10"/>
  <c r="J18" i="10"/>
  <c r="K18" i="10"/>
  <c r="L18" i="10"/>
  <c r="M18" i="10"/>
  <c r="N18" i="10"/>
  <c r="O18" i="10"/>
  <c r="P18" i="10"/>
  <c r="Q18" i="10"/>
  <c r="R18" i="10"/>
  <c r="S18" i="10"/>
  <c r="T18" i="10"/>
  <c r="A19" i="10"/>
  <c r="B19" i="10"/>
  <c r="V19" i="10" s="1"/>
  <c r="C19" i="10"/>
  <c r="W19" i="10" s="1"/>
  <c r="X19" i="10" s="1"/>
  <c r="D19" i="10"/>
  <c r="E19" i="10"/>
  <c r="F19" i="10"/>
  <c r="G19" i="10"/>
  <c r="H19" i="10"/>
  <c r="I19" i="10"/>
  <c r="J19" i="10"/>
  <c r="K19" i="10"/>
  <c r="L19" i="10"/>
  <c r="M19" i="10"/>
  <c r="N19" i="10"/>
  <c r="O19" i="10"/>
  <c r="P19" i="10"/>
  <c r="Q19" i="10"/>
  <c r="R19" i="10"/>
  <c r="S19" i="10"/>
  <c r="T19" i="10"/>
  <c r="A20" i="10"/>
  <c r="B20" i="10"/>
  <c r="V20" i="10" s="1"/>
  <c r="C20" i="10"/>
  <c r="W20" i="10" s="1"/>
  <c r="X20" i="10" s="1"/>
  <c r="D20" i="10"/>
  <c r="E20" i="10"/>
  <c r="F20" i="10"/>
  <c r="G20" i="10"/>
  <c r="H20" i="10"/>
  <c r="I20" i="10"/>
  <c r="J20" i="10"/>
  <c r="K20" i="10"/>
  <c r="L20" i="10"/>
  <c r="M20" i="10"/>
  <c r="N20" i="10"/>
  <c r="O20" i="10"/>
  <c r="P20" i="10"/>
  <c r="Q20" i="10"/>
  <c r="R20" i="10"/>
  <c r="S20" i="10"/>
  <c r="T20" i="10"/>
  <c r="A21" i="10"/>
  <c r="B21" i="10"/>
  <c r="V21" i="10" s="1"/>
  <c r="C21" i="10"/>
  <c r="W21" i="10" s="1"/>
  <c r="X21" i="10" s="1"/>
  <c r="D21" i="10"/>
  <c r="E21" i="10"/>
  <c r="F21" i="10"/>
  <c r="G21" i="10"/>
  <c r="H21" i="10"/>
  <c r="I21" i="10"/>
  <c r="J21" i="10"/>
  <c r="K21" i="10"/>
  <c r="L21" i="10"/>
  <c r="M21" i="10"/>
  <c r="N21" i="10"/>
  <c r="O21" i="10"/>
  <c r="P21" i="10"/>
  <c r="Q21" i="10"/>
  <c r="R21" i="10"/>
  <c r="S21" i="10"/>
  <c r="T21" i="10"/>
  <c r="A22" i="10"/>
  <c r="B22" i="10"/>
  <c r="V22" i="10" s="1"/>
  <c r="C22" i="10"/>
  <c r="W22" i="10" s="1"/>
  <c r="X22" i="10" s="1"/>
  <c r="D22" i="10"/>
  <c r="E22" i="10"/>
  <c r="F22" i="10"/>
  <c r="G22" i="10"/>
  <c r="H22" i="10"/>
  <c r="I22" i="10"/>
  <c r="J22" i="10"/>
  <c r="K22" i="10"/>
  <c r="L22" i="10"/>
  <c r="M22" i="10"/>
  <c r="N22" i="10"/>
  <c r="O22" i="10"/>
  <c r="P22" i="10"/>
  <c r="Q22" i="10"/>
  <c r="R22" i="10"/>
  <c r="S22" i="10"/>
  <c r="T22" i="10"/>
  <c r="A23" i="10"/>
  <c r="B23" i="10"/>
  <c r="V23" i="10" s="1"/>
  <c r="C23" i="10"/>
  <c r="W23" i="10" s="1"/>
  <c r="X23" i="10" s="1"/>
  <c r="D23" i="10"/>
  <c r="E23" i="10"/>
  <c r="F23" i="10"/>
  <c r="G23" i="10"/>
  <c r="H23" i="10"/>
  <c r="I23" i="10"/>
  <c r="J23" i="10"/>
  <c r="K23" i="10"/>
  <c r="L23" i="10"/>
  <c r="M23" i="10"/>
  <c r="N23" i="10"/>
  <c r="O23" i="10"/>
  <c r="P23" i="10"/>
  <c r="Q23" i="10"/>
  <c r="R23" i="10"/>
  <c r="S23" i="10"/>
  <c r="T23" i="10"/>
  <c r="A24" i="10"/>
  <c r="B24" i="10"/>
  <c r="C24" i="10"/>
  <c r="W24" i="10" s="1"/>
  <c r="X24" i="10" s="1"/>
  <c r="D24" i="10"/>
  <c r="E24" i="10"/>
  <c r="F24" i="10"/>
  <c r="G24" i="10"/>
  <c r="H24" i="10"/>
  <c r="I24" i="10"/>
  <c r="J24" i="10"/>
  <c r="K24" i="10"/>
  <c r="L24" i="10"/>
  <c r="M24" i="10"/>
  <c r="N24" i="10"/>
  <c r="O24" i="10"/>
  <c r="P24" i="10"/>
  <c r="Q24" i="10"/>
  <c r="R24" i="10"/>
  <c r="S24" i="10"/>
  <c r="T24" i="10"/>
  <c r="A25" i="10"/>
  <c r="B25" i="10"/>
  <c r="V25" i="10" s="1"/>
  <c r="C25" i="10"/>
  <c r="W25" i="10" s="1"/>
  <c r="X25" i="10" s="1"/>
  <c r="D25" i="10"/>
  <c r="E25" i="10"/>
  <c r="F25" i="10"/>
  <c r="G25" i="10"/>
  <c r="H25" i="10"/>
  <c r="I25" i="10"/>
  <c r="J25" i="10"/>
  <c r="K25" i="10"/>
  <c r="L25" i="10"/>
  <c r="M25" i="10"/>
  <c r="N25" i="10"/>
  <c r="O25" i="10"/>
  <c r="P25" i="10"/>
  <c r="Q25" i="10"/>
  <c r="R25" i="10"/>
  <c r="S25" i="10"/>
  <c r="T25" i="10"/>
  <c r="A26" i="10"/>
  <c r="B26" i="10"/>
  <c r="V26" i="10" s="1"/>
  <c r="C26" i="10"/>
  <c r="W26" i="10" s="1"/>
  <c r="X26" i="10" s="1"/>
  <c r="D26" i="10"/>
  <c r="E26" i="10"/>
  <c r="F26" i="10"/>
  <c r="G26" i="10"/>
  <c r="H26" i="10"/>
  <c r="I26" i="10"/>
  <c r="J26" i="10"/>
  <c r="K26" i="10"/>
  <c r="L26" i="10"/>
  <c r="M26" i="10"/>
  <c r="N26" i="10"/>
  <c r="O26" i="10"/>
  <c r="P26" i="10"/>
  <c r="Q26" i="10"/>
  <c r="R26" i="10"/>
  <c r="S26" i="10"/>
  <c r="T26" i="10"/>
  <c r="A27" i="10"/>
  <c r="B27" i="10"/>
  <c r="V27" i="10" s="1"/>
  <c r="C27" i="10"/>
  <c r="W27" i="10" s="1"/>
  <c r="X27" i="10" s="1"/>
  <c r="D27" i="10"/>
  <c r="E27" i="10"/>
  <c r="F27" i="10"/>
  <c r="G27" i="10"/>
  <c r="H27" i="10"/>
  <c r="I27" i="10"/>
  <c r="J27" i="10"/>
  <c r="K27" i="10"/>
  <c r="L27" i="10"/>
  <c r="M27" i="10"/>
  <c r="N27" i="10"/>
  <c r="O27" i="10"/>
  <c r="P27" i="10"/>
  <c r="Q27" i="10"/>
  <c r="R27" i="10"/>
  <c r="S27" i="10"/>
  <c r="T27" i="10"/>
  <c r="A28" i="10"/>
  <c r="B28" i="10"/>
  <c r="V28" i="10" s="1"/>
  <c r="C28" i="10"/>
  <c r="W28" i="10" s="1"/>
  <c r="X28" i="10" s="1"/>
  <c r="D28" i="10"/>
  <c r="E28" i="10"/>
  <c r="F28" i="10"/>
  <c r="G28" i="10"/>
  <c r="H28" i="10"/>
  <c r="I28" i="10"/>
  <c r="J28" i="10"/>
  <c r="K28" i="10"/>
  <c r="L28" i="10"/>
  <c r="M28" i="10"/>
  <c r="N28" i="10"/>
  <c r="O28" i="10"/>
  <c r="P28" i="10"/>
  <c r="Q28" i="10"/>
  <c r="R28" i="10"/>
  <c r="S28" i="10"/>
  <c r="T28" i="10"/>
  <c r="A29" i="10"/>
  <c r="B29" i="10"/>
  <c r="V29" i="10" s="1"/>
  <c r="C29" i="10"/>
  <c r="W29" i="10" s="1"/>
  <c r="X29" i="10" s="1"/>
  <c r="D29" i="10"/>
  <c r="E29" i="10"/>
  <c r="F29" i="10"/>
  <c r="G29" i="10"/>
  <c r="H29" i="10"/>
  <c r="I29" i="10"/>
  <c r="J29" i="10"/>
  <c r="K29" i="10"/>
  <c r="L29" i="10"/>
  <c r="M29" i="10"/>
  <c r="N29" i="10"/>
  <c r="O29" i="10"/>
  <c r="P29" i="10"/>
  <c r="Q29" i="10"/>
  <c r="R29" i="10"/>
  <c r="S29" i="10"/>
  <c r="T29" i="10"/>
  <c r="A30" i="10"/>
  <c r="B30" i="10"/>
  <c r="V30" i="10" s="1"/>
  <c r="C30" i="10"/>
  <c r="W30" i="10" s="1"/>
  <c r="X30" i="10" s="1"/>
  <c r="D30" i="10"/>
  <c r="E30" i="10"/>
  <c r="F30" i="10"/>
  <c r="G30" i="10"/>
  <c r="H30" i="10"/>
  <c r="I30" i="10"/>
  <c r="J30" i="10"/>
  <c r="K30" i="10"/>
  <c r="L30" i="10"/>
  <c r="M30" i="10"/>
  <c r="N30" i="10"/>
  <c r="O30" i="10"/>
  <c r="P30" i="10"/>
  <c r="Q30" i="10"/>
  <c r="R30" i="10"/>
  <c r="S30" i="10"/>
  <c r="T30" i="10"/>
  <c r="A31" i="10"/>
  <c r="B31" i="10"/>
  <c r="V31" i="10" s="1"/>
  <c r="C31" i="10"/>
  <c r="W31" i="10" s="1"/>
  <c r="X31" i="10" s="1"/>
  <c r="D31" i="10"/>
  <c r="E31" i="10"/>
  <c r="F31" i="10"/>
  <c r="G31" i="10"/>
  <c r="H31" i="10"/>
  <c r="I31" i="10"/>
  <c r="J31" i="10"/>
  <c r="K31" i="10"/>
  <c r="L31" i="10"/>
  <c r="M31" i="10"/>
  <c r="N31" i="10"/>
  <c r="O31" i="10"/>
  <c r="P31" i="10"/>
  <c r="Q31" i="10"/>
  <c r="R31" i="10"/>
  <c r="S31" i="10"/>
  <c r="T31" i="10"/>
  <c r="A32" i="10"/>
  <c r="B32" i="10"/>
  <c r="C32" i="10"/>
  <c r="W32" i="10" s="1"/>
  <c r="X32" i="10" s="1"/>
  <c r="D32" i="10"/>
  <c r="E32" i="10"/>
  <c r="F32" i="10"/>
  <c r="G32" i="10"/>
  <c r="H32" i="10"/>
  <c r="I32" i="10"/>
  <c r="J32" i="10"/>
  <c r="K32" i="10"/>
  <c r="L32" i="10"/>
  <c r="M32" i="10"/>
  <c r="N32" i="10"/>
  <c r="O32" i="10"/>
  <c r="P32" i="10"/>
  <c r="Q32" i="10"/>
  <c r="R32" i="10"/>
  <c r="S32" i="10"/>
  <c r="T32" i="10"/>
  <c r="A33" i="10"/>
  <c r="B33" i="10"/>
  <c r="V33" i="10" s="1"/>
  <c r="C33" i="10"/>
  <c r="W33" i="10" s="1"/>
  <c r="X33" i="10" s="1"/>
  <c r="D33" i="10"/>
  <c r="E33" i="10"/>
  <c r="F33" i="10"/>
  <c r="G33" i="10"/>
  <c r="H33" i="10"/>
  <c r="I33" i="10"/>
  <c r="J33" i="10"/>
  <c r="K33" i="10"/>
  <c r="L33" i="10"/>
  <c r="M33" i="10"/>
  <c r="N33" i="10"/>
  <c r="O33" i="10"/>
  <c r="P33" i="10"/>
  <c r="Q33" i="10"/>
  <c r="R33" i="10"/>
  <c r="S33" i="10"/>
  <c r="T33" i="10"/>
  <c r="A34" i="10"/>
  <c r="B34" i="10"/>
  <c r="V34" i="10" s="1"/>
  <c r="C34" i="10"/>
  <c r="W34" i="10" s="1"/>
  <c r="X34" i="10" s="1"/>
  <c r="D34" i="10"/>
  <c r="E34" i="10"/>
  <c r="F34" i="10"/>
  <c r="G34" i="10"/>
  <c r="H34" i="10"/>
  <c r="I34" i="10"/>
  <c r="J34" i="10"/>
  <c r="K34" i="10"/>
  <c r="L34" i="10"/>
  <c r="M34" i="10"/>
  <c r="N34" i="10"/>
  <c r="O34" i="10"/>
  <c r="P34" i="10"/>
  <c r="Q34" i="10"/>
  <c r="R34" i="10"/>
  <c r="S34" i="10"/>
  <c r="T34" i="10"/>
  <c r="A35" i="10"/>
  <c r="B35" i="10"/>
  <c r="V35" i="10" s="1"/>
  <c r="C35" i="10"/>
  <c r="W35" i="10" s="1"/>
  <c r="X35" i="10" s="1"/>
  <c r="D35" i="10"/>
  <c r="E35" i="10"/>
  <c r="F35" i="10"/>
  <c r="G35" i="10"/>
  <c r="H35" i="10"/>
  <c r="I35" i="10"/>
  <c r="J35" i="10"/>
  <c r="K35" i="10"/>
  <c r="L35" i="10"/>
  <c r="M35" i="10"/>
  <c r="N35" i="10"/>
  <c r="O35" i="10"/>
  <c r="P35" i="10"/>
  <c r="Q35" i="10"/>
  <c r="R35" i="10"/>
  <c r="S35" i="10"/>
  <c r="T35" i="10"/>
  <c r="A36" i="10"/>
  <c r="B36" i="10"/>
  <c r="V36" i="10" s="1"/>
  <c r="C36" i="10"/>
  <c r="W36" i="10" s="1"/>
  <c r="X36" i="10" s="1"/>
  <c r="D36" i="10"/>
  <c r="E36" i="10"/>
  <c r="F36" i="10"/>
  <c r="G36" i="10"/>
  <c r="H36" i="10"/>
  <c r="I36" i="10"/>
  <c r="J36" i="10"/>
  <c r="K36" i="10"/>
  <c r="L36" i="10"/>
  <c r="M36" i="10"/>
  <c r="N36" i="10"/>
  <c r="O36" i="10"/>
  <c r="P36" i="10"/>
  <c r="Q36" i="10"/>
  <c r="R36" i="10"/>
  <c r="S36" i="10"/>
  <c r="T36" i="10"/>
  <c r="A37" i="10"/>
  <c r="B37" i="10"/>
  <c r="V37" i="10" s="1"/>
  <c r="C37" i="10"/>
  <c r="W37" i="10" s="1"/>
  <c r="X37" i="10" s="1"/>
  <c r="D37" i="10"/>
  <c r="E37" i="10"/>
  <c r="F37" i="10"/>
  <c r="G37" i="10"/>
  <c r="H37" i="10"/>
  <c r="I37" i="10"/>
  <c r="J37" i="10"/>
  <c r="K37" i="10"/>
  <c r="L37" i="10"/>
  <c r="M37" i="10"/>
  <c r="N37" i="10"/>
  <c r="O37" i="10"/>
  <c r="P37" i="10"/>
  <c r="Q37" i="10"/>
  <c r="R37" i="10"/>
  <c r="S37" i="10"/>
  <c r="T37" i="10"/>
  <c r="A38" i="10"/>
  <c r="B38" i="10"/>
  <c r="V38" i="10" s="1"/>
  <c r="C38" i="10"/>
  <c r="W38" i="10" s="1"/>
  <c r="X38" i="10" s="1"/>
  <c r="D38" i="10"/>
  <c r="E38" i="10"/>
  <c r="F38" i="10"/>
  <c r="G38" i="10"/>
  <c r="H38" i="10"/>
  <c r="I38" i="10"/>
  <c r="J38" i="10"/>
  <c r="K38" i="10"/>
  <c r="L38" i="10"/>
  <c r="M38" i="10"/>
  <c r="N38" i="10"/>
  <c r="O38" i="10"/>
  <c r="P38" i="10"/>
  <c r="Q38" i="10"/>
  <c r="R38" i="10"/>
  <c r="S38" i="10"/>
  <c r="T38" i="10"/>
  <c r="A39" i="10"/>
  <c r="B39" i="10"/>
  <c r="V39" i="10" s="1"/>
  <c r="C39" i="10"/>
  <c r="W39" i="10" s="1"/>
  <c r="X39" i="10" s="1"/>
  <c r="D39" i="10"/>
  <c r="E39" i="10"/>
  <c r="F39" i="10"/>
  <c r="G39" i="10"/>
  <c r="H39" i="10"/>
  <c r="I39" i="10"/>
  <c r="J39" i="10"/>
  <c r="K39" i="10"/>
  <c r="L39" i="10"/>
  <c r="M39" i="10"/>
  <c r="N39" i="10"/>
  <c r="O39" i="10"/>
  <c r="P39" i="10"/>
  <c r="Q39" i="10"/>
  <c r="R39" i="10"/>
  <c r="S39" i="10"/>
  <c r="T39" i="10"/>
  <c r="A40" i="10"/>
  <c r="B40" i="10"/>
  <c r="V40" i="10" s="1"/>
  <c r="C40" i="10"/>
  <c r="W40" i="10" s="1"/>
  <c r="X40" i="10" s="1"/>
  <c r="D40" i="10"/>
  <c r="E40" i="10"/>
  <c r="F40" i="10"/>
  <c r="G40" i="10"/>
  <c r="H40" i="10"/>
  <c r="I40" i="10"/>
  <c r="J40" i="10"/>
  <c r="K40" i="10"/>
  <c r="L40" i="10"/>
  <c r="M40" i="10"/>
  <c r="N40" i="10"/>
  <c r="O40" i="10"/>
  <c r="P40" i="10"/>
  <c r="Q40" i="10"/>
  <c r="R40" i="10"/>
  <c r="S40" i="10"/>
  <c r="T40" i="10"/>
  <c r="A41" i="10"/>
  <c r="B41" i="10"/>
  <c r="V41" i="10" s="1"/>
  <c r="C41" i="10"/>
  <c r="W41" i="10" s="1"/>
  <c r="X41" i="10" s="1"/>
  <c r="D41" i="10"/>
  <c r="E41" i="10"/>
  <c r="F41" i="10"/>
  <c r="G41" i="10"/>
  <c r="H41" i="10"/>
  <c r="I41" i="10"/>
  <c r="J41" i="10"/>
  <c r="K41" i="10"/>
  <c r="L41" i="10"/>
  <c r="M41" i="10"/>
  <c r="N41" i="10"/>
  <c r="O41" i="10"/>
  <c r="P41" i="10"/>
  <c r="Q41" i="10"/>
  <c r="R41" i="10"/>
  <c r="S41" i="10"/>
  <c r="T41" i="10"/>
  <c r="A42" i="10"/>
  <c r="B42" i="10"/>
  <c r="V42" i="10" s="1"/>
  <c r="C42" i="10"/>
  <c r="W42" i="10" s="1"/>
  <c r="X42" i="10" s="1"/>
  <c r="D42" i="10"/>
  <c r="E42" i="10"/>
  <c r="F42" i="10"/>
  <c r="G42" i="10"/>
  <c r="H42" i="10"/>
  <c r="I42" i="10"/>
  <c r="J42" i="10"/>
  <c r="K42" i="10"/>
  <c r="L42" i="10"/>
  <c r="M42" i="10"/>
  <c r="N42" i="10"/>
  <c r="O42" i="10"/>
  <c r="P42" i="10"/>
  <c r="Q42" i="10"/>
  <c r="R42" i="10"/>
  <c r="S42" i="10"/>
  <c r="T42" i="10"/>
  <c r="A43" i="10"/>
  <c r="B43" i="10"/>
  <c r="V43" i="10" s="1"/>
  <c r="C43" i="10"/>
  <c r="W43" i="10" s="1"/>
  <c r="X43" i="10" s="1"/>
  <c r="D43" i="10"/>
  <c r="E43" i="10"/>
  <c r="F43" i="10"/>
  <c r="G43" i="10"/>
  <c r="H43" i="10"/>
  <c r="I43" i="10"/>
  <c r="J43" i="10"/>
  <c r="K43" i="10"/>
  <c r="L43" i="10"/>
  <c r="M43" i="10"/>
  <c r="N43" i="10"/>
  <c r="O43" i="10"/>
  <c r="P43" i="10"/>
  <c r="Q43" i="10"/>
  <c r="R43" i="10"/>
  <c r="S43" i="10"/>
  <c r="T43" i="10"/>
  <c r="A44" i="10"/>
  <c r="B44" i="10"/>
  <c r="V44" i="10" s="1"/>
  <c r="C44" i="10"/>
  <c r="W44" i="10" s="1"/>
  <c r="X44" i="10" s="1"/>
  <c r="D44" i="10"/>
  <c r="E44" i="10"/>
  <c r="F44" i="10"/>
  <c r="G44" i="10"/>
  <c r="H44" i="10"/>
  <c r="I44" i="10"/>
  <c r="J44" i="10"/>
  <c r="K44" i="10"/>
  <c r="L44" i="10"/>
  <c r="M44" i="10"/>
  <c r="N44" i="10"/>
  <c r="O44" i="10"/>
  <c r="P44" i="10"/>
  <c r="Q44" i="10"/>
  <c r="R44" i="10"/>
  <c r="S44" i="10"/>
  <c r="T44" i="10"/>
  <c r="A45" i="10"/>
  <c r="B45" i="10"/>
  <c r="V45" i="10" s="1"/>
  <c r="C45" i="10"/>
  <c r="W45" i="10" s="1"/>
  <c r="X45" i="10" s="1"/>
  <c r="D45" i="10"/>
  <c r="E45" i="10"/>
  <c r="F45" i="10"/>
  <c r="G45" i="10"/>
  <c r="H45" i="10"/>
  <c r="I45" i="10"/>
  <c r="J45" i="10"/>
  <c r="K45" i="10"/>
  <c r="L45" i="10"/>
  <c r="M45" i="10"/>
  <c r="N45" i="10"/>
  <c r="O45" i="10"/>
  <c r="P45" i="10"/>
  <c r="Q45" i="10"/>
  <c r="R45" i="10"/>
  <c r="S45" i="10"/>
  <c r="T45" i="10"/>
  <c r="A46" i="10"/>
  <c r="B46" i="10"/>
  <c r="V46" i="10" s="1"/>
  <c r="C46" i="10"/>
  <c r="W46" i="10" s="1"/>
  <c r="X46" i="10" s="1"/>
  <c r="D46" i="10"/>
  <c r="E46" i="10"/>
  <c r="F46" i="10"/>
  <c r="G46" i="10"/>
  <c r="H46" i="10"/>
  <c r="I46" i="10"/>
  <c r="J46" i="10"/>
  <c r="K46" i="10"/>
  <c r="L46" i="10"/>
  <c r="M46" i="10"/>
  <c r="N46" i="10"/>
  <c r="O46" i="10"/>
  <c r="P46" i="10"/>
  <c r="Q46" i="10"/>
  <c r="R46" i="10"/>
  <c r="S46" i="10"/>
  <c r="T46" i="10"/>
  <c r="A47" i="10"/>
  <c r="B47" i="10"/>
  <c r="V47" i="10" s="1"/>
  <c r="C47" i="10"/>
  <c r="W47" i="10" s="1"/>
  <c r="X47" i="10" s="1"/>
  <c r="D47" i="10"/>
  <c r="E47" i="10"/>
  <c r="F47" i="10"/>
  <c r="G47" i="10"/>
  <c r="H47" i="10"/>
  <c r="I47" i="10"/>
  <c r="J47" i="10"/>
  <c r="K47" i="10"/>
  <c r="L47" i="10"/>
  <c r="M47" i="10"/>
  <c r="N47" i="10"/>
  <c r="O47" i="10"/>
  <c r="P47" i="10"/>
  <c r="Q47" i="10"/>
  <c r="R47" i="10"/>
  <c r="S47" i="10"/>
  <c r="T47" i="10"/>
  <c r="A48" i="10"/>
  <c r="B48" i="10"/>
  <c r="V48" i="10" s="1"/>
  <c r="C48" i="10"/>
  <c r="W48" i="10" s="1"/>
  <c r="X48" i="10" s="1"/>
  <c r="D48" i="10"/>
  <c r="E48" i="10"/>
  <c r="F48" i="10"/>
  <c r="G48" i="10"/>
  <c r="H48" i="10"/>
  <c r="I48" i="10"/>
  <c r="J48" i="10"/>
  <c r="K48" i="10"/>
  <c r="L48" i="10"/>
  <c r="M48" i="10"/>
  <c r="N48" i="10"/>
  <c r="O48" i="10"/>
  <c r="P48" i="10"/>
  <c r="Q48" i="10"/>
  <c r="R48" i="10"/>
  <c r="S48" i="10"/>
  <c r="T48" i="10"/>
  <c r="A49" i="10"/>
  <c r="B49" i="10"/>
  <c r="V49" i="10" s="1"/>
  <c r="C49" i="10"/>
  <c r="W49" i="10" s="1"/>
  <c r="X49" i="10" s="1"/>
  <c r="D49" i="10"/>
  <c r="E49" i="10"/>
  <c r="F49" i="10"/>
  <c r="G49" i="10"/>
  <c r="H49" i="10"/>
  <c r="I49" i="10"/>
  <c r="J49" i="10"/>
  <c r="K49" i="10"/>
  <c r="L49" i="10"/>
  <c r="M49" i="10"/>
  <c r="N49" i="10"/>
  <c r="O49" i="10"/>
  <c r="P49" i="10"/>
  <c r="Q49" i="10"/>
  <c r="R49" i="10"/>
  <c r="S49" i="10"/>
  <c r="T49" i="10"/>
  <c r="A50" i="10"/>
  <c r="B50" i="10"/>
  <c r="V50" i="10" s="1"/>
  <c r="C50" i="10"/>
  <c r="W50" i="10" s="1"/>
  <c r="X50" i="10" s="1"/>
  <c r="D50" i="10"/>
  <c r="E50" i="10"/>
  <c r="F50" i="10"/>
  <c r="G50" i="10"/>
  <c r="H50" i="10"/>
  <c r="I50" i="10"/>
  <c r="J50" i="10"/>
  <c r="K50" i="10"/>
  <c r="L50" i="10"/>
  <c r="M50" i="10"/>
  <c r="N50" i="10"/>
  <c r="O50" i="10"/>
  <c r="P50" i="10"/>
  <c r="Q50" i="10"/>
  <c r="R50" i="10"/>
  <c r="S50" i="10"/>
  <c r="T50" i="10"/>
  <c r="A51" i="10"/>
  <c r="B51" i="10"/>
  <c r="V51" i="10" s="1"/>
  <c r="C51" i="10"/>
  <c r="W51" i="10" s="1"/>
  <c r="X51" i="10" s="1"/>
  <c r="D51" i="10"/>
  <c r="E51" i="10"/>
  <c r="F51" i="10"/>
  <c r="G51" i="10"/>
  <c r="H51" i="10"/>
  <c r="I51" i="10"/>
  <c r="J51" i="10"/>
  <c r="K51" i="10"/>
  <c r="L51" i="10"/>
  <c r="M51" i="10"/>
  <c r="N51" i="10"/>
  <c r="O51" i="10"/>
  <c r="P51" i="10"/>
  <c r="Q51" i="10"/>
  <c r="R51" i="10"/>
  <c r="S51" i="10"/>
  <c r="T51" i="10"/>
  <c r="B2" i="10"/>
  <c r="C2" i="10"/>
  <c r="D2" i="10"/>
  <c r="E2" i="10"/>
  <c r="F2" i="10"/>
  <c r="G2" i="10"/>
  <c r="H2" i="10"/>
  <c r="I2" i="10"/>
  <c r="J2" i="10"/>
  <c r="K2" i="10"/>
  <c r="L2" i="10"/>
  <c r="M2" i="10"/>
  <c r="N2" i="10"/>
  <c r="O2" i="10"/>
  <c r="P2" i="10"/>
  <c r="Q2" i="10"/>
  <c r="R2" i="10"/>
  <c r="S2" i="10"/>
  <c r="T2" i="10"/>
  <c r="A2" i="10"/>
  <c r="A5" i="6"/>
  <c r="A6" i="6"/>
  <c r="A7" i="6"/>
  <c r="A8" i="6"/>
  <c r="E8" i="6" s="1"/>
  <c r="A9" i="6"/>
  <c r="A10" i="6"/>
  <c r="A11" i="6"/>
  <c r="A12" i="6"/>
  <c r="A13" i="6"/>
  <c r="A14" i="6"/>
  <c r="A15" i="6"/>
  <c r="E15" i="6" s="1"/>
  <c r="A16" i="6"/>
  <c r="A17" i="6"/>
  <c r="A18" i="6"/>
  <c r="A19" i="6"/>
  <c r="A20" i="6"/>
  <c r="A21" i="6"/>
  <c r="A22" i="6"/>
  <c r="E22" i="6" s="1"/>
  <c r="A23" i="6"/>
  <c r="A24" i="6"/>
  <c r="A25" i="6"/>
  <c r="A26" i="6"/>
  <c r="A27" i="6"/>
  <c r="A28" i="6"/>
  <c r="A29" i="6"/>
  <c r="E29" i="6" s="1"/>
  <c r="A30" i="6"/>
  <c r="A31" i="6"/>
  <c r="A32" i="6"/>
  <c r="A33" i="6"/>
  <c r="A34" i="6"/>
  <c r="A4" i="6"/>
  <c r="L31" i="7"/>
  <c r="J31" i="7"/>
  <c r="K29" i="7"/>
  <c r="H29" i="7"/>
  <c r="H31" i="7"/>
  <c r="L30" i="7"/>
  <c r="J30" i="7"/>
  <c r="K31" i="7"/>
  <c r="I31" i="7"/>
  <c r="H30" i="7"/>
  <c r="I29" i="7"/>
  <c r="L29" i="7"/>
  <c r="I30" i="7"/>
  <c r="K30" i="7"/>
  <c r="J29" i="7"/>
  <c r="P15" i="13" l="1"/>
  <c r="P21" i="13"/>
  <c r="Q16" i="13"/>
  <c r="R16" i="13" s="1"/>
  <c r="Q15" i="13"/>
  <c r="R15" i="13" s="1"/>
  <c r="Q21" i="13"/>
  <c r="R21" i="13" s="1"/>
  <c r="P16" i="13"/>
  <c r="P22" i="13"/>
  <c r="Q22" i="13"/>
  <c r="R22" i="13" s="1"/>
  <c r="P17" i="13"/>
  <c r="Q17" i="13"/>
  <c r="R17" i="13" s="1"/>
  <c r="P18" i="13"/>
  <c r="Q18" i="13"/>
  <c r="R18" i="13" s="1"/>
  <c r="P19" i="13"/>
  <c r="Q19" i="13"/>
  <c r="R19" i="13" s="1"/>
  <c r="P20" i="13"/>
  <c r="Q20" i="13"/>
  <c r="R20" i="13" s="1"/>
  <c r="K17" i="13"/>
  <c r="K19" i="13"/>
  <c r="K20" i="13"/>
  <c r="L19" i="13"/>
  <c r="M19" i="13" s="1"/>
  <c r="L18" i="13"/>
  <c r="M18" i="13" s="1"/>
  <c r="K15" i="13"/>
  <c r="L20" i="13"/>
  <c r="M20" i="13" s="1"/>
  <c r="K16" i="13"/>
  <c r="L22" i="13"/>
  <c r="M22" i="13" s="1"/>
  <c r="K18" i="13"/>
  <c r="L15" i="13"/>
  <c r="M15" i="13" s="1"/>
  <c r="K21" i="13"/>
  <c r="L21" i="13"/>
  <c r="M21" i="13" s="1"/>
  <c r="L17" i="13"/>
  <c r="M17" i="13" s="1"/>
  <c r="L16" i="13"/>
  <c r="M16" i="13" s="1"/>
  <c r="K22" i="13"/>
  <c r="D19" i="6"/>
  <c r="E19" i="6"/>
  <c r="D30" i="6"/>
  <c r="E30" i="6"/>
  <c r="D18" i="6"/>
  <c r="E18" i="6"/>
  <c r="D6" i="6"/>
  <c r="E6" i="6"/>
  <c r="D5" i="6"/>
  <c r="E5" i="6"/>
  <c r="D28" i="6"/>
  <c r="E28" i="6"/>
  <c r="D16" i="6"/>
  <c r="E16" i="6"/>
  <c r="D27" i="6"/>
  <c r="E27" i="6"/>
  <c r="D26" i="6"/>
  <c r="E26" i="6"/>
  <c r="D14" i="6"/>
  <c r="E14" i="6"/>
  <c r="D17" i="6"/>
  <c r="E17" i="6"/>
  <c r="D25" i="6"/>
  <c r="E25" i="6"/>
  <c r="D13" i="6"/>
  <c r="E13" i="6"/>
  <c r="D24" i="6"/>
  <c r="E24" i="6"/>
  <c r="D12" i="6"/>
  <c r="E12" i="6"/>
  <c r="D4" i="6"/>
  <c r="D8" i="6" s="1"/>
  <c r="D15" i="6" s="1"/>
  <c r="E4" i="6"/>
  <c r="D23" i="6"/>
  <c r="E23" i="6"/>
  <c r="D11" i="6"/>
  <c r="E11" i="6"/>
  <c r="D31" i="6"/>
  <c r="E31" i="6"/>
  <c r="D34" i="6"/>
  <c r="E34" i="6"/>
  <c r="D10" i="6"/>
  <c r="E10" i="6"/>
  <c r="D9" i="6"/>
  <c r="E9" i="6"/>
  <c r="D7" i="6"/>
  <c r="E7" i="6"/>
  <c r="D33" i="6"/>
  <c r="E33" i="6"/>
  <c r="D21" i="6"/>
  <c r="E21" i="6"/>
  <c r="D32" i="6"/>
  <c r="E32" i="6"/>
  <c r="D20" i="6"/>
  <c r="E20" i="6"/>
  <c r="G15" i="2"/>
  <c r="G22" i="2" s="1"/>
  <c r="W8" i="10"/>
  <c r="W7" i="10"/>
  <c r="W11" i="10"/>
  <c r="V11" i="10"/>
  <c r="V5" i="10"/>
  <c r="W9" i="10"/>
  <c r="W6" i="10"/>
  <c r="W3" i="10"/>
  <c r="V9" i="10"/>
  <c r="V3" i="10"/>
  <c r="W10" i="10"/>
  <c r="W4" i="10"/>
  <c r="X9" i="10" s="1"/>
  <c r="W5" i="10"/>
  <c r="H36" i="7"/>
  <c r="K34" i="1"/>
  <c r="H39" i="7"/>
  <c r="V10" i="10"/>
  <c r="V8" i="10"/>
  <c r="V6" i="10"/>
  <c r="V4" i="10"/>
  <c r="Q14" i="13"/>
  <c r="R14" i="13" s="1"/>
  <c r="K14" i="13"/>
  <c r="L5" i="13"/>
  <c r="M5" i="13" s="1"/>
  <c r="L6" i="13"/>
  <c r="M6" i="13" s="1"/>
  <c r="L7" i="13"/>
  <c r="M7" i="13" s="1"/>
  <c r="L8" i="13"/>
  <c r="M8" i="13" s="1"/>
  <c r="L9" i="13"/>
  <c r="M9" i="13" s="1"/>
  <c r="L10" i="13"/>
  <c r="M10" i="13" s="1"/>
  <c r="L11" i="13"/>
  <c r="M11" i="13" s="1"/>
  <c r="L12" i="13"/>
  <c r="M12" i="13" s="1"/>
  <c r="L13" i="13"/>
  <c r="M13" i="13" s="1"/>
  <c r="L14" i="13"/>
  <c r="M14" i="13" s="1"/>
  <c r="P5" i="13"/>
  <c r="P6" i="13"/>
  <c r="P7" i="13"/>
  <c r="P8" i="13"/>
  <c r="P9" i="13"/>
  <c r="P10" i="13"/>
  <c r="P11" i="13"/>
  <c r="P12" i="13"/>
  <c r="P13" i="13"/>
  <c r="P14" i="13"/>
  <c r="Q5" i="13"/>
  <c r="R5" i="13" s="1"/>
  <c r="Q6" i="13"/>
  <c r="R6" i="13" s="1"/>
  <c r="Q7" i="13"/>
  <c r="R7" i="13" s="1"/>
  <c r="Q8" i="13"/>
  <c r="R8" i="13" s="1"/>
  <c r="Q9" i="13"/>
  <c r="R9" i="13" s="1"/>
  <c r="Q10" i="13"/>
  <c r="R10" i="13" s="1"/>
  <c r="Q11" i="13"/>
  <c r="R11" i="13" s="1"/>
  <c r="Q12" i="13"/>
  <c r="R12" i="13" s="1"/>
  <c r="Q13" i="13"/>
  <c r="R13" i="13" s="1"/>
  <c r="K5" i="13"/>
  <c r="K6" i="13"/>
  <c r="K7" i="13"/>
  <c r="K8" i="13"/>
  <c r="K9" i="13"/>
  <c r="K10" i="13"/>
  <c r="K11" i="13"/>
  <c r="K12" i="13"/>
  <c r="K13" i="13"/>
  <c r="D22" i="6" l="1"/>
  <c r="D29" i="6" s="1"/>
  <c r="G29" i="2"/>
  <c r="X10" i="10"/>
  <c r="X8" i="10"/>
  <c r="X11" i="10"/>
  <c r="X3" i="10"/>
  <c r="X7" i="10"/>
  <c r="K28" i="8" s="1"/>
  <c r="X4" i="10"/>
  <c r="X6" i="10"/>
  <c r="K24" i="8" s="1"/>
  <c r="X5" i="10"/>
  <c r="D22" i="8" s="1"/>
  <c r="D11" i="8"/>
  <c r="E15" i="8"/>
  <c r="I14" i="8"/>
  <c r="L15" i="8"/>
  <c r="K14" i="8"/>
  <c r="L11" i="8"/>
  <c r="Q2" i="2"/>
  <c r="Q1" i="2"/>
  <c r="K15" i="8" l="1"/>
  <c r="M14" i="8"/>
  <c r="D14" i="8"/>
  <c r="L14" i="8"/>
  <c r="N14" i="8" s="1"/>
  <c r="I11" i="8"/>
  <c r="M26" i="2"/>
  <c r="Q22" i="8"/>
  <c r="Q11" i="8"/>
  <c r="Q14" i="8"/>
  <c r="K26" i="1"/>
  <c r="E9" i="8"/>
  <c r="I15" i="8"/>
  <c r="L2" i="7"/>
  <c r="K29" i="1"/>
  <c r="L30" i="1"/>
  <c r="S34" i="5"/>
  <c r="H24" i="6"/>
  <c r="L34" i="1"/>
  <c r="H25" i="6"/>
  <c r="F2" i="1"/>
  <c r="J2" i="1" s="1"/>
  <c r="H2" i="7"/>
  <c r="G4" i="3"/>
  <c r="A1" i="6"/>
  <c r="A1" i="2"/>
  <c r="M13" i="8"/>
  <c r="L27" i="8"/>
  <c r="M26" i="8"/>
  <c r="D12" i="8"/>
  <c r="Q12" i="8" s="1"/>
  <c r="B48" i="11"/>
  <c r="E20" i="8"/>
  <c r="M22" i="8"/>
  <c r="J27" i="8"/>
  <c r="B22" i="11"/>
  <c r="L26" i="8"/>
  <c r="B47" i="11"/>
  <c r="M23" i="8"/>
  <c r="B33" i="11"/>
  <c r="E7" i="8"/>
  <c r="B41" i="11"/>
  <c r="I26" i="8"/>
  <c r="B37" i="11"/>
  <c r="J21" i="8"/>
  <c r="E28" i="8"/>
  <c r="E24" i="8"/>
  <c r="I16" i="8"/>
  <c r="K25" i="8"/>
  <c r="B30" i="11"/>
  <c r="J26" i="8"/>
  <c r="M25" i="8"/>
  <c r="L12" i="8"/>
  <c r="B55" i="11"/>
  <c r="K13" i="8"/>
  <c r="H28" i="8"/>
  <c r="D19" i="8"/>
  <c r="Q19" i="8" s="1"/>
  <c r="B58" i="11"/>
  <c r="B3" i="11"/>
  <c r="B56" i="11"/>
  <c r="M24" i="8"/>
  <c r="M28" i="8"/>
  <c r="E17" i="8"/>
  <c r="L22" i="8"/>
  <c r="B50" i="11"/>
  <c r="M17" i="8"/>
  <c r="D20" i="8"/>
  <c r="Q20" i="8" s="1"/>
  <c r="J28" i="8"/>
  <c r="I12" i="8"/>
  <c r="K19" i="8"/>
  <c r="E29" i="8"/>
  <c r="M12" i="8"/>
  <c r="K11" i="8"/>
  <c r="J22" i="8"/>
  <c r="E27" i="8"/>
  <c r="L19" i="8"/>
  <c r="B39" i="11"/>
  <c r="J12" i="8"/>
  <c r="H7" i="8"/>
  <c r="I10" i="8"/>
  <c r="B21" i="11"/>
  <c r="J10" i="8"/>
  <c r="B34" i="11"/>
  <c r="J11" i="8"/>
  <c r="K8" i="8"/>
  <c r="H27" i="8"/>
  <c r="J8" i="8"/>
  <c r="B17" i="11"/>
  <c r="H25" i="8"/>
  <c r="L20" i="8"/>
  <c r="M7" i="8"/>
  <c r="B32" i="11"/>
  <c r="E19" i="8"/>
  <c r="L23" i="8"/>
  <c r="M10" i="8"/>
  <c r="J13" i="8"/>
  <c r="B31" i="11"/>
  <c r="E18" i="8"/>
  <c r="K23" i="8"/>
  <c r="L10" i="8"/>
  <c r="B70" i="11"/>
  <c r="B6" i="11"/>
  <c r="H22" i="8"/>
  <c r="R22" i="8" s="1"/>
  <c r="I20" i="8"/>
  <c r="J7" i="8"/>
  <c r="B11" i="11"/>
  <c r="B13" i="11"/>
  <c r="H29" i="8"/>
  <c r="K21" i="8"/>
  <c r="L8" i="8"/>
  <c r="K10" i="8"/>
  <c r="B29" i="11"/>
  <c r="M11" i="8"/>
  <c r="B42" i="11"/>
  <c r="K16" i="8"/>
  <c r="B25" i="11"/>
  <c r="B40" i="11"/>
  <c r="K12" i="8"/>
  <c r="I25" i="8"/>
  <c r="D15" i="8"/>
  <c r="Q15" i="8" s="1"/>
  <c r="L21" i="8"/>
  <c r="I23" i="8"/>
  <c r="J16" i="8"/>
  <c r="I24" i="8"/>
  <c r="B19" i="11"/>
  <c r="B26" i="11"/>
  <c r="K22" i="8"/>
  <c r="B67" i="11"/>
  <c r="B73" i="11"/>
  <c r="H17" i="8"/>
  <c r="B36" i="11"/>
  <c r="E11" i="8"/>
  <c r="J9" i="8"/>
  <c r="B23" i="11"/>
  <c r="M21" i="8"/>
  <c r="B62" i="11"/>
  <c r="H14" i="8"/>
  <c r="B69" i="11"/>
  <c r="H21" i="8"/>
  <c r="M19" i="8"/>
  <c r="B12" i="11"/>
  <c r="M9" i="8"/>
  <c r="H26" i="8"/>
  <c r="I8" i="8"/>
  <c r="K27" i="8"/>
  <c r="D29" i="8"/>
  <c r="Q29" i="8" s="1"/>
  <c r="K17" i="8"/>
  <c r="B16" i="11"/>
  <c r="K20" i="8"/>
  <c r="E22" i="8"/>
  <c r="H23" i="8"/>
  <c r="K7" i="8"/>
  <c r="D18" i="8"/>
  <c r="Q18" i="8" s="1"/>
  <c r="B20" i="11"/>
  <c r="D25" i="8"/>
  <c r="Q25" i="8" s="1"/>
  <c r="E23" i="8"/>
  <c r="H19" i="8"/>
  <c r="B74" i="11"/>
  <c r="B10" i="11"/>
  <c r="H18" i="8"/>
  <c r="J19" i="8"/>
  <c r="B28" i="11"/>
  <c r="B35" i="11"/>
  <c r="J24" i="8"/>
  <c r="B57" i="11"/>
  <c r="D21" i="8"/>
  <c r="Q21" i="8" s="1"/>
  <c r="L28" i="8"/>
  <c r="M15" i="8"/>
  <c r="N15" i="8" s="1"/>
  <c r="B72" i="11"/>
  <c r="B8" i="11"/>
  <c r="H16" i="8"/>
  <c r="M18" i="8"/>
  <c r="B44" i="11"/>
  <c r="B71" i="11"/>
  <c r="B7" i="11"/>
  <c r="H15" i="8"/>
  <c r="L18" i="8"/>
  <c r="B52" i="11"/>
  <c r="B46" i="11"/>
  <c r="D10" i="8"/>
  <c r="Q10" i="8" s="1"/>
  <c r="I28" i="8"/>
  <c r="J15" i="8"/>
  <c r="D16" i="8"/>
  <c r="Q16" i="8" s="1"/>
  <c r="B53" i="11"/>
  <c r="D17" i="8"/>
  <c r="Q17" i="8" s="1"/>
  <c r="K29" i="8"/>
  <c r="L16" i="8"/>
  <c r="J23" i="8"/>
  <c r="I18" i="8"/>
  <c r="E16" i="8"/>
  <c r="L24" i="8"/>
  <c r="B59" i="11"/>
  <c r="L25" i="8"/>
  <c r="E14" i="8"/>
  <c r="E12" i="8"/>
  <c r="K9" i="8"/>
  <c r="J25" i="8"/>
  <c r="E26" i="8"/>
  <c r="B14" i="11"/>
  <c r="M8" i="8"/>
  <c r="E8" i="8"/>
  <c r="B43" i="11"/>
  <c r="E21" i="8"/>
  <c r="B60" i="11"/>
  <c r="I13" i="8"/>
  <c r="E13" i="8"/>
  <c r="L9" i="8"/>
  <c r="H11" i="8"/>
  <c r="B9" i="11"/>
  <c r="I19" i="8"/>
  <c r="B24" i="11"/>
  <c r="I22" i="8"/>
  <c r="N22" i="8" s="1"/>
  <c r="B2" i="11"/>
  <c r="E10" i="8"/>
  <c r="I9" i="8"/>
  <c r="D26" i="8"/>
  <c r="Q26" i="8" s="1"/>
  <c r="K18" i="8"/>
  <c r="B68" i="11"/>
  <c r="B5" i="11"/>
  <c r="I7" i="8"/>
  <c r="D23" i="8"/>
  <c r="Q23" i="8" s="1"/>
  <c r="B18" i="11"/>
  <c r="M20" i="8"/>
  <c r="B51" i="11"/>
  <c r="B65" i="11"/>
  <c r="H9" i="8"/>
  <c r="J29" i="8"/>
  <c r="H24" i="8"/>
  <c r="L7" i="8"/>
  <c r="B15" i="11"/>
  <c r="J20" i="8"/>
  <c r="B54" i="11"/>
  <c r="L29" i="8"/>
  <c r="M16" i="8"/>
  <c r="B61" i="11"/>
  <c r="H13" i="8"/>
  <c r="J18" i="8"/>
  <c r="H12" i="8"/>
  <c r="I29" i="8"/>
  <c r="B66" i="11"/>
  <c r="D7" i="8"/>
  <c r="Q7" i="8" s="1"/>
  <c r="H10" i="8"/>
  <c r="L17" i="8"/>
  <c r="D8" i="8"/>
  <c r="Q8" i="8" s="1"/>
  <c r="B27" i="11"/>
  <c r="I21" i="8"/>
  <c r="B49" i="11"/>
  <c r="D13" i="8"/>
  <c r="Q13" i="8" s="1"/>
  <c r="I27" i="8"/>
  <c r="J14" i="8"/>
  <c r="B64" i="11"/>
  <c r="D28" i="8"/>
  <c r="Q28" i="8" s="1"/>
  <c r="H8" i="8"/>
  <c r="J17" i="8"/>
  <c r="B4" i="11"/>
  <c r="B63" i="11"/>
  <c r="D27" i="8"/>
  <c r="Q27" i="8" s="1"/>
  <c r="M29" i="8"/>
  <c r="I17" i="8"/>
  <c r="D24" i="8"/>
  <c r="Q24" i="8" s="1"/>
  <c r="B38" i="11"/>
  <c r="E25" i="8"/>
  <c r="K26" i="8"/>
  <c r="L13" i="8"/>
  <c r="H20" i="8"/>
  <c r="B45" i="11"/>
  <c r="D9" i="8"/>
  <c r="Q9" i="8" s="1"/>
  <c r="M27" i="8"/>
  <c r="N6" i="5"/>
  <c r="N7" i="5" s="1"/>
  <c r="N8" i="5" s="1"/>
  <c r="N9" i="5" s="1"/>
  <c r="N10" i="5" s="1"/>
  <c r="N11" i="5" s="1"/>
  <c r="N12" i="5" s="1"/>
  <c r="N13" i="5" s="1"/>
  <c r="N14" i="5" s="1"/>
  <c r="N15" i="5" s="1"/>
  <c r="N16" i="5" s="1"/>
  <c r="N17" i="5" s="1"/>
  <c r="N18" i="5" s="1"/>
  <c r="N19" i="5" s="1"/>
  <c r="N20" i="5" s="1"/>
  <c r="N21" i="5" s="1"/>
  <c r="N22" i="5" s="1"/>
  <c r="N23" i="5" s="1"/>
  <c r="N24" i="5" s="1"/>
  <c r="N25" i="5" s="1"/>
  <c r="N26" i="5" s="1"/>
  <c r="N27" i="5" s="1"/>
  <c r="N28" i="5" s="1"/>
  <c r="N29" i="5" s="1"/>
  <c r="N30" i="5" s="1"/>
  <c r="N31" i="5" s="1"/>
  <c r="N32" i="5" s="1"/>
  <c r="N33" i="5" s="1"/>
  <c r="N34" i="5" s="1"/>
  <c r="N35" i="5" s="1"/>
  <c r="N36" i="5" s="1"/>
  <c r="N37" i="5" s="1"/>
  <c r="N38" i="5" s="1"/>
  <c r="N39" i="5" s="1"/>
  <c r="N40" i="5" s="1"/>
  <c r="H4" i="3"/>
  <c r="N12" i="8" l="1"/>
  <c r="N8" i="8"/>
  <c r="R11" i="8"/>
  <c r="N13" i="8"/>
  <c r="R29" i="8"/>
  <c r="O22" i="8"/>
  <c r="S22" i="8"/>
  <c r="O12" i="8"/>
  <c r="S12" i="8"/>
  <c r="R23" i="8"/>
  <c r="R21" i="8"/>
  <c r="W11" i="8"/>
  <c r="R7" i="8"/>
  <c r="S8" i="8"/>
  <c r="W14" i="8"/>
  <c r="X15" i="8" s="1"/>
  <c r="O14" i="8"/>
  <c r="R14" i="8"/>
  <c r="R25" i="8"/>
  <c r="R13" i="8"/>
  <c r="R18" i="8"/>
  <c r="R15" i="8"/>
  <c r="R28" i="8"/>
  <c r="W13" i="8"/>
  <c r="R16" i="8"/>
  <c r="R10" i="8"/>
  <c r="R27" i="8"/>
  <c r="R20" i="8"/>
  <c r="R8" i="8"/>
  <c r="R19" i="8"/>
  <c r="O13" i="8"/>
  <c r="S13" i="8"/>
  <c r="R24" i="8"/>
  <c r="R26" i="8"/>
  <c r="S14" i="8"/>
  <c r="S15" i="8"/>
  <c r="R12" i="8"/>
  <c r="R9" i="8"/>
  <c r="R17" i="8"/>
  <c r="N16" i="8"/>
  <c r="N29" i="8"/>
  <c r="N20" i="8"/>
  <c r="N11" i="8"/>
  <c r="N25" i="8"/>
  <c r="O8" i="8"/>
  <c r="N28" i="8"/>
  <c r="N17" i="8"/>
  <c r="N23" i="8"/>
  <c r="O15" i="8"/>
  <c r="N7" i="8"/>
  <c r="N21" i="8"/>
  <c r="N24" i="8"/>
  <c r="N27" i="8"/>
  <c r="N9" i="8"/>
  <c r="N18" i="8"/>
  <c r="N10" i="8"/>
  <c r="N19" i="8"/>
  <c r="N26" i="8"/>
  <c r="O5" i="5"/>
  <c r="I4" i="3"/>
  <c r="O24" i="8" l="1"/>
  <c r="S24" i="8"/>
  <c r="O16" i="8"/>
  <c r="S16" i="8"/>
  <c r="O7" i="8"/>
  <c r="S7" i="8"/>
  <c r="W12" i="8"/>
  <c r="K31" i="1"/>
  <c r="L31" i="1"/>
  <c r="K33" i="1"/>
  <c r="L33" i="1"/>
  <c r="O26" i="8"/>
  <c r="S26" i="8"/>
  <c r="O29" i="8"/>
  <c r="S29" i="8"/>
  <c r="O23" i="8"/>
  <c r="S23" i="8"/>
  <c r="O28" i="8"/>
  <c r="S28" i="8"/>
  <c r="O19" i="8"/>
  <c r="S19" i="8"/>
  <c r="O17" i="8"/>
  <c r="S17" i="8"/>
  <c r="O10" i="8"/>
  <c r="S10" i="8"/>
  <c r="O25" i="8"/>
  <c r="S25" i="8"/>
  <c r="O18" i="8"/>
  <c r="S18" i="8"/>
  <c r="O11" i="8"/>
  <c r="S11" i="8"/>
  <c r="O27" i="8"/>
  <c r="S27" i="8"/>
  <c r="O21" i="8"/>
  <c r="S21" i="8"/>
  <c r="O9" i="8"/>
  <c r="S9" i="8"/>
  <c r="O20" i="8"/>
  <c r="S20" i="8"/>
  <c r="M6" i="5"/>
  <c r="O6" i="5" s="1"/>
  <c r="K32" i="1" l="1"/>
  <c r="L32" i="1"/>
  <c r="M7" i="5"/>
  <c r="O7" i="5" s="1"/>
  <c r="M8" i="5" l="1"/>
  <c r="O8" i="5" s="1"/>
  <c r="M9" i="5" l="1"/>
  <c r="O9" i="5" s="1"/>
  <c r="M10" i="5" l="1"/>
  <c r="O10" i="5" s="1"/>
  <c r="M11" i="5" l="1"/>
  <c r="O11" i="5" s="1"/>
  <c r="M12" i="5" l="1"/>
  <c r="O12" i="5" s="1"/>
  <c r="M13" i="5" l="1"/>
  <c r="O13" i="5" s="1"/>
  <c r="M14" i="5" l="1"/>
  <c r="O14" i="5" s="1"/>
  <c r="M15" i="5" l="1"/>
  <c r="O15" i="5" s="1"/>
  <c r="M16" i="5" l="1"/>
  <c r="O16" i="5" s="1"/>
  <c r="M17" i="5" l="1"/>
  <c r="O17" i="5" s="1"/>
  <c r="M18" i="5" l="1"/>
  <c r="O18" i="5" s="1"/>
  <c r="M19" i="5" l="1"/>
  <c r="O19" i="5" s="1"/>
  <c r="M20" i="5" l="1"/>
  <c r="O20" i="5" s="1"/>
  <c r="M21" i="5" l="1"/>
  <c r="O21" i="5" s="1"/>
  <c r="M22" i="5" l="1"/>
  <c r="O22" i="5" s="1"/>
  <c r="M23" i="5" l="1"/>
  <c r="O23" i="5" s="1"/>
  <c r="M24" i="5" l="1"/>
  <c r="O24" i="5" s="1"/>
  <c r="M25" i="5" l="1"/>
  <c r="O25" i="5" s="1"/>
  <c r="M26" i="5" l="1"/>
  <c r="O26" i="5" s="1"/>
  <c r="M27" i="5" l="1"/>
  <c r="O27" i="5" s="1"/>
  <c r="M28" i="5" l="1"/>
  <c r="O28" i="5" s="1"/>
  <c r="M29" i="5" l="1"/>
  <c r="O29" i="5" s="1"/>
  <c r="M30" i="5" l="1"/>
  <c r="O30" i="5" s="1"/>
  <c r="M31" i="5" l="1"/>
  <c r="O31" i="5" s="1"/>
  <c r="M32" i="5" l="1"/>
  <c r="O32" i="5" s="1"/>
  <c r="M33" i="5" l="1"/>
  <c r="O33" i="5" s="1"/>
  <c r="M34" i="5" l="1"/>
  <c r="O34" i="5" s="1"/>
  <c r="M35" i="5" l="1"/>
  <c r="O35" i="5" s="1"/>
  <c r="M36" i="5" l="1"/>
  <c r="O36" i="5" s="1"/>
  <c r="M37" i="5" l="1"/>
  <c r="O37" i="5" s="1"/>
  <c r="M38" i="5" l="1"/>
  <c r="O38" i="5" s="1"/>
  <c r="M39" i="5" l="1"/>
  <c r="O39" i="5" s="1"/>
  <c r="M40" i="5" l="1"/>
  <c r="O40" i="5" s="1"/>
  <c r="P5" i="5" l="1"/>
  <c r="P40" i="5"/>
  <c r="P23" i="5"/>
  <c r="P15" i="5"/>
  <c r="P25" i="5"/>
  <c r="P26" i="5"/>
  <c r="P17" i="5"/>
  <c r="P36" i="5"/>
  <c r="P13" i="5"/>
  <c r="P18" i="5"/>
  <c r="P12" i="5"/>
  <c r="P14" i="5"/>
  <c r="P19" i="5"/>
  <c r="P35" i="5"/>
  <c r="P28" i="5"/>
  <c r="P30" i="5"/>
  <c r="P27" i="5"/>
  <c r="P22" i="5"/>
  <c r="P32" i="5"/>
  <c r="P31" i="5"/>
  <c r="P29" i="5"/>
  <c r="P24" i="5"/>
  <c r="P37" i="5"/>
  <c r="P20" i="5"/>
  <c r="P8" i="5"/>
  <c r="P6" i="5"/>
  <c r="P39" i="5"/>
  <c r="P9" i="5"/>
  <c r="P33" i="5"/>
  <c r="P7" i="5"/>
  <c r="P21" i="5"/>
  <c r="P38" i="5"/>
  <c r="P34" i="5"/>
  <c r="P10" i="5"/>
  <c r="P11" i="5"/>
  <c r="P16" i="5"/>
</calcChain>
</file>

<file path=xl/sharedStrings.xml><?xml version="1.0" encoding="utf-8"?>
<sst xmlns="http://schemas.openxmlformats.org/spreadsheetml/2006/main" count="1204" uniqueCount="822">
  <si>
    <t>오가닉</t>
  </si>
  <si>
    <t>월</t>
  </si>
  <si>
    <t>월</t>
    <phoneticPr fontId="1" type="noConversion"/>
  </si>
  <si>
    <t>오가닉</t>
    <phoneticPr fontId="1" type="noConversion"/>
  </si>
  <si>
    <t>전체</t>
    <phoneticPr fontId="1" type="noConversion"/>
  </si>
  <si>
    <t>당월 복붙용</t>
    <phoneticPr fontId="1" type="noConversion"/>
  </si>
  <si>
    <t>주차</t>
    <phoneticPr fontId="1" type="noConversion"/>
  </si>
  <si>
    <t>요일</t>
    <phoneticPr fontId="1" type="noConversion"/>
  </si>
  <si>
    <t>날짜</t>
  </si>
  <si>
    <t>요일</t>
  </si>
  <si>
    <t>수치</t>
  </si>
  <si>
    <t>날짜</t>
    <phoneticPr fontId="1" type="noConversion"/>
  </si>
  <si>
    <t>수치</t>
    <phoneticPr fontId="1" type="noConversion"/>
  </si>
  <si>
    <t>목</t>
    <phoneticPr fontId="1" type="noConversion"/>
  </si>
  <si>
    <t/>
  </si>
  <si>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</si>
  <si>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</si>
  <si>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</si>
  <si>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</si>
  <si>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</si>
  <si>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</si>
  <si>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</si>
  <si>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</si>
  <si>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</si>
  <si>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</si>
  <si>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</si>
  <si>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</si>
  <si>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</si>
  <si>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</si>
  <si>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다섯째주</t>
    <phoneticPr fontId="1" type="noConversion"/>
  </si>
  <si>
    <t>시작일</t>
    <phoneticPr fontId="1" type="noConversion"/>
  </si>
  <si>
    <t>마지막일</t>
    <phoneticPr fontId="1" type="noConversion"/>
  </si>
  <si>
    <t>광고</t>
    <phoneticPr fontId="1" type="noConversion"/>
  </si>
  <si>
    <t>토탈</t>
    <phoneticPr fontId="1" type="noConversion"/>
  </si>
  <si>
    <t>전체 페이지 조회(데스크톱+모바일)</t>
    <phoneticPr fontId="1" type="noConversion"/>
  </si>
  <si>
    <r>
      <rPr>
        <b/>
        <sz val="10"/>
        <rFont val="맑은 고딕"/>
        <family val="2"/>
        <charset val="129"/>
      </rPr>
      <t>전체</t>
    </r>
    <r>
      <rPr>
        <b/>
        <sz val="10"/>
        <rFont val="Arial"/>
        <family val="2"/>
      </rPr>
      <t xml:space="preserve"> </t>
    </r>
    <r>
      <rPr>
        <b/>
        <sz val="10"/>
        <rFont val="맑은 고딕"/>
        <family val="2"/>
        <charset val="129"/>
      </rPr>
      <t>페이지</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데스크톱</t>
    </r>
    <r>
      <rPr>
        <b/>
        <sz val="10"/>
        <rFont val="Arial"/>
        <family val="2"/>
      </rPr>
      <t>)</t>
    </r>
    <phoneticPr fontId="1" type="noConversion"/>
  </si>
  <si>
    <r>
      <rPr>
        <b/>
        <sz val="10"/>
        <rFont val="맑은 고딕"/>
        <family val="2"/>
        <charset val="129"/>
      </rPr>
      <t>전체</t>
    </r>
    <r>
      <rPr>
        <b/>
        <sz val="10"/>
        <rFont val="Arial"/>
        <family val="2"/>
      </rPr>
      <t xml:space="preserve"> </t>
    </r>
    <r>
      <rPr>
        <b/>
        <sz val="10"/>
        <rFont val="맑은 고딕"/>
        <family val="2"/>
        <charset val="129"/>
      </rPr>
      <t>페이지의</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모바일</t>
    </r>
    <r>
      <rPr>
        <b/>
        <sz val="10"/>
        <rFont val="Arial"/>
        <family val="2"/>
      </rPr>
      <t>)</t>
    </r>
    <phoneticPr fontId="1" type="noConversion"/>
  </si>
  <si>
    <t>업데이트의 제목</t>
  </si>
  <si>
    <t>링크 등록</t>
  </si>
  <si>
    <t>업데이트 형식</t>
  </si>
  <si>
    <t>캠페인 이름</t>
  </si>
  <si>
    <t>게시자</t>
  </si>
  <si>
    <t>만든 날짜</t>
  </si>
  <si>
    <t>캠페인 시작일</t>
  </si>
  <si>
    <t>캠페인 종료일</t>
  </si>
  <si>
    <t>타깃층</t>
  </si>
  <si>
    <t>노출</t>
  </si>
  <si>
    <t>조회(외부 사이트 동영상 조회 제외)</t>
  </si>
  <si>
    <t>외부 사이트 조회</t>
  </si>
  <si>
    <t>클릭</t>
  </si>
  <si>
    <t>클릭률(CTR)</t>
  </si>
  <si>
    <t>추천</t>
  </si>
  <si>
    <t>댓글</t>
  </si>
  <si>
    <t>퍼감</t>
  </si>
  <si>
    <t>팔로워</t>
  </si>
  <si>
    <t>참여율</t>
  </si>
  <si>
    <t>콘텐츠 종류</t>
  </si>
  <si>
    <t>No.</t>
  </si>
  <si>
    <t>게재일</t>
  </si>
  <si>
    <t>게재 요일</t>
  </si>
  <si>
    <t>제목</t>
  </si>
  <si>
    <t>Impressions</t>
  </si>
  <si>
    <t>Clicks</t>
  </si>
  <si>
    <t>CTR (%)</t>
  </si>
  <si>
    <t>Like</t>
  </si>
  <si>
    <t>Comments</t>
  </si>
  <si>
    <t>Share</t>
  </si>
  <si>
    <t>Engagements</t>
  </si>
  <si>
    <t>E/R  (%)</t>
  </si>
  <si>
    <t>기준수치</t>
    <phoneticPr fontId="1" type="noConversion"/>
  </si>
  <si>
    <t>최종순위</t>
    <phoneticPr fontId="1" type="noConversion"/>
  </si>
  <si>
    <t>자동생성열</t>
    <phoneticPr fontId="1" type="noConversion"/>
  </si>
  <si>
    <t>콘텐츠 유형</t>
    <phoneticPr fontId="1" type="noConversion"/>
  </si>
  <si>
    <t>제목</t>
    <phoneticPr fontId="1" type="noConversion"/>
  </si>
  <si>
    <t>클릭</t>
    <phoneticPr fontId="1" type="noConversion"/>
  </si>
  <si>
    <t>노출</t>
    <phoneticPr fontId="1" type="noConversion"/>
  </si>
  <si>
    <t>추천</t>
    <phoneticPr fontId="1" type="noConversion"/>
  </si>
  <si>
    <t>퍼감</t>
    <phoneticPr fontId="1" type="noConversion"/>
  </si>
  <si>
    <t>댓글</t>
    <phoneticPr fontId="1" type="noConversion"/>
  </si>
  <si>
    <t>참여율</t>
    <phoneticPr fontId="1" type="noConversion"/>
  </si>
  <si>
    <t>참여</t>
    <phoneticPr fontId="1" type="noConversion"/>
  </si>
  <si>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</si>
  <si>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</si>
  <si>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</si>
  <si>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</si>
  <si>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</si>
  <si>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</si>
  <si>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</si>
  <si>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Engagement</t>
  </si>
  <si>
    <t>Impression</t>
  </si>
  <si>
    <t>Engagement</t>
    <phoneticPr fontId="1" type="noConversion"/>
  </si>
  <si>
    <t>열1</t>
  </si>
  <si>
    <r>
      <t xml:space="preserve">PC </t>
    </r>
    <r>
      <rPr>
        <b/>
        <sz val="10"/>
        <rFont val="돋움"/>
        <family val="3"/>
        <charset val="129"/>
      </rPr>
      <t>순방문자</t>
    </r>
  </si>
  <si>
    <r>
      <t xml:space="preserve">Mobile </t>
    </r>
    <r>
      <rPr>
        <b/>
        <sz val="10"/>
        <rFont val="돋움"/>
        <family val="3"/>
        <charset val="129"/>
      </rPr>
      <t>순방문자</t>
    </r>
  </si>
  <si>
    <r>
      <rPr>
        <b/>
        <sz val="10"/>
        <rFont val="돋움"/>
        <family val="3"/>
        <charset val="129"/>
      </rPr>
      <t>전체</t>
    </r>
    <r>
      <rPr>
        <b/>
        <sz val="10"/>
        <rFont val="Arial"/>
        <family val="2"/>
      </rPr>
      <t xml:space="preserve"> </t>
    </r>
    <r>
      <rPr>
        <b/>
        <sz val="10"/>
        <rFont val="돋움"/>
        <family val="3"/>
        <charset val="129"/>
      </rPr>
      <t>순방문자</t>
    </r>
  </si>
  <si>
    <r>
      <rPr>
        <b/>
        <sz val="10"/>
        <rFont val="맑은 고딕"/>
        <family val="2"/>
        <charset val="129"/>
      </rPr>
      <t>콘텐츠</t>
    </r>
    <r>
      <rPr>
        <b/>
        <sz val="10"/>
        <rFont val="Arial"/>
        <family val="2"/>
      </rPr>
      <t xml:space="preserve"> </t>
    </r>
    <r>
      <rPr>
        <b/>
        <sz val="10"/>
        <rFont val="맑은 고딕"/>
        <family val="2"/>
        <charset val="129"/>
      </rPr>
      <t>게재수</t>
    </r>
    <phoneticPr fontId="1" type="noConversion"/>
  </si>
  <si>
    <t>a</t>
    <phoneticPr fontId="1" type="noConversion"/>
  </si>
  <si>
    <t>b</t>
    <phoneticPr fontId="1" type="noConversion"/>
  </si>
  <si>
    <t>c</t>
    <phoneticPr fontId="1" type="noConversion"/>
  </si>
  <si>
    <t>d</t>
    <phoneticPr fontId="1" type="noConversion"/>
  </si>
  <si>
    <t>e</t>
    <phoneticPr fontId="1" type="noConversion"/>
  </si>
  <si>
    <t>Date</t>
  </si>
  <si>
    <t>Total page views (total)</t>
  </si>
  <si>
    <t>Total page views (total)</t>
    <phoneticPr fontId="1" type="noConversion"/>
  </si>
  <si>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</si>
  <si>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</si>
  <si>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</si>
  <si>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</si>
  <si>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</si>
  <si>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</si>
  <si>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</si>
  <si>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</si>
  <si>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</si>
  <si>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</si>
  <si>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</si>
  <si>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</si>
  <si>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</si>
  <si>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</si>
  <si>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</si>
  <si>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</si>
  <si>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</si>
  <si>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</si>
  <si>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</si>
  <si>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</si>
  <si>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unique visitors (desktop)</t>
  </si>
  <si>
    <t>Total unique visitors (mobile)</t>
  </si>
  <si>
    <t>Total unique visitors (total)</t>
  </si>
  <si>
    <t>7월</t>
    <phoneticPr fontId="1" type="noConversion"/>
  </si>
  <si>
    <t>Organic</t>
  </si>
  <si>
    <t>영윤 이</t>
  </si>
  <si>
    <t>All followers</t>
  </si>
  <si>
    <t>Video</t>
  </si>
  <si>
    <t>제작자노트</t>
    <phoneticPr fontId="1" type="noConversion"/>
  </si>
  <si>
    <t>로우데이터에서 광고, 토탈데이터는 이 장표에서 빠짐. Organic 열만 취합함</t>
    <phoneticPr fontId="1" type="noConversion"/>
  </si>
  <si>
    <t>광고콘텐츠는 집계 안됨(한글 영어 모두 적용가능)</t>
    <phoneticPr fontId="1" type="noConversion"/>
  </si>
  <si>
    <t>복수축으로 그래프를 설정하면 무조건 포개져서 빈칸 2열을 추가해서 이어붙였음</t>
    <phoneticPr fontId="1" type="noConversion"/>
  </si>
  <si>
    <t>Ukraine</t>
  </si>
  <si>
    <t>Seoul Incheon Metropolitan Area, South Korea</t>
  </si>
  <si>
    <t>Korea</t>
  </si>
  <si>
    <t>Alabama</t>
  </si>
  <si>
    <t>Bangkok Metropolitan Area, Thailand</t>
  </si>
  <si>
    <t>Thailand</t>
  </si>
  <si>
    <t>Greater Delhi Area, India</t>
  </si>
  <si>
    <t>India</t>
  </si>
  <si>
    <t>Alaska</t>
  </si>
  <si>
    <t>Germany</t>
  </si>
  <si>
    <t>Greater Bengaluru Area, India</t>
  </si>
  <si>
    <t>Arizona</t>
  </si>
  <si>
    <t>Japan</t>
  </si>
  <si>
    <t>Greater Hyderabad Area, India</t>
  </si>
  <si>
    <t>Arkansas</t>
  </si>
  <si>
    <t>United States of America</t>
  </si>
  <si>
    <t>Karāchi, Pakistan</t>
  </si>
  <si>
    <t>Pakistan</t>
  </si>
  <si>
    <t>California</t>
  </si>
  <si>
    <t>Dubai, United Arab Emirates</t>
  </si>
  <si>
    <t>Mumbai Metropolitan Region, India</t>
  </si>
  <si>
    <t>Colorado</t>
  </si>
  <si>
    <t>Singapore</t>
  </si>
  <si>
    <t>Karachi Division, Pakistan</t>
  </si>
  <si>
    <t>Lahore, Pakistan</t>
  </si>
  <si>
    <t>Connecticut</t>
  </si>
  <si>
    <t>United Kingdom</t>
  </si>
  <si>
    <t>Pune/Pimpri-Chinchwad Area, India</t>
  </si>
  <si>
    <t>Delaware</t>
  </si>
  <si>
    <t>Australia</t>
  </si>
  <si>
    <t>Greater Ahmedabad Area, India</t>
  </si>
  <si>
    <t>Florida</t>
  </si>
  <si>
    <t>Belgium</t>
  </si>
  <si>
    <t>Greater Chennai Area, India</t>
  </si>
  <si>
    <t>France</t>
  </si>
  <si>
    <t>Georgia</t>
  </si>
  <si>
    <t>Switzerland</t>
  </si>
  <si>
    <t>New York City Metropolitan Area</t>
  </si>
  <si>
    <t>Netherlands</t>
  </si>
  <si>
    <t>Hawaii</t>
  </si>
  <si>
    <t>Lahore District, Pakistan</t>
  </si>
  <si>
    <t>Indonesia</t>
  </si>
  <si>
    <t>Idaho</t>
  </si>
  <si>
    <t>Spain</t>
  </si>
  <si>
    <t>Illinois</t>
  </si>
  <si>
    <t>Cairo, Egypt</t>
  </si>
  <si>
    <t>Indiana</t>
  </si>
  <si>
    <t>Italy</t>
  </si>
  <si>
    <t>Greater Porto Alegre, Brazil</t>
  </si>
  <si>
    <t>Brazil</t>
  </si>
  <si>
    <t>Greater Kolkata Area, India</t>
  </si>
  <si>
    <t>Iowa</t>
  </si>
  <si>
    <t>Greater Munich Metropolitan Area, Germany</t>
  </si>
  <si>
    <t>Kansas</t>
  </si>
  <si>
    <t>Norway</t>
  </si>
  <si>
    <t>San Francisco Bay Area</t>
  </si>
  <si>
    <t>Noida, India</t>
  </si>
  <si>
    <t>Kentucky</t>
  </si>
  <si>
    <t>Mexico</t>
  </si>
  <si>
    <t>Louisiana</t>
  </si>
  <si>
    <t>Greater São Paulo Area, Brazil</t>
  </si>
  <si>
    <t>Daejeon Metropolitan Area, South Korea</t>
  </si>
  <si>
    <t>Maine</t>
  </si>
  <si>
    <t>Taipei–Keelung Metropolitan area, Taiwan</t>
  </si>
  <si>
    <t>Taiwan</t>
  </si>
  <si>
    <t>London Area, United Kingdom, United Kingdom</t>
  </si>
  <si>
    <t>Maryland</t>
  </si>
  <si>
    <t>Portugal</t>
  </si>
  <si>
    <t>Massachusetts</t>
  </si>
  <si>
    <t>Romania</t>
  </si>
  <si>
    <t>Greater Indore Area, India</t>
  </si>
  <si>
    <t>Michigan</t>
  </si>
  <si>
    <t>Turkey</t>
  </si>
  <si>
    <t>Minnesota</t>
  </si>
  <si>
    <t>Grand Tunis Metropolitan Area, Tunisia</t>
  </si>
  <si>
    <t>Tunisia</t>
  </si>
  <si>
    <t>Mississippi</t>
  </si>
  <si>
    <t>Addis Ababa, Ethiopia</t>
  </si>
  <si>
    <t>Ethiopia</t>
  </si>
  <si>
    <t>Missouri</t>
  </si>
  <si>
    <t>Malaysia</t>
  </si>
  <si>
    <t>Philippines</t>
  </si>
  <si>
    <t>Greater Philadelphia</t>
  </si>
  <si>
    <t>Montana</t>
  </si>
  <si>
    <t>Moldova</t>
  </si>
  <si>
    <t>Greater Lucknow Area, India</t>
  </si>
  <si>
    <t>Nebraska</t>
  </si>
  <si>
    <t>Sweden</t>
  </si>
  <si>
    <t>Nairobi County, Kenya</t>
  </si>
  <si>
    <t>Nevada</t>
  </si>
  <si>
    <t>Poland</t>
  </si>
  <si>
    <t>Islamabad, Pakistan</t>
  </si>
  <si>
    <t>New Hampshire</t>
  </si>
  <si>
    <t>Serbia</t>
  </si>
  <si>
    <t>Greater Jaipur Area, India</t>
  </si>
  <si>
    <t>New Jersey</t>
  </si>
  <si>
    <t>Czech Republic</t>
  </si>
  <si>
    <t>Greater Coimbatore Area, India</t>
  </si>
  <si>
    <t>New Mexico</t>
  </si>
  <si>
    <t>China</t>
  </si>
  <si>
    <t>New York</t>
  </si>
  <si>
    <t>North Carolina</t>
  </si>
  <si>
    <t>Bhubaneswar, India</t>
  </si>
  <si>
    <t>Dhaka, Bangladesh</t>
  </si>
  <si>
    <t>Bangladesh</t>
  </si>
  <si>
    <t>North Dakota</t>
  </si>
  <si>
    <t>Los Angeles Metropolitan Area</t>
  </si>
  <si>
    <t>Ohio</t>
  </si>
  <si>
    <t>Denmark</t>
  </si>
  <si>
    <t>Greater Paris Metropolitan Region, France</t>
  </si>
  <si>
    <t>Oklahoma</t>
  </si>
  <si>
    <t>Finland</t>
  </si>
  <si>
    <t>Jakarta Metropolitan Area, Indonesia</t>
  </si>
  <si>
    <t>Oregon</t>
  </si>
  <si>
    <t>Colombia</t>
  </si>
  <si>
    <t>Greater Kuala Lumpur, Malaysia</t>
  </si>
  <si>
    <t>Pennsylvania</t>
  </si>
  <si>
    <t>Morocco</t>
  </si>
  <si>
    <t>Rhode Island</t>
  </si>
  <si>
    <t>Ireland</t>
  </si>
  <si>
    <t>Greater Vadodara Area, India</t>
  </si>
  <si>
    <t>South Carolina</t>
  </si>
  <si>
    <t>Greater Nagpur Area, India</t>
  </si>
  <si>
    <t>South Dakota</t>
  </si>
  <si>
    <t>Greater Toronto Area, Canada, Canada</t>
  </si>
  <si>
    <t>Tennessee</t>
  </si>
  <si>
    <t>Texas</t>
  </si>
  <si>
    <t>Utah</t>
  </si>
  <si>
    <t>Vermont</t>
  </si>
  <si>
    <t>Athens Metropolitan Area, Greece</t>
  </si>
  <si>
    <t>Greece</t>
  </si>
  <si>
    <t>Virginia</t>
  </si>
  <si>
    <t>Greater Surat Area, India</t>
  </si>
  <si>
    <t>Washington</t>
  </si>
  <si>
    <t>West Virginia</t>
  </si>
  <si>
    <t>Greater Patna Area, India</t>
  </si>
  <si>
    <t>Wisconsin</t>
  </si>
  <si>
    <t>Afghanistan</t>
  </si>
  <si>
    <t>Wyoming</t>
  </si>
  <si>
    <t>Albania</t>
  </si>
  <si>
    <t>Algeria</t>
  </si>
  <si>
    <t>Kathmandu, Nepal</t>
  </si>
  <si>
    <t>Nepal</t>
  </si>
  <si>
    <t>Andorra</t>
  </si>
  <si>
    <t>Angola</t>
  </si>
  <si>
    <t>Greater Houston</t>
  </si>
  <si>
    <t>Antigua and Barbuda</t>
  </si>
  <si>
    <t>Faisalabad, Pakistan</t>
  </si>
  <si>
    <t>Armenia</t>
  </si>
  <si>
    <t>Bahamas</t>
  </si>
  <si>
    <t>Greater Allahabad Area, India</t>
  </si>
  <si>
    <t>Bahrain</t>
  </si>
  <si>
    <t>Ho Chi Minh City Metropolitan Area, Vietnam</t>
  </si>
  <si>
    <t>Barbados</t>
  </si>
  <si>
    <t>Faridabad, India</t>
  </si>
  <si>
    <t>Belarus</t>
  </si>
  <si>
    <t>Belize</t>
  </si>
  <si>
    <t>Multan, Pakistan</t>
  </si>
  <si>
    <t>Benin</t>
  </si>
  <si>
    <t>Rabat Metropolitan Area, Morocco</t>
  </si>
  <si>
    <t>Bhutan</t>
  </si>
  <si>
    <t>Bolivia</t>
  </si>
  <si>
    <t>Bosnia and Herzegovina</t>
  </si>
  <si>
    <t>Greater Vijayawada District, India</t>
  </si>
  <si>
    <t>Botswana</t>
  </si>
  <si>
    <t>Hong Kong SAR, China</t>
  </si>
  <si>
    <t>Brunei</t>
  </si>
  <si>
    <t>Kampala, Uganda</t>
  </si>
  <si>
    <t>Uganda</t>
  </si>
  <si>
    <t>Algiers, Algeria</t>
  </si>
  <si>
    <t>Burundi</t>
  </si>
  <si>
    <t>Casablanca Metropolitan Area, Morocco</t>
  </si>
  <si>
    <t>Côte d'Ivoire</t>
  </si>
  <si>
    <t>Greater Chicago Area</t>
  </si>
  <si>
    <t>Cabo Verde</t>
  </si>
  <si>
    <t>Colombo, Sri Lanka</t>
  </si>
  <si>
    <t>Sri Lanka</t>
  </si>
  <si>
    <t>Amritsar/Ludhiana Area, India</t>
  </si>
  <si>
    <t>Cambodia</t>
  </si>
  <si>
    <t>Greater Madurai Area, India</t>
  </si>
  <si>
    <t>Cameroon</t>
  </si>
  <si>
    <t>Central African Republic</t>
  </si>
  <si>
    <t>Chad</t>
  </si>
  <si>
    <t>Comoros</t>
  </si>
  <si>
    <t>Congo</t>
  </si>
  <si>
    <t>Costa Rica</t>
  </si>
  <si>
    <t>Croatia</t>
  </si>
  <si>
    <t>Cuba</t>
  </si>
  <si>
    <t>Greater Raipur Area, India</t>
  </si>
  <si>
    <t>Cyprus</t>
  </si>
  <si>
    <t>Democratic Republic of the Congo</t>
  </si>
  <si>
    <t>Detroit Metropolitan Area</t>
  </si>
  <si>
    <t>Djibouti</t>
  </si>
  <si>
    <t>Dominica</t>
  </si>
  <si>
    <t>Greater Montreal Metropolitan Area, Canada</t>
  </si>
  <si>
    <t>Dominican Republic</t>
  </si>
  <si>
    <t>Dakar, Senegal</t>
  </si>
  <si>
    <t>Senegal</t>
  </si>
  <si>
    <t>Ecuador</t>
  </si>
  <si>
    <t>El Salvador</t>
  </si>
  <si>
    <t>Equatorial Guinea</t>
  </si>
  <si>
    <t>Bogotá D.C. Metropolitan Area, Colombia</t>
  </si>
  <si>
    <t>Eritrea</t>
  </si>
  <si>
    <t>Greater Nashik Area, India</t>
  </si>
  <si>
    <t>Estonia</t>
  </si>
  <si>
    <t>Eswatini</t>
  </si>
  <si>
    <t>Tanzania</t>
  </si>
  <si>
    <t>Fiji</t>
  </si>
  <si>
    <t>Gabon</t>
  </si>
  <si>
    <t>Gambia</t>
  </si>
  <si>
    <t>Hanoi Capital Region, Vietnam</t>
  </si>
  <si>
    <t>Ghana</t>
  </si>
  <si>
    <t>Grenada</t>
  </si>
  <si>
    <t>Shenzhen, China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</si>
  <si>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</si>
  <si>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</si>
  <si>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</si>
  <si>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</si>
  <si>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</si>
  <si>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</si>
  <si>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</si>
  <si>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</si>
  <si>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</si>
  <si>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</si>
  <si>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</si>
  <si>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</si>
  <si>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</si>
  <si>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</si>
  <si>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</si>
  <si>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</si>
  <si>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</si>
  <si>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</si>
  <si>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</si>
  <si>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</si>
  <si>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</si>
  <si>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</si>
  <si>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</si>
  <si>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</si>
  <si>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</si>
  <si>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</si>
  <si>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</si>
  <si>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</si>
  <si>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</si>
  <si>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</si>
  <si>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</si>
  <si>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</si>
  <si>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</si>
  <si>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</si>
  <si>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</si>
  <si>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</si>
  <si>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</si>
  <si>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</si>
  <si>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</si>
  <si>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</si>
  <si>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</si>
  <si>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</si>
  <si>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</si>
  <si>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</si>
  <si>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</si>
  <si>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</si>
  <si>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</si>
  <si>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</si>
  <si>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</si>
  <si>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</si>
  <si>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</si>
  <si>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</si>
  <si>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</si>
  <si>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</si>
  <si>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</si>
  <si>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</si>
  <si>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</si>
  <si>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</si>
  <si>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</si>
  <si>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</si>
  <si>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</si>
  <si>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</si>
  <si>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</si>
  <si>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</si>
  <si>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Seychelles</t>
  </si>
  <si>
    <t>Sierra Leone</t>
  </si>
  <si>
    <t>Slovakia</t>
  </si>
  <si>
    <t>Slovenia</t>
  </si>
  <si>
    <t>Solomon Islands</t>
  </si>
  <si>
    <t>Somalia</t>
  </si>
  <si>
    <t>South Sudan</t>
  </si>
  <si>
    <t>Sudan</t>
  </si>
  <si>
    <t>Suriname</t>
  </si>
  <si>
    <t>Syria</t>
  </si>
  <si>
    <t>Tajikistan</t>
  </si>
  <si>
    <t>Timor-Leste</t>
  </si>
  <si>
    <t>Togo</t>
  </si>
  <si>
    <t>Tonga</t>
  </si>
  <si>
    <t>Trinidad and Tobago</t>
  </si>
  <si>
    <t>Turkmenistan</t>
  </si>
  <si>
    <t>Tuvalu</t>
  </si>
  <si>
    <t>Uruguay</t>
  </si>
  <si>
    <t>Uzbekistan</t>
  </si>
  <si>
    <t>Vanuatu</t>
  </si>
  <si>
    <t>Venezuela</t>
  </si>
  <si>
    <t>Yemen</t>
  </si>
  <si>
    <t>Zambia</t>
  </si>
  <si>
    <t>Zimbabwe</t>
  </si>
  <si>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</si>
  <si>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</si>
  <si>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</si>
  <si>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</si>
  <si>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</si>
  <si>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팔로워</t>
    <phoneticPr fontId="1" type="noConversion"/>
  </si>
  <si>
    <t>팔로워순위</t>
    <phoneticPr fontId="1" type="noConversion"/>
  </si>
  <si>
    <t>Austria</t>
    <phoneticPr fontId="1" type="noConversion"/>
  </si>
  <si>
    <t>Bulgaria</t>
    <phoneticPr fontId="1" type="noConversion"/>
  </si>
  <si>
    <t>Hungary</t>
    <phoneticPr fontId="1" type="noConversion"/>
  </si>
  <si>
    <t>Slovak Republic</t>
    <phoneticPr fontId="1" type="noConversion"/>
  </si>
  <si>
    <t>Canada</t>
    <phoneticPr fontId="1" type="noConversion"/>
  </si>
  <si>
    <t>Singapore</t>
    <phoneticPr fontId="1" type="noConversion"/>
  </si>
  <si>
    <t>Follower</t>
    <phoneticPr fontId="1" type="noConversion"/>
  </si>
  <si>
    <t>국가명</t>
    <phoneticPr fontId="1" type="noConversion"/>
  </si>
  <si>
    <t>Hong Kong</t>
    <phoneticPr fontId="1" type="noConversion"/>
  </si>
  <si>
    <t>Egypt</t>
    <phoneticPr fontId="1" type="noConversion"/>
  </si>
  <si>
    <t>Argentina</t>
    <phoneticPr fontId="1" type="noConversion"/>
  </si>
  <si>
    <t>Kenya</t>
    <phoneticPr fontId="1" type="noConversion"/>
  </si>
  <si>
    <t>Chile</t>
    <phoneticPr fontId="1" type="noConversion"/>
  </si>
  <si>
    <t>Vietnam</t>
    <phoneticPr fontId="1" type="noConversion"/>
  </si>
  <si>
    <t>Peru</t>
    <phoneticPr fontId="1" type="noConversion"/>
  </si>
  <si>
    <t>South Africa</t>
    <phoneticPr fontId="1" type="noConversion"/>
  </si>
  <si>
    <t>지난달팔로워</t>
    <phoneticPr fontId="1" type="noConversion"/>
  </si>
  <si>
    <t>지난달팔로워순위</t>
    <phoneticPr fontId="1" type="noConversion"/>
  </si>
  <si>
    <t>Eastern Region, Saudi Arabia</t>
  </si>
  <si>
    <t>Santiago Metropolitan Area, Chile</t>
  </si>
  <si>
    <t>Makkah Region, Saudi Arabia</t>
  </si>
  <si>
    <t>Alexandria, Egypt</t>
  </si>
  <si>
    <t>Lima Metropolitan Area, Peru</t>
  </si>
  <si>
    <t>Greater Buenos Aires, Argentina</t>
  </si>
  <si>
    <t>Greater Campinas, Brazil</t>
  </si>
  <si>
    <t>Greater Belo Horizonte, Brazil</t>
  </si>
  <si>
    <t>Greater Rajkot Area, India</t>
  </si>
  <si>
    <t>Greater Rio de Janeiro, Brazil</t>
  </si>
  <si>
    <t>Abu Dhabi, United Arab Emirates</t>
  </si>
  <si>
    <t>Le Plateau, Côte d'Ivoire</t>
  </si>
  <si>
    <t>Dammam, Saudi Arabia</t>
  </si>
  <si>
    <t>Communauté urbaine de Douala, Cameroon</t>
  </si>
  <si>
    <t>Greater Curitiba, Brazil</t>
  </si>
  <si>
    <t>Riyadh Region, Saudi Arabia</t>
  </si>
  <si>
    <t>Al Khobar, Saudi Arabia</t>
  </si>
  <si>
    <t>Doha, Qatar</t>
  </si>
  <si>
    <t>Lagos, Nigeria</t>
  </si>
  <si>
    <t>Mexico City Metropolitan Area, Mexico</t>
  </si>
  <si>
    <t>Madinah Region, Saudi Arabia</t>
  </si>
  <si>
    <t>Ouagadougou, Burkina Faso</t>
  </si>
  <si>
    <t>Greater Graz, Austria</t>
  </si>
  <si>
    <t>Changzhou-Wuxi-Suzhou Metropolitan Area, China</t>
  </si>
  <si>
    <t>팔로워 수</t>
    <phoneticPr fontId="1" type="noConversion"/>
  </si>
  <si>
    <t>팔로워 비중</t>
    <phoneticPr fontId="1" type="noConversion"/>
  </si>
  <si>
    <t>변동폭(전월 대비)</t>
    <phoneticPr fontId="1" type="noConversion"/>
  </si>
  <si>
    <t>United Arab Emirates</t>
    <phoneticPr fontId="1" type="noConversion"/>
  </si>
  <si>
    <t>Burkina Faso</t>
    <phoneticPr fontId="1" type="noConversion"/>
  </si>
  <si>
    <t>Azerbaijan</t>
    <phoneticPr fontId="1" type="noConversion"/>
  </si>
  <si>
    <t>Impressions</t>
    <phoneticPr fontId="1" type="noConversion"/>
  </si>
  <si>
    <t>Engagements</t>
    <phoneticPr fontId="1" type="noConversion"/>
  </si>
  <si>
    <t>전달오가닉</t>
    <phoneticPr fontId="1" type="noConversion"/>
  </si>
  <si>
    <t>주말</t>
    <phoneticPr fontId="1" type="noConversion"/>
  </si>
  <si>
    <t>이번오가닉</t>
    <phoneticPr fontId="1" type="noConversion"/>
  </si>
  <si>
    <t>전달주말오가닉</t>
    <phoneticPr fontId="1" type="noConversion"/>
  </si>
  <si>
    <t>이번달주말오가닉</t>
    <phoneticPr fontId="1" type="noConversion"/>
  </si>
  <si>
    <t>저번달PC</t>
    <phoneticPr fontId="1" type="noConversion"/>
  </si>
  <si>
    <t>저번달모바일</t>
    <phoneticPr fontId="1" type="noConversion"/>
  </si>
  <si>
    <t>이번달PC</t>
    <phoneticPr fontId="1" type="noConversion"/>
  </si>
  <si>
    <t>이번달모바일</t>
    <phoneticPr fontId="1" type="noConversion"/>
  </si>
  <si>
    <t>전달PV총합</t>
    <phoneticPr fontId="1" type="noConversion"/>
  </si>
  <si>
    <t>이번달PV총합</t>
    <phoneticPr fontId="1" type="noConversion"/>
  </si>
  <si>
    <t>전 월 대비 PC 및 Mobile 순방문자</t>
    <phoneticPr fontId="1" type="noConversion"/>
  </si>
  <si>
    <r>
      <rPr>
        <b/>
        <sz val="9"/>
        <color rgb="FF000000"/>
        <rFont val="맑은 고딕"/>
        <family val="2"/>
        <charset val="129"/>
      </rPr>
      <t>환산노출</t>
    </r>
    <phoneticPr fontId="1" type="noConversion"/>
  </si>
  <si>
    <r>
      <rPr>
        <b/>
        <sz val="9"/>
        <color rgb="FF000000"/>
        <rFont val="맑은 고딕"/>
        <family val="2"/>
        <charset val="129"/>
      </rPr>
      <t>환산참여</t>
    </r>
    <phoneticPr fontId="1" type="noConversion"/>
  </si>
  <si>
    <t>환산: 업로드일부터 월말까지의 일수로 환산한 수치들</t>
    <phoneticPr fontId="1" type="noConversion"/>
  </si>
  <si>
    <r>
      <rPr>
        <b/>
        <sz val="9"/>
        <color rgb="FF000000"/>
        <rFont val="맑은 고딕"/>
        <family val="2"/>
        <charset val="129"/>
      </rPr>
      <t>환산일수</t>
    </r>
    <phoneticPr fontId="1" type="noConversion"/>
  </si>
  <si>
    <t>전달 환산노출 평균</t>
    <phoneticPr fontId="1" type="noConversion"/>
  </si>
  <si>
    <t>전달 환산참여 평균</t>
    <phoneticPr fontId="1" type="noConversion"/>
  </si>
  <si>
    <t>이번달 환산노출 평균</t>
    <phoneticPr fontId="1" type="noConversion"/>
  </si>
  <si>
    <t>이번달 환산참여 평균</t>
    <phoneticPr fontId="1" type="noConversion"/>
  </si>
  <si>
    <t>오스트리아</t>
    <phoneticPr fontId="1" type="noConversion"/>
  </si>
  <si>
    <t>불가리아</t>
    <phoneticPr fontId="1" type="noConversion"/>
  </si>
  <si>
    <t>헝가리</t>
    <phoneticPr fontId="1" type="noConversion"/>
  </si>
  <si>
    <t>캐나다</t>
    <phoneticPr fontId="1" type="noConversion"/>
  </si>
  <si>
    <t>싱가폴</t>
    <phoneticPr fontId="1" type="noConversion"/>
  </si>
  <si>
    <t>영국</t>
    <phoneticPr fontId="1" type="noConversion"/>
  </si>
  <si>
    <t>호주</t>
    <phoneticPr fontId="1" type="noConversion"/>
  </si>
  <si>
    <t>벨기에</t>
    <phoneticPr fontId="1" type="noConversion"/>
  </si>
  <si>
    <t>스위스</t>
    <phoneticPr fontId="1" type="noConversion"/>
  </si>
  <si>
    <t>독일</t>
    <phoneticPr fontId="1" type="noConversion"/>
  </si>
  <si>
    <t>스페인</t>
    <phoneticPr fontId="1" type="noConversion"/>
  </si>
  <si>
    <t>프랑스</t>
    <phoneticPr fontId="1" type="noConversion"/>
  </si>
  <si>
    <t>이탈리아</t>
    <phoneticPr fontId="1" type="noConversion"/>
  </si>
  <si>
    <t>네덜란드</t>
    <phoneticPr fontId="1" type="noConversion"/>
  </si>
  <si>
    <t>노르웨이</t>
    <phoneticPr fontId="1" type="noConversion"/>
  </si>
  <si>
    <t>멕시코</t>
    <phoneticPr fontId="1" type="noConversion"/>
  </si>
  <si>
    <t>브라질</t>
    <phoneticPr fontId="1" type="noConversion"/>
  </si>
  <si>
    <t>인도</t>
    <phoneticPr fontId="1" type="noConversion"/>
  </si>
  <si>
    <t>포르투갈</t>
    <phoneticPr fontId="1" type="noConversion"/>
  </si>
  <si>
    <t>로마니아</t>
    <phoneticPr fontId="1" type="noConversion"/>
  </si>
  <si>
    <t>터키</t>
    <phoneticPr fontId="1" type="noConversion"/>
  </si>
  <si>
    <t>일본</t>
    <phoneticPr fontId="1" type="noConversion"/>
  </si>
  <si>
    <t>한국</t>
    <phoneticPr fontId="1" type="noConversion"/>
  </si>
  <si>
    <t>말레이시아</t>
    <phoneticPr fontId="1" type="noConversion"/>
  </si>
  <si>
    <t>몰도바</t>
    <phoneticPr fontId="1" type="noConversion"/>
  </si>
  <si>
    <t>스웨덴</t>
    <phoneticPr fontId="1" type="noConversion"/>
  </si>
  <si>
    <t>폴란드</t>
    <phoneticPr fontId="1" type="noConversion"/>
  </si>
  <si>
    <t>인도네시아</t>
    <phoneticPr fontId="1" type="noConversion"/>
  </si>
  <si>
    <t>중국</t>
    <phoneticPr fontId="1" type="noConversion"/>
  </si>
  <si>
    <t>체코</t>
    <phoneticPr fontId="1" type="noConversion"/>
  </si>
  <si>
    <t>대만</t>
    <phoneticPr fontId="1" type="noConversion"/>
  </si>
  <si>
    <t>필리핀</t>
    <phoneticPr fontId="1" type="noConversion"/>
  </si>
  <si>
    <t>태국</t>
    <phoneticPr fontId="1" type="noConversion"/>
  </si>
  <si>
    <t>덴마크</t>
    <phoneticPr fontId="1" type="noConversion"/>
  </si>
  <si>
    <t>핀란드</t>
    <phoneticPr fontId="1" type="noConversion"/>
  </si>
  <si>
    <t>콜롬비아</t>
    <phoneticPr fontId="1" type="noConversion"/>
  </si>
  <si>
    <t>모로코</t>
    <phoneticPr fontId="1" type="noConversion"/>
  </si>
  <si>
    <t>아일랜드</t>
    <phoneticPr fontId="1" type="noConversion"/>
  </si>
  <si>
    <t>파키스탄</t>
    <phoneticPr fontId="1" type="noConversion"/>
  </si>
  <si>
    <t>홍콩</t>
    <phoneticPr fontId="1" type="noConversion"/>
  </si>
  <si>
    <t>아르헨티나</t>
    <phoneticPr fontId="1" type="noConversion"/>
  </si>
  <si>
    <t>이집트</t>
    <phoneticPr fontId="1" type="noConversion"/>
  </si>
  <si>
    <t>케냐</t>
    <phoneticPr fontId="1" type="noConversion"/>
  </si>
  <si>
    <t>칠레</t>
    <phoneticPr fontId="1" type="noConversion"/>
  </si>
  <si>
    <t>베트남</t>
    <phoneticPr fontId="1" type="noConversion"/>
  </si>
  <si>
    <t>페루</t>
    <phoneticPr fontId="1" type="noConversion"/>
  </si>
  <si>
    <t>남아프리카공화국</t>
    <phoneticPr fontId="1" type="noConversion"/>
  </si>
  <si>
    <t>아프가니스탄</t>
    <phoneticPr fontId="1" type="noConversion"/>
  </si>
  <si>
    <t>알바니아</t>
    <phoneticPr fontId="1" type="noConversion"/>
  </si>
  <si>
    <t>알제리</t>
    <phoneticPr fontId="1" type="noConversion"/>
  </si>
  <si>
    <t>안도라</t>
    <phoneticPr fontId="1" type="noConversion"/>
  </si>
  <si>
    <t>앙골라</t>
    <phoneticPr fontId="1" type="noConversion"/>
  </si>
  <si>
    <t>아르메니아</t>
    <phoneticPr fontId="1" type="noConversion"/>
  </si>
  <si>
    <t>아제르바이젠</t>
    <phoneticPr fontId="1" type="noConversion"/>
  </si>
  <si>
    <t>바하마스</t>
    <phoneticPr fontId="1" type="noConversion"/>
  </si>
  <si>
    <t>바레인</t>
    <phoneticPr fontId="1" type="noConversion"/>
  </si>
  <si>
    <t>방글라데시</t>
    <phoneticPr fontId="1" type="noConversion"/>
  </si>
  <si>
    <t>벨라루스</t>
    <phoneticPr fontId="1" type="noConversion"/>
  </si>
  <si>
    <t>부탄</t>
    <phoneticPr fontId="1" type="noConversion"/>
  </si>
  <si>
    <t>볼리비아</t>
    <phoneticPr fontId="1" type="noConversion"/>
  </si>
  <si>
    <t>보스니아</t>
    <phoneticPr fontId="1" type="noConversion"/>
  </si>
  <si>
    <t>보츠와나</t>
    <phoneticPr fontId="1" type="noConversion"/>
  </si>
  <si>
    <t>코트디부아르</t>
    <phoneticPr fontId="1" type="noConversion"/>
  </si>
  <si>
    <t>캄보디아</t>
    <phoneticPr fontId="1" type="noConversion"/>
  </si>
  <si>
    <t>카메룬</t>
    <phoneticPr fontId="1" type="noConversion"/>
  </si>
  <si>
    <t>부르키나파소</t>
    <phoneticPr fontId="1" type="noConversion"/>
  </si>
  <si>
    <t>콩고</t>
    <phoneticPr fontId="1" type="noConversion"/>
  </si>
  <si>
    <t>코스타리카</t>
    <phoneticPr fontId="1" type="noConversion"/>
  </si>
  <si>
    <t>크로아티아</t>
    <phoneticPr fontId="1" type="noConversion"/>
  </si>
  <si>
    <t>쿠바</t>
    <phoneticPr fontId="1" type="noConversion"/>
  </si>
  <si>
    <t>에콰도르</t>
    <phoneticPr fontId="1" type="noConversion"/>
  </si>
  <si>
    <t>엘살바도르</t>
    <phoneticPr fontId="1" type="noConversion"/>
  </si>
  <si>
    <t>에스토니아</t>
    <phoneticPr fontId="1" type="noConversion"/>
  </si>
  <si>
    <t>에티오피아</t>
    <phoneticPr fontId="1" type="noConversion"/>
  </si>
  <si>
    <t>피지</t>
    <phoneticPr fontId="1" type="noConversion"/>
  </si>
  <si>
    <t>가봉</t>
    <phoneticPr fontId="1" type="noConversion"/>
  </si>
  <si>
    <t>감비아</t>
    <phoneticPr fontId="1" type="noConversion"/>
  </si>
  <si>
    <t>조지아</t>
    <phoneticPr fontId="1" type="noConversion"/>
  </si>
  <si>
    <t>가나</t>
    <phoneticPr fontId="1" type="noConversion"/>
  </si>
  <si>
    <t>그리스</t>
    <phoneticPr fontId="1" type="noConversion"/>
  </si>
  <si>
    <t>돠테말라</t>
    <phoneticPr fontId="1" type="noConversion"/>
  </si>
  <si>
    <t>아이티</t>
    <phoneticPr fontId="1" type="noConversion"/>
  </si>
  <si>
    <t>온두라스</t>
    <phoneticPr fontId="1" type="noConversion"/>
  </si>
  <si>
    <t>아이슬란드</t>
    <phoneticPr fontId="1" type="noConversion"/>
  </si>
  <si>
    <t>이란</t>
    <phoneticPr fontId="1" type="noConversion"/>
  </si>
  <si>
    <t>이라크</t>
    <phoneticPr fontId="1" type="noConversion"/>
  </si>
  <si>
    <t>이스라엘</t>
    <phoneticPr fontId="1" type="noConversion"/>
  </si>
  <si>
    <t>자메이카</t>
    <phoneticPr fontId="1" type="noConversion"/>
  </si>
  <si>
    <t>요르단</t>
    <phoneticPr fontId="1" type="noConversion"/>
  </si>
  <si>
    <t>카자흐스탄</t>
    <phoneticPr fontId="1" type="noConversion"/>
  </si>
  <si>
    <t>쿠웨이트</t>
    <phoneticPr fontId="1" type="noConversion"/>
  </si>
  <si>
    <t>키르기스스탄</t>
    <phoneticPr fontId="1" type="noConversion"/>
  </si>
  <si>
    <t>라오스</t>
    <phoneticPr fontId="1" type="noConversion"/>
  </si>
  <si>
    <t>라트비아</t>
    <phoneticPr fontId="1" type="noConversion"/>
  </si>
  <si>
    <t>레바논</t>
    <phoneticPr fontId="1" type="noConversion"/>
  </si>
  <si>
    <t>리비아</t>
    <phoneticPr fontId="1" type="noConversion"/>
  </si>
  <si>
    <t>리히텐슈타인</t>
    <phoneticPr fontId="1" type="noConversion"/>
  </si>
  <si>
    <t>리투아니아</t>
    <phoneticPr fontId="1" type="noConversion"/>
  </si>
  <si>
    <t>룩셈부르크</t>
    <phoneticPr fontId="1" type="noConversion"/>
  </si>
  <si>
    <t>마다가스카</t>
    <phoneticPr fontId="1" type="noConversion"/>
  </si>
  <si>
    <t>말타</t>
    <phoneticPr fontId="1" type="noConversion"/>
  </si>
  <si>
    <t>모나코</t>
    <phoneticPr fontId="1" type="noConversion"/>
  </si>
  <si>
    <t>몽골</t>
    <phoneticPr fontId="1" type="noConversion"/>
  </si>
  <si>
    <t>모잠비크</t>
    <phoneticPr fontId="1" type="noConversion"/>
  </si>
  <si>
    <t>미얀마</t>
    <phoneticPr fontId="1" type="noConversion"/>
  </si>
  <si>
    <t>네팔</t>
    <phoneticPr fontId="1" type="noConversion"/>
  </si>
  <si>
    <t>뉴질랜드</t>
    <phoneticPr fontId="1" type="noConversion"/>
  </si>
  <si>
    <t>북한</t>
    <phoneticPr fontId="1" type="noConversion"/>
  </si>
  <si>
    <t>북마케도니아</t>
    <phoneticPr fontId="1" type="noConversion"/>
  </si>
  <si>
    <t>오만</t>
    <phoneticPr fontId="1" type="noConversion"/>
  </si>
  <si>
    <t>팔레스타인</t>
    <phoneticPr fontId="1" type="noConversion"/>
  </si>
  <si>
    <t>파나마</t>
    <phoneticPr fontId="1" type="noConversion"/>
  </si>
  <si>
    <t>파푸아뉴기니</t>
    <phoneticPr fontId="1" type="noConversion"/>
  </si>
  <si>
    <t>파라과이</t>
    <phoneticPr fontId="1" type="noConversion"/>
  </si>
  <si>
    <t>카타르</t>
    <phoneticPr fontId="1" type="noConversion"/>
  </si>
  <si>
    <t>러시아</t>
    <phoneticPr fontId="1" type="noConversion"/>
  </si>
  <si>
    <t>르완다</t>
    <phoneticPr fontId="1" type="noConversion"/>
  </si>
  <si>
    <t>사우디아라비아</t>
    <phoneticPr fontId="1" type="noConversion"/>
  </si>
  <si>
    <t>세네갈</t>
    <phoneticPr fontId="1" type="noConversion"/>
  </si>
  <si>
    <t>세르비아</t>
    <phoneticPr fontId="1" type="noConversion"/>
  </si>
  <si>
    <t>슬로바키아</t>
    <phoneticPr fontId="1" type="noConversion"/>
  </si>
  <si>
    <t>슬로베니아</t>
    <phoneticPr fontId="1" type="noConversion"/>
  </si>
  <si>
    <t>남수단</t>
    <phoneticPr fontId="1" type="noConversion"/>
  </si>
  <si>
    <t>스리랑카</t>
    <phoneticPr fontId="1" type="noConversion"/>
  </si>
  <si>
    <t>수단</t>
    <phoneticPr fontId="1" type="noConversion"/>
  </si>
  <si>
    <t>수리남</t>
    <phoneticPr fontId="1" type="noConversion"/>
  </si>
  <si>
    <t>시리아</t>
    <phoneticPr fontId="1" type="noConversion"/>
  </si>
  <si>
    <t>탄자니아</t>
    <phoneticPr fontId="1" type="noConversion"/>
  </si>
  <si>
    <t>토고</t>
    <phoneticPr fontId="1" type="noConversion"/>
  </si>
  <si>
    <t>튀니지</t>
    <phoneticPr fontId="1" type="noConversion"/>
  </si>
  <si>
    <t>우간다</t>
    <phoneticPr fontId="1" type="noConversion"/>
  </si>
  <si>
    <t>아랍에미리트</t>
    <phoneticPr fontId="1" type="noConversion"/>
  </si>
  <si>
    <t>미국</t>
    <phoneticPr fontId="1" type="noConversion"/>
  </si>
  <si>
    <t>우루과이</t>
    <phoneticPr fontId="1" type="noConversion"/>
  </si>
  <si>
    <t>우즈베키스탄</t>
    <phoneticPr fontId="1" type="noConversion"/>
  </si>
  <si>
    <t>베네수엘라</t>
    <phoneticPr fontId="1" type="noConversion"/>
  </si>
  <si>
    <t>예멘</t>
    <phoneticPr fontId="1" type="noConversion"/>
  </si>
  <si>
    <t>잠비아</t>
    <phoneticPr fontId="1" type="noConversion"/>
  </si>
  <si>
    <t>짐바브웨</t>
    <phoneticPr fontId="1" type="noConversion"/>
  </si>
  <si>
    <t>전달 클릭수</t>
    <phoneticPr fontId="1" type="noConversion"/>
  </si>
  <si>
    <t>이번달 클릭수</t>
    <phoneticPr fontId="1" type="noConversion"/>
  </si>
  <si>
    <t>당월 오가닉노출</t>
    <phoneticPr fontId="1" type="noConversion"/>
  </si>
  <si>
    <t>지난달 환산일</t>
    <phoneticPr fontId="1" type="noConversion"/>
  </si>
  <si>
    <t>이번달 환산일</t>
    <phoneticPr fontId="1" type="noConversion"/>
  </si>
  <si>
    <t>지난달 총노출</t>
    <phoneticPr fontId="1" type="noConversion"/>
  </si>
  <si>
    <t>이번달 총노출</t>
    <phoneticPr fontId="1" type="noConversion"/>
  </si>
  <si>
    <t>평균</t>
    <phoneticPr fontId="1" type="noConversion"/>
  </si>
  <si>
    <t>총노출은 콘텐츠 로우데이터 오가닉 노출</t>
    <phoneticPr fontId="1" type="noConversion"/>
  </si>
  <si>
    <t>08/01/2024</t>
  </si>
  <si>
    <t>08/02/2024</t>
  </si>
  <si>
    <t>08/03/2024</t>
  </si>
  <si>
    <t>08/04/2024</t>
  </si>
  <si>
    <t>08/05/2024</t>
  </si>
  <si>
    <t>08/06/2024</t>
  </si>
  <si>
    <t>08/07/2024</t>
  </si>
  <si>
    <t>08/08/2024</t>
  </si>
  <si>
    <t>08/09/2024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</si>
  <si>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</si>
  <si>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</si>
  <si>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</si>
  <si>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</si>
  <si>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</si>
  <si>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</si>
  <si>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</si>
  <si>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</si>
  <si>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</si>
  <si>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</si>
  <si>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</si>
  <si>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</si>
  <si>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</si>
  <si>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</si>
  <si>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</si>
  <si>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</si>
  <si>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</si>
  <si>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</si>
  <si>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</si>
  <si>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08/29/2024</t>
  </si>
  <si>
    <t>08/30/2024</t>
  </si>
  <si>
    <t>08/31/2024</t>
  </si>
  <si>
    <t>8월</t>
    <phoneticPr fontId="1" type="noConversion"/>
  </si>
  <si>
    <t>12. 09. 2024
Doosan Electro-Materials' the 4th newly completed plant in Korea
FCCL production factory with source technology accumulated for 50 years
Doosan Electro-Materials' Gimje Plant Completion Ceremony
12. 09. 2024
두산전자의 새롭게 준공된 국내 4번째 공장
50년간 축적된 원천 기술을 보유한 FCCL 생산공장
두산전자 김제공장 준공식
#Doosan #DoosanElectroMaterials #CompletionCeremony #Gimje #Factory #Casting #Lamination #TheWorldOnly</t>
  </si>
  <si>
    <t>https://www.linkedin.com/feed/update/urn:li:activity:7234803255527010305</t>
  </si>
  <si>
    <t>Doosan Electro-Materials will participate in the KPCA Show 2024👏
The KPCA Show 2024, that leads the world's PCB and semiconductor packaging industry, will be held at Songdo Convensia in Incheon for three days from September 4 (Wed) to 6 (Fri), 2024.
At the KPCA Show 2024, Doosan Electro-Materials will introduce their products under three themes : smart devices, package substrate and network, and will present various types of product lines such as CCL, RCC, and FCCL.
If you are curious about Doosan Electro-Materials' core technologies and products, please visit KPCA Show 2024 and check them out! 
✅To pre-register click here : https://lnkd.in/gXkq6jHc
KPCA Show 2024에 두산전자가 참가합니다👏
세계 PCB 산업 및 반도체 패키징 산업을 주도하는 첨단 기술의 장이 펼쳐질 KPCA Show 2024는 2024년 9월 4일(수) ~ 6(금)까지 3일간 인천 송도 컨벤시아에서 진행됩니다.
이번 KPCA Show 2024에서 두산전자는 스마트 디바이스, 반도체 기판, 통신 등 3가지 테마로 이번 전시를 준비했으며, CCL, RCC, FCCL 등 다양한 종류의 제품군을 선보일 예정입니다.
두산전자의 핵심 기술과 제품이 궁금하시다면, KPCA Show 2024에 방문하여 확인해 보세요!
#Doosan #DoosanElectroMaterials #KPCA #CCL #RCC #FCCL #Package #Network</t>
  </si>
  <si>
    <t>https://www.linkedin.com/feed/update/urn:li:activity:7234062225513005061</t>
  </si>
  <si>
    <t>It's time to find out about Doosan Electro-Materials and our quiz is back🎓
IC Package refers to a high-density circuit board that performs the role of electrical signal transfer between a semiconductor and the main board.
Which of the four series, representing Doosan Electro-Materials' IC Package Non Memory, has the Low Loss(Df/Dk) and Multi Lamination features?</t>
  </si>
  <si>
    <t>https://www.linkedin.com/feed/update/urn:li:activity:7232975135153004546</t>
  </si>
  <si>
    <t>Doosan Electro-Materials conducted a joint fire drill with Yongin Seobu Fire Station🧑‍🚒
This training was conducted to increase responsiveness and minimize damage in the event of an actual emergency. This training was particularly necessary to handle dangerous goods as stipulated in the Dangerous Goods Safety Management Act.
The training, which involved more than 80 firefighters, executives and employees, and seven fire engines, and included the programs such as fire suppression, patient first aid, and final evacuation.
Besides the joint fire drill, Doosan Electro-Materials plans to prepare various educational programs in order to raise safety awareness of the executives and employees, and to educate how to handle a problem situation. We will do our best and pay special attention to safety!
✅https://lnkd.in/gBQjS-7R
두산전자가 용인 서부소방서와 함께 합동소방훈련을 실시했습니다🧑‍🚒
이번 훈련은 실제 상황 발생 시 대응력을 높이고 피해를 최소화할 목적으로 실시되었으며, 특히 두산전자는 위험물 안전 관리법에서 규정하는 위험물을 취급하고 있기에 더욱 필요한 훈련이었습니다.
소방관, 임직원 등 80여 명과, 소방차 7대가 동원된 이번 훈련에는 화재 진압 및 환자 구급, 최종 대피 등의 프로그램이 진행되었습니다.
두산전자는 이번 합동소방훈련 외에도 임직원들의 안전 인식을 높이고, 문제 상황에서도 빠르게 대처할 수 있도록 다양한 교육 프로그램을 준비해 나갈 계획이며, 안전에 각별히 주의할 수 있도록 최선의 노력을 다하겠습니다!
#Doosan #DoosanElectroMaterials #JointFireDrill #Fire #Safety #EHS</t>
  </si>
  <si>
    <t>https://www.linkedin.com/feed/update/urn:li:activity:7232621569334788097</t>
  </si>
  <si>
    <t>How much do you know about IC Package?
The IC package is a component that serves as an electrical signal transmission between the semiconductor and the main board, and refers to a high-density circuit board with a fine circuit.
IC Packages are divided into Memory, which is responsible for information storage, and Non Memory, which is responsible for logical processing of information.
Each of the four representative series of Doosan Electro-Materials' IC Package Non Memory has different characteristics, and is used in various sectors.
🔸 K: Impedance Control for High-End Controller/RFSiP/AiP
🔸 J: Good Processability for Thin RFSiP
🔸 Z: High Toughness for FCCSP
🔸 I : Warpage Solution for FCBGA Center Core
Doosan Electro-Materials will do its best to produce differentiated IC package and to increase continuously its competitiveness in the semiconductor market!
https://lnkd.in/g2TedAWA
여러분은 IC Package에 대해 얼마나 알고 계시나요?
IC Package는 반도체와 메인보드 간 전기적 신호 전달 역할을 수행하는 부품으로 미세한 회로가 형성되어 있는 고밀도 회로 기판을 의미하는데요.
IC Package는 정보를 저장하고 기억하는 역할을 담당하는 메모리와 논리적인 정보 처리 역할을 담당하는 비 메모리로 나누어집니다.
두산전자의 IC Package 비 메모리를 대표하는 4개의 시리즈는 각각의 특성을 가지고 있으며, 다양한 부문에 활용되고 있습니다.
🔸 K : Impedance Control for High-End Controller/RFSiP/AiP
🔸 J : Good Processability for Thin RFSiP
🔸 Z : High Toughness for FCCSP
🔸 I : Warpage Solution for FCBGA Center Core
두산전자는 반도체 시장에서의 경쟁력을 지속적으로 높일 수 있도록 차별화된 IC Package를 생산하기 위해 최선의 노력을 다하도록 하겠습니다!
#Doosan #DoosanElectroMaterials #ICPackage #Semiconductor #Memory #NonMemory #DRAM #RFSiP #AiP #FCCSP #FCBGA</t>
  </si>
  <si>
    <t>https://www.linkedin.com/feed/update/urn:li:activity:7232250270515142657</t>
  </si>
  <si>
    <t>Doosan Corporation has published an ESG report on sustainable management performance, based on its own ESG(Environment, Social and Governance) management frame 3P(People·Planet·Partners)
In this report, Doosan Corporation evaluated social, environmental, and financial importance of sustainability relationships, and transparently disclosed key ESG-related achievements and activities.
Doosan Corporation promises to strengthen communication with society, customers, and stakeholders in the future🤝
*Check Doosan Electro-Materials and Doosan Corporation website for more information.
✅Doosan Electro-Materials : https://lnkd.in/gmpZpRXK
✅Doosan Corporation : https://lnkd.in/dD6NAN8N
㈜두산은 독자적인 ESG(Environment, Social and Governance) 경영 프레임 3P(People·Planet·Partners)를 기반으로 지속가능경영 성과를 담은 ESG 보고서를 발간했습니다.
이번 보고서를 통해 ㈜두산은 지속가능성 관계에 따른 사회·환경, 재무적 중요성을 평가하고, ESG 관련 주요 성과와 활동을 투명하게 공개하였습니다.
㈜두산은 앞으로도 사회, 고객 그리고 이해관계자와의 소통을 강화해 나갈 것을 약속드립니다🤝
*자세한 내용은 두산전자 및 (주)두산 웹사이트를 통해 확인하실 수 있습니다.
#Doosan #DoosanElectroMaterials #DoosanCorporation #DoosanGroup #ESG #Environment #Social #Governance</t>
  </si>
  <si>
    <t>https://www.linkedin.com/feed/update/urn:li:activity:7231195903179546625</t>
  </si>
  <si>
    <t>Base for future innovation! Introducing CCL.
CCL is a core material of printed circuit board (PCB), product laminated with copper foil on an insulating layer composed of resin, glass fiber and other chemicals.
CCL, applied in semiconductors, networks, and smart devices etc., is actively used in various business areas depending on the characteristics of the market, and its value as well as market demand continuously increase along with the transition to the 6G era.
As a leader in the CCL market, Doosan Electro-Materials promises to continue producing high-quality CCL that can be used in various fields🤝
https://lnkd.in/gvGuhbTM 
미래 혁신을 위한 기반! CCL을 소개합니다.
CCL은 인쇄회로기판(PCB)의 핵심 소재로 수지, 유리 섬유 그리고 기타 화학물질 등으로 구성된 절연층에 동박을 적층한 제품입니다.
반도체, 네트워크, 스마트 디바이스 등 CCL은 시장이 요구하는 특성에 따라 다양한 사업분야에 적극 활용되고 있으며, 6G 시대로의 변화에 따라 그 가치가 더 높아져 시장에서의 요구가 지속적으로 증가하고 있습니다!
CCL 시장의 선두주자로서 두산전자는 앞으로도 다양한 분야에 활용할 수 있는 양질의 CCL을 생산해 낼 것을 약속드립니다🤝
#Doosan #DoosanElectroMaterials #CCL #Semiconductor #Smartdevice #Network #Automotive #EV</t>
  </si>
  <si>
    <t>https://www.linkedin.com/feed/update/urn:li:activity:7229713535310684160</t>
  </si>
  <si>
    <t>Hot summer with sweltering sun ☀ ️
How do you spend your summer vacation?
A car ride with a cool breeze? Enjoying different activities that make you sweat? If not, just staying at home and eating delicious fruits may be a nice vacation too.
Doosan Electro-Materials stays with you any time during your summer vacation!
Have a happy and cool summer with Doosan Electro-Materials😊
뜨거운 태양이 내리쬐는 무더운 여름☀️
여러분은 어떻게 여름휴가를 보내실 건가요?
시원한 바람을 맞으며 떠나는 드라이브? 땀 흘리며 즐기는 다양한 액티비티? 그것도 아니라면 맛있는 과일과 함께 집에서 즐기는 것도 좋은 휴가가 될 수 있을 것 같아요.
여름휴가를 즐기는 여러분 곁에는 언제나 두산전자가 함께합니다!
두산전자와 함께 행복하고 시원한 여름 보내세요😊
#Doosan #DoosanElectroMaterials #CCL #FCCL #PFC #Summer #Vacation #Drive #Exercise #Home</t>
  </si>
  <si>
    <t>https://www.linkedin.com/feed/update/urn:li:activity:7227176783542988800</t>
  </si>
  <si>
    <t>Doosan’s traces across 128 years.
And the following traces across 50 years of Doosan Electro-Materials.
From the past to the present, the actual Doosan Group was formed with sweat and effort of countless people.
Doosan Electro-Materials promises to do its best to lead the innovation in the electronics industry in the future. We ask for your interest and support for Doosan Group, which will write a new chapter in history😊
Check the history of Doosan Group!
https://lnkd.in/gVWe4_fi
두산이 걸어온 128년의 발자취.
그리고 그 뒤를 이어 걸어온 두산전자의 50년의 발자취.
과거부터 현재까지 수많은 사람들의 땀과 노력이 모여 지금의 두산 그룹이 만들어졌습니다.
두산전자는 앞으로도 전자업계의 선도적인 혁신을 이끌어 가기 위해 최선의 노력을 다할 것을 약속드리며, 새로운 역사를 써 내려갈 두산 그룹에 여러분의 많은 관심과 응원 부탁드립니다😊
두산 그룹의 역사를 확인해 보세요!
#Doosan #DoosanElectroMaterials #DoosanCorporation #DoosanGroup #FoundationAnniversary #Anniversary #History</t>
  </si>
  <si>
    <t>https://www.linkedin.com/feed/update/urn:li:activity:7224640107113332736</t>
  </si>
  <si>
    <t>Atlanta Metropolitan Area</t>
  </si>
  <si>
    <t>Quito Metropolitan Area, Ecuador</t>
  </si>
  <si>
    <t>Miami-Fort Lauderdale Area</t>
  </si>
  <si>
    <t>Greater Tokyo Area, Japan</t>
  </si>
  <si>
    <t xml:space="preserve"> ㈜ 두산 창립 128주년</t>
    <phoneticPr fontId="1" type="noConversion"/>
  </si>
  <si>
    <t>단일 이미지</t>
    <phoneticPr fontId="1" type="noConversion"/>
  </si>
  <si>
    <t xml:space="preserve"> ㈜ 두산 ESG 보고서</t>
    <phoneticPr fontId="1" type="noConversion"/>
  </si>
  <si>
    <t>Repost</t>
    <phoneticPr fontId="1" type="noConversion"/>
  </si>
  <si>
    <t>CCL 소개</t>
    <phoneticPr fontId="1" type="noConversion"/>
  </si>
  <si>
    <t>캐러셀</t>
    <phoneticPr fontId="1" type="noConversion"/>
  </si>
  <si>
    <t>IC Package - Non Memory</t>
    <phoneticPr fontId="1" type="noConversion"/>
  </si>
  <si>
    <t>두산기술원 합동소방훈련 실시</t>
    <phoneticPr fontId="1" type="noConversion"/>
  </si>
  <si>
    <t>시즈널 - 휴가 속 두산전자</t>
    <phoneticPr fontId="1" type="noConversion"/>
  </si>
  <si>
    <t>김제 공장 준공식 티저</t>
    <phoneticPr fontId="1" type="noConversion"/>
  </si>
  <si>
    <t>영상</t>
    <phoneticPr fontId="1" type="noConversion"/>
  </si>
  <si>
    <t>KPCA 부스 참가 티저</t>
    <phoneticPr fontId="1" type="noConversion"/>
  </si>
  <si>
    <t>Quiz - IC Package - Non Memory</t>
    <phoneticPr fontId="1" type="noConversion"/>
  </si>
  <si>
    <t>Poll</t>
    <phoneticPr fontId="1" type="noConversion"/>
  </si>
  <si>
    <t>전월 오가닉노출</t>
    <phoneticPr fontId="1" type="noConversion"/>
  </si>
  <si>
    <t>전월 o.f/o.i</t>
    <phoneticPr fontId="1" type="noConversion"/>
  </si>
  <si>
    <t>당월 o.f/o.i</t>
    <phoneticPr fontId="1" type="noConversion"/>
  </si>
  <si>
    <t>전달 일팔로워평균</t>
    <phoneticPr fontId="1" type="noConversion"/>
  </si>
  <si>
    <t>6월평균</t>
    <phoneticPr fontId="1" type="noConversion"/>
  </si>
  <si>
    <t>7월평균</t>
    <phoneticPr fontId="1" type="noConversion"/>
  </si>
  <si>
    <t>이번달 일팔로워평균</t>
    <phoneticPr fontId="1" type="noConversion"/>
  </si>
  <si>
    <t>노란칸은 복붙 파랑칸은 자동</t>
    <phoneticPr fontId="1" type="noConversion"/>
  </si>
  <si>
    <t>품질관리</t>
  </si>
  <si>
    <t>인사</t>
  </si>
  <si>
    <t>부동산</t>
  </si>
  <si>
    <t>연구</t>
  </si>
  <si>
    <t>IT</t>
  </si>
  <si>
    <t>영업</t>
  </si>
  <si>
    <t>마케팅</t>
  </si>
  <si>
    <t>방송·미디어</t>
  </si>
  <si>
    <t>국방</t>
  </si>
  <si>
    <t>운영</t>
  </si>
  <si>
    <t>미술·디자인</t>
  </si>
  <si>
    <t>사업개발</t>
  </si>
  <si>
    <t>컨설팅</t>
  </si>
  <si>
    <t>교육</t>
  </si>
  <si>
    <t>공학</t>
  </si>
  <si>
    <t>기업운영</t>
  </si>
  <si>
    <t>프로젝트 관리</t>
  </si>
  <si>
    <t>금융</t>
  </si>
  <si>
    <t>구매조달</t>
  </si>
  <si>
    <t>개인 및 가족 서비스</t>
  </si>
  <si>
    <t>부동산 임대</t>
  </si>
  <si>
    <t>투자 은행</t>
  </si>
  <si>
    <t>투자 관리</t>
  </si>
  <si>
    <t>회계</t>
  </si>
  <si>
    <t>건설</t>
  </si>
  <si>
    <t>도매 건설자재</t>
  </si>
  <si>
    <t>재생에너지 장비제조</t>
  </si>
  <si>
    <t>이벤트 서비스</t>
  </si>
  <si>
    <t>가전제품, 전기 및 전자제품 제조</t>
  </si>
  <si>
    <t>운송, 물류, 공급망, 보관</t>
  </si>
  <si>
    <t>트럭 운송</t>
  </si>
  <si>
    <t>건축 및 설계</t>
  </si>
  <si>
    <t>토목 공학</t>
  </si>
  <si>
    <t>해상 운송</t>
  </si>
  <si>
    <t>항공 및 항공 우주 부품 제조</t>
  </si>
  <si>
    <t>IT 서비스 및 IT 컨설팅</t>
  </si>
  <si>
    <t>자동차 제조</t>
  </si>
  <si>
    <t>시장 조사</t>
  </si>
  <si>
    <t>대외홍보 서비스</t>
  </si>
  <si>
    <t>비즈니스 컨설팅 및 서비스</t>
  </si>
  <si>
    <t>기계 제조</t>
  </si>
  <si>
    <t>광업</t>
  </si>
  <si>
    <t>석유가스</t>
  </si>
  <si>
    <t>병원·보건</t>
  </si>
  <si>
    <t>제약</t>
  </si>
  <si>
    <t>공익설비</t>
  </si>
  <si>
    <t>소매 의류 및 패션</t>
  </si>
  <si>
    <t>보안 및 조사</t>
  </si>
  <si>
    <t>시설 서비스</t>
  </si>
  <si>
    <t>아웃소싱 및 오프쇼어링 컨설팅</t>
  </si>
  <si>
    <t>웰빙 및 피트니스 서비스</t>
  </si>
  <si>
    <t>소프트웨어 개발</t>
  </si>
  <si>
    <t>반도체 제조</t>
  </si>
  <si>
    <t>섬유제조</t>
  </si>
  <si>
    <t>고등 교육</t>
  </si>
  <si>
    <t>컴퓨터 및 전자 제품 제조</t>
  </si>
  <si>
    <t>제조</t>
  </si>
  <si>
    <t>소매업</t>
  </si>
  <si>
    <t>엔터테인먼트 업체</t>
  </si>
  <si>
    <t>도매</t>
  </si>
  <si>
    <t>산업 기계 제조</t>
  </si>
  <si>
    <t>HR 서비스</t>
  </si>
  <si>
    <t>정신건강 관리</t>
  </si>
  <si>
    <t>연구 서비스</t>
  </si>
  <si>
    <t>여행사</t>
  </si>
  <si>
    <t>호텔·관광</t>
  </si>
  <si>
    <t>레스토랑</t>
  </si>
  <si>
    <t>그래픽 디자인</t>
  </si>
  <si>
    <t>국제 무역 및 개발</t>
  </si>
  <si>
    <t>비영리 단체</t>
  </si>
  <si>
    <t>자동화 기계 제조</t>
  </si>
  <si>
    <t>직원 채용</t>
  </si>
  <si>
    <t>전문 트레이닝과 코칭</t>
  </si>
  <si>
    <t>벤처캐피탈·사모펀드 주체</t>
  </si>
  <si>
    <t>광고 서비스</t>
  </si>
  <si>
    <t>정보 서비스</t>
  </si>
  <si>
    <t>뱅킹</t>
  </si>
  <si>
    <t>금융 서비스</t>
  </si>
  <si>
    <t>목요일이 1일이면 1주차여야됨. 지금은 0주차로 나오고 있음</t>
    <phoneticPr fontId="1" type="noConversion"/>
  </si>
  <si>
    <t># 제작자노트</t>
    <phoneticPr fontId="1" type="noConversion"/>
  </si>
  <si>
    <t>수정완료</t>
    <phoneticPr fontId="1" type="noConversion"/>
  </si>
  <si>
    <t>위 표는 현재 A~C열 상단에 뭐 추가되면 참조범위 변경됨</t>
    <phoneticPr fontId="1" type="noConversion"/>
  </si>
  <si>
    <t>수정 하고싶음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</si>
</sst>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176" formatCode="mm&quot;월&quot;\ dd&quot;일&quot;"/>
    <numFmt numFmtId="177" formatCode="yy&quot;년&quot;\ mm&quot;월&quot;"/>
    <numFmt numFmtId="178" formatCode="aaa"/>
    <numFmt numFmtId="179" formatCode="d"/>
    <numFmt numFmtId="180" formatCode="m&quot;월&quot;\ d&quot;일&quot;;@"/>
    <numFmt numFmtId="181" formatCode="0.0%"/>
    <numFmt numFmtId="182" formatCode="yy&quot;년&quot;\ m&quot;월&quot;"/>
    <numFmt numFmtId="183" formatCode="#,##0_);[Red]\(#,##0\)"/>
    <numFmt numFmtId="184" formatCode="#,##0_ "/>
    <numFmt numFmtId="185" formatCode="0_);[Red]\(0\)"/>
    <numFmt numFmtId="186" formatCode="0.0_ "/>
  </numFmts>
  <fonts count="35">
    <font>
      <sz val="11"/>
      <color theme="1"/>
      <name val="맑은 고딕"/>
      <family val="2"/>
      <charset val="129"/>
      <scheme val="minor"/>
    </font>
    <font>
      <sz val="8"/>
      <name val="맑은 고딕"/>
      <family val="2"/>
      <charset val="129"/>
      <scheme val="minor"/>
    </font>
    <font>
      <sz val="10"/>
      <name val="Arial"/>
      <family val="2"/>
    </font>
    <font>
      <sz val="10"/>
      <name val="Arial"/>
      <family val="2"/>
    </font>
    <font>
      <b/>
      <sz val="10"/>
      <color rgb="FF595959"/>
      <name val="Pretendard"/>
      <family val="2"/>
    </font>
    <font>
      <b/>
      <sz val="11"/>
      <color theme="1"/>
      <name val="맑은 고딕"/>
      <family val="3"/>
      <charset val="129"/>
      <scheme val="minor"/>
    </font>
    <font>
      <b/>
      <sz val="10"/>
      <name val="Arial"/>
      <family val="2"/>
    </font>
    <font>
      <sz val="11"/>
      <color rgb="FF000000"/>
      <name val="Pretendard"/>
      <family val="2"/>
    </font>
    <font>
      <b/>
      <sz val="11"/>
      <color rgb="FF000000"/>
      <name val="Pretendard"/>
      <family val="2"/>
    </font>
    <font>
      <b/>
      <sz val="10"/>
      <name val="맑은 고딕"/>
      <family val="2"/>
      <charset val="129"/>
    </font>
    <font>
      <b/>
      <sz val="10"/>
      <name val="Arial"/>
      <family val="2"/>
      <charset val="129"/>
    </font>
    <font>
      <sz val="9"/>
      <color theme="1"/>
      <name val="Arial"/>
      <family val="2"/>
    </font>
    <font>
      <sz val="11"/>
      <color theme="1"/>
      <name val="맑은 고딕"/>
      <family val="2"/>
      <charset val="129"/>
      <scheme val="minor"/>
    </font>
    <font>
      <b/>
      <sz val="9"/>
      <color rgb="FF000000"/>
      <name val="Pretendard"/>
      <family val="2"/>
    </font>
    <font>
      <sz val="9"/>
      <color rgb="FF000000"/>
      <name val="Pretendard"/>
      <family val="2"/>
    </font>
    <font>
      <b/>
      <sz val="9"/>
      <color rgb="FF000000"/>
      <name val="Pretendard"/>
      <family val="1"/>
      <charset val="129"/>
    </font>
    <font>
      <sz val="9"/>
      <name val="Pretendard"/>
      <family val="2"/>
    </font>
    <font>
      <b/>
      <sz val="9"/>
      <color rgb="FF000000"/>
      <name val="Pretendard"/>
      <family val="3"/>
      <charset val="129"/>
    </font>
    <font>
      <b/>
      <sz val="10"/>
      <name val="돋움"/>
      <family val="3"/>
      <charset val="129"/>
    </font>
    <font>
      <b/>
      <sz val="10"/>
      <color rgb="FF000000"/>
      <name val="나눔바른고딕"/>
      <family val="3"/>
      <charset val="129"/>
    </font>
    <font>
      <sz val="10"/>
      <color rgb="FF000000"/>
      <name val="Pretendard"/>
      <family val="2"/>
    </font>
    <font>
      <b/>
      <sz val="10"/>
      <color rgb="FF000000"/>
      <name val="Pretendard"/>
      <family val="2"/>
    </font>
    <font>
      <b/>
      <sz val="10"/>
      <color rgb="FF000000"/>
      <name val="Arial Unicode MS"/>
      <family val="3"/>
      <charset val="129"/>
    </font>
    <font>
      <sz val="10"/>
      <color rgb="FF000000"/>
      <name val="Pretendard"/>
      <family val="3"/>
      <charset val="129"/>
    </font>
    <font>
      <sz val="10"/>
      <color theme="1"/>
      <name val="맑은 고딕"/>
      <family val="2"/>
      <charset val="129"/>
      <scheme val="minor"/>
    </font>
    <font>
      <sz val="9"/>
      <color rgb="FF404040"/>
      <name val="Pretendard"/>
      <family val="2"/>
    </font>
    <font>
      <b/>
      <sz val="13"/>
      <color rgb="FFED083E"/>
      <name val="Pretendard"/>
      <family val="2"/>
    </font>
    <font>
      <b/>
      <sz val="9"/>
      <color rgb="FF000000"/>
      <name val="맑은 고딕"/>
      <family val="2"/>
      <charset val="129"/>
    </font>
    <font>
      <sz val="9"/>
      <color rgb="FF595959"/>
      <name val="Pretendard"/>
      <family val="3"/>
      <charset val="129"/>
    </font>
    <font>
      <b/>
      <sz val="10"/>
      <color rgb="FF404040"/>
      <name val="Pretendard"/>
      <family val="3"/>
      <charset val="129"/>
    </font>
    <font>
      <sz val="9"/>
      <color theme="1"/>
      <name val="Pretendard"/>
      <family val="3"/>
      <charset val="129"/>
    </font>
    <font>
      <b/>
      <sz val="13"/>
      <color rgb="FF000000"/>
      <name val="Pretendard"/>
      <family val="2"/>
    </font>
    <font>
      <sz val="11"/>
      <color theme="1"/>
      <name val="Pretendard"/>
      <family val="3"/>
      <charset val="129"/>
    </font>
    <font>
      <b/>
      <sz val="11"/>
      <color theme="1"/>
      <name val="Pretendard"/>
      <family val="3"/>
      <charset val="129"/>
    </font>
    <font>
      <sz val="10"/>
      <color theme="1"/>
      <name val="Pretendard"/>
      <family val="3"/>
      <charset val="129"/>
    </font>
  </fonts>
  <fills count="10">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2F2F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thin">
        <color rgb="FF7F7F7F"/>
      </left>
      <right style="thin">
        <color rgb="FF7F7F7F"/>
      </right>
      <top style="medium">
        <color indexed="64"/>
      </top>
      <bottom/>
      <diagonal/>
    </border>
    <border>
      <left style="thin">
        <color rgb="FF7F7F7F"/>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s>
  <cellStyleXfs count="8">
    <xf numFmtId="0" fontId="0" fillId="0" borderId="0">
      <alignment vertical="center"/>
    </xf>
    <xf numFmtId="0" fontId="2" fillId="0" borderId="0"/>
    <xf numFmtId="0" fontId="2" fillId="0" borderId="0"/>
    <xf numFmtId="0" fontId="3" fillId="0" borderId="0"/>
    <xf numFmtId="0" fontId="2" fillId="0" borderId="0"/>
    <xf numFmtId="0" fontId="2" fillId="0" borderId="0"/>
    <xf numFmtId="9" fontId="2" fillId="0" borderId="0" applyFont="0" applyFill="0" applyBorder="0" applyAlignment="0" applyProtection="0"/>
    <xf numFmtId="41" fontId="12" fillId="0" borderId="0" applyFont="0" applyFill="0" applyBorder="0" applyAlignment="0" applyProtection="0">
      <alignment vertical="center"/>
    </xf>
  </cellStyleXfs>
  <cellXfs count="332">
    <xf numFmtId="0" fontId="0" fillId="0" borderId="0" xfId="0">
      <alignment vertical="center"/>
    </xf>
    <xf numFmtId="0" fontId="0" fillId="2" borderId="1"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0" borderId="0" xfId="0" applyNumberFormat="1">
      <alignment vertical="center"/>
    </xf>
    <xf numFmtId="0" fontId="0" fillId="3" borderId="1"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3" borderId="13" xfId="0" applyFill="1" applyBorder="1">
      <alignment vertical="center"/>
    </xf>
    <xf numFmtId="0" fontId="6" fillId="4" borderId="0" xfId="0" applyFont="1" applyFill="1" applyAlignment="1">
      <alignment horizontal="center"/>
    </xf>
    <xf numFmtId="0" fontId="0" fillId="4" borderId="0" xfId="0" applyFill="1" applyAlignment="1"/>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11"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8"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14" fontId="0" fillId="3" borderId="12" xfId="0" applyNumberFormat="1" applyFill="1" applyBorder="1">
      <alignment vertical="center"/>
    </xf>
    <xf numFmtId="178" fontId="0" fillId="3" borderId="13" xfId="0" applyNumberFormat="1" applyFill="1" applyBorder="1" applyAlignment="1">
      <alignment horizontal="center" vertical="center"/>
    </xf>
    <xf numFmtId="0" fontId="0" fillId="3" borderId="14"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0" xfId="0" applyBorder="1" applyAlignment="1">
      <alignment horizontal="center" vertical="center"/>
    </xf>
    <xf numFmtId="14" fontId="0" fillId="3" borderId="3" xfId="0" applyNumberFormat="1" applyFill="1" applyBorder="1">
      <alignment vertical="center"/>
    </xf>
    <xf numFmtId="178" fontId="0" fillId="3" borderId="4" xfId="0" applyNumberFormat="1" applyFill="1" applyBorder="1" applyAlignment="1">
      <alignment horizontal="center" vertical="center"/>
    </xf>
    <xf numFmtId="0" fontId="0" fillId="3" borderId="5" xfId="0" applyFill="1" applyBorder="1" applyAlignment="1">
      <alignment horizontal="center" vertical="center"/>
    </xf>
    <xf numFmtId="14" fontId="0" fillId="3" borderId="6" xfId="0" applyNumberFormat="1" applyFill="1" applyBorder="1">
      <alignment vertical="center"/>
    </xf>
    <xf numFmtId="178" fontId="0" fillId="3" borderId="1" xfId="0" applyNumberFormat="1" applyFill="1" applyBorder="1" applyAlignment="1">
      <alignment horizontal="center" vertical="center"/>
    </xf>
    <xf numFmtId="0" fontId="0" fillId="3" borderId="7" xfId="0" applyFill="1" applyBorder="1" applyAlignment="1">
      <alignment horizontal="center" vertical="center"/>
    </xf>
    <xf numFmtId="178" fontId="0" fillId="0" borderId="0" xfId="0" applyNumberFormat="1">
      <alignment vertical="center"/>
    </xf>
    <xf numFmtId="0" fontId="0" fillId="0" borderId="29" xfId="0" applyBorder="1" applyAlignment="1">
      <alignment horizontal="center" vertical="center"/>
    </xf>
    <xf numFmtId="14" fontId="0" fillId="3" borderId="8" xfId="0" applyNumberFormat="1" applyFill="1" applyBorder="1">
      <alignment vertical="center"/>
    </xf>
    <xf numFmtId="178" fontId="0" fillId="3" borderId="9" xfId="0" applyNumberFormat="1" applyFill="1" applyBorder="1" applyAlignment="1">
      <alignment horizontal="center" vertical="center"/>
    </xf>
    <xf numFmtId="0" fontId="0" fillId="0" borderId="3" xfId="0" applyBorder="1">
      <alignment vertical="center"/>
    </xf>
    <xf numFmtId="14" fontId="0" fillId="2" borderId="30" xfId="0" applyNumberFormat="1" applyFill="1" applyBorder="1">
      <alignment vertical="center"/>
    </xf>
    <xf numFmtId="14" fontId="0" fillId="2" borderId="31" xfId="0" applyNumberFormat="1" applyFill="1" applyBorder="1">
      <alignment vertical="center"/>
    </xf>
    <xf numFmtId="14" fontId="0" fillId="2" borderId="22" xfId="0" applyNumberFormat="1" applyFill="1" applyBorder="1">
      <alignment vertical="center"/>
    </xf>
    <xf numFmtId="14" fontId="0" fillId="2" borderId="32" xfId="0" applyNumberFormat="1" applyFill="1" applyBorder="1">
      <alignment vertical="center"/>
    </xf>
    <xf numFmtId="178" fontId="0" fillId="2" borderId="30" xfId="0" applyNumberFormat="1" applyFill="1" applyBorder="1">
      <alignment vertical="center"/>
    </xf>
    <xf numFmtId="178" fontId="0" fillId="2" borderId="31" xfId="0" applyNumberFormat="1" applyFill="1" applyBorder="1">
      <alignment vertical="center"/>
    </xf>
    <xf numFmtId="178" fontId="0" fillId="2" borderId="32" xfId="0" applyNumberFormat="1" applyFill="1" applyBorder="1">
      <alignment vertical="center"/>
    </xf>
    <xf numFmtId="178" fontId="0" fillId="0" borderId="0" xfId="0" applyNumberFormat="1" applyAlignment="1">
      <alignment horizontal="center" vertical="center"/>
    </xf>
    <xf numFmtId="0" fontId="2" fillId="0" borderId="0" xfId="5"/>
    <xf numFmtId="0" fontId="0" fillId="2" borderId="1" xfId="0" applyFill="1" applyBorder="1" applyAlignment="1">
      <alignment horizontal="center" vertical="center"/>
    </xf>
    <xf numFmtId="0" fontId="7" fillId="0" borderId="0" xfId="0" applyFont="1" applyAlignment="1">
      <alignment horizontal="left" vertical="center" readingOrder="1"/>
    </xf>
    <xf numFmtId="0" fontId="8" fillId="0" borderId="0" xfId="0" applyFont="1">
      <alignment vertical="center"/>
    </xf>
    <xf numFmtId="0" fontId="0" fillId="4" borderId="0" xfId="0" applyFill="1">
      <alignment vertical="center"/>
    </xf>
    <xf numFmtId="0" fontId="0" fillId="5" borderId="0" xfId="0" applyFill="1">
      <alignment vertical="center"/>
    </xf>
    <xf numFmtId="10" fontId="0" fillId="5" borderId="0" xfId="0" applyNumberFormat="1" applyFill="1">
      <alignment vertical="center"/>
    </xf>
    <xf numFmtId="14" fontId="0" fillId="5" borderId="0" xfId="0" applyNumberFormat="1"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5" borderId="1" xfId="0" applyFill="1" applyBorder="1">
      <alignment vertical="center"/>
    </xf>
    <xf numFmtId="0" fontId="0" fillId="7" borderId="1" xfId="0" applyFill="1" applyBorder="1" applyAlignment="1">
      <alignment horizontal="center" vertical="center"/>
    </xf>
    <xf numFmtId="0" fontId="0" fillId="2" borderId="0" xfId="0" applyFill="1">
      <alignment vertical="center"/>
    </xf>
    <xf numFmtId="0" fontId="0" fillId="2" borderId="34" xfId="0" applyFill="1" applyBorder="1">
      <alignment vertical="center"/>
    </xf>
    <xf numFmtId="0" fontId="13" fillId="0" borderId="35" xfId="0" applyFont="1" applyBorder="1" applyAlignment="1">
      <alignment horizontal="center" vertical="center" wrapText="1" readingOrder="1"/>
    </xf>
    <xf numFmtId="0" fontId="15" fillId="0" borderId="35" xfId="0" applyFont="1" applyBorder="1" applyAlignment="1">
      <alignment horizontal="center" vertical="center" wrapText="1" readingOrder="1"/>
    </xf>
    <xf numFmtId="0" fontId="14" fillId="0" borderId="1" xfId="0" applyFont="1" applyBorder="1" applyAlignment="1">
      <alignment horizontal="center" vertical="center" wrapText="1" readingOrder="1"/>
    </xf>
    <xf numFmtId="180" fontId="14" fillId="0" borderId="1" xfId="0" applyNumberFormat="1" applyFont="1" applyBorder="1" applyAlignment="1">
      <alignment horizontal="center" vertical="center" wrapText="1" readingOrder="1"/>
    </xf>
    <xf numFmtId="178" fontId="14" fillId="0" borderId="1" xfId="0" applyNumberFormat="1" applyFont="1" applyBorder="1" applyAlignment="1">
      <alignment horizontal="center" vertical="center" wrapText="1" readingOrder="1"/>
    </xf>
    <xf numFmtId="0" fontId="16" fillId="0" borderId="1" xfId="0" applyFont="1" applyBorder="1" applyAlignment="1">
      <alignment horizontal="center" vertical="center" wrapText="1" readingOrder="1"/>
    </xf>
    <xf numFmtId="3" fontId="14" fillId="6" borderId="1" xfId="0" applyNumberFormat="1" applyFont="1" applyFill="1" applyBorder="1" applyAlignment="1">
      <alignment horizontal="center" vertical="center" wrapText="1" readingOrder="1"/>
    </xf>
    <xf numFmtId="10" fontId="14" fillId="6" borderId="1" xfId="0" applyNumberFormat="1" applyFont="1" applyFill="1" applyBorder="1" applyAlignment="1">
      <alignment horizontal="center" vertical="center" wrapText="1" readingOrder="1"/>
    </xf>
    <xf numFmtId="3" fontId="14" fillId="0" borderId="1" xfId="0" applyNumberFormat="1" applyFont="1" applyBorder="1" applyAlignment="1">
      <alignment horizontal="center" vertical="center" wrapText="1" readingOrder="1"/>
    </xf>
    <xf numFmtId="10" fontId="14" fillId="0" borderId="1" xfId="0" applyNumberFormat="1" applyFont="1" applyBorder="1" applyAlignment="1">
      <alignment horizontal="center" vertical="center" wrapText="1" readingOrder="1"/>
    </xf>
    <xf numFmtId="0" fontId="14" fillId="0" borderId="9" xfId="0" applyFont="1" applyBorder="1" applyAlignment="1">
      <alignment horizontal="center" vertical="center" wrapText="1" readingOrder="1"/>
    </xf>
    <xf numFmtId="180" fontId="14" fillId="0" borderId="9" xfId="0" applyNumberFormat="1" applyFont="1" applyBorder="1" applyAlignment="1">
      <alignment horizontal="center" vertical="center" wrapText="1" readingOrder="1"/>
    </xf>
    <xf numFmtId="178" fontId="14" fillId="0" borderId="9" xfId="0" applyNumberFormat="1" applyFont="1" applyBorder="1" applyAlignment="1">
      <alignment horizontal="center" vertical="center" wrapText="1" readingOrder="1"/>
    </xf>
    <xf numFmtId="0" fontId="16" fillId="0" borderId="9" xfId="0" applyFont="1" applyBorder="1" applyAlignment="1">
      <alignment horizontal="center" vertical="center" wrapText="1" readingOrder="1"/>
    </xf>
    <xf numFmtId="3" fontId="14" fillId="6" borderId="9" xfId="0" applyNumberFormat="1" applyFont="1" applyFill="1" applyBorder="1" applyAlignment="1">
      <alignment horizontal="center" vertical="center" wrapText="1" readingOrder="1"/>
    </xf>
    <xf numFmtId="10" fontId="14" fillId="6" borderId="9" xfId="0" applyNumberFormat="1" applyFont="1" applyFill="1" applyBorder="1" applyAlignment="1">
      <alignment horizontal="center" vertical="center" wrapText="1" readingOrder="1"/>
    </xf>
    <xf numFmtId="3" fontId="14" fillId="0" borderId="9" xfId="0" applyNumberFormat="1" applyFont="1" applyBorder="1" applyAlignment="1">
      <alignment horizontal="center" vertical="center" wrapText="1" readingOrder="1"/>
    </xf>
    <xf numFmtId="10" fontId="14" fillId="0" borderId="9" xfId="0" applyNumberFormat="1" applyFont="1" applyBorder="1" applyAlignment="1">
      <alignment horizontal="center" vertical="center" wrapText="1" readingOrder="1"/>
    </xf>
    <xf numFmtId="0" fontId="17" fillId="0" borderId="1" xfId="0" applyFont="1" applyBorder="1" applyAlignment="1">
      <alignment horizontal="center" vertical="center" wrapText="1" readingOrder="1"/>
    </xf>
    <xf numFmtId="0" fontId="13" fillId="0" borderId="36" xfId="0" applyFont="1" applyBorder="1" applyAlignment="1">
      <alignment horizontal="center" vertical="center" wrapText="1" readingOrder="1"/>
    </xf>
    <xf numFmtId="0" fontId="5" fillId="0" borderId="0" xfId="0" applyFont="1">
      <alignment vertical="center"/>
    </xf>
    <xf numFmtId="0" fontId="6" fillId="4" borderId="3" xfId="0" applyFont="1" applyFill="1" applyBorder="1" applyAlignment="1">
      <alignment horizontal="center"/>
    </xf>
    <xf numFmtId="0" fontId="6" fillId="4" borderId="5" xfId="0" applyFont="1"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2" borderId="6" xfId="0" applyFill="1" applyBorder="1" applyAlignment="1">
      <alignment horizontal="center" vertical="center"/>
    </xf>
    <xf numFmtId="181" fontId="0" fillId="2" borderId="7" xfId="0" applyNumberFormat="1" applyFill="1" applyBorder="1" applyAlignment="1">
      <alignment horizontal="center" vertical="center"/>
    </xf>
    <xf numFmtId="0" fontId="0" fillId="2" borderId="9" xfId="0" applyFill="1" applyBorder="1" applyAlignment="1">
      <alignment horizontal="center" vertical="center"/>
    </xf>
    <xf numFmtId="181" fontId="0" fillId="2" borderId="10" xfId="0" applyNumberFormat="1"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10" xfId="0" applyFill="1" applyBorder="1">
      <alignment vertical="center"/>
    </xf>
    <xf numFmtId="41" fontId="0" fillId="3" borderId="1" xfId="7" applyFont="1" applyFill="1" applyBorder="1" applyAlignment="1"/>
    <xf numFmtId="41" fontId="0" fillId="3" borderId="4" xfId="7" applyFont="1" applyFill="1" applyBorder="1" applyAlignment="1"/>
    <xf numFmtId="41" fontId="0" fillId="3" borderId="5" xfId="7" applyFont="1" applyFill="1" applyBorder="1" applyAlignment="1"/>
    <xf numFmtId="41" fontId="0" fillId="3" borderId="7" xfId="7" applyFont="1" applyFill="1" applyBorder="1" applyAlignment="1"/>
    <xf numFmtId="0" fontId="0" fillId="3" borderId="8" xfId="0" applyFill="1" applyBorder="1">
      <alignment vertical="center"/>
    </xf>
    <xf numFmtId="14" fontId="0" fillId="2" borderId="8" xfId="0" applyNumberFormat="1" applyFill="1" applyBorder="1">
      <alignment vertical="center"/>
    </xf>
    <xf numFmtId="0" fontId="5" fillId="0" borderId="37" xfId="0" applyFont="1" applyBorder="1" applyAlignment="1">
      <alignment horizontal="center" vertical="center"/>
    </xf>
    <xf numFmtId="41" fontId="5" fillId="0" borderId="38" xfId="7" applyFont="1" applyBorder="1" applyAlignment="1">
      <alignment horizontal="center" vertical="center"/>
    </xf>
    <xf numFmtId="41" fontId="5" fillId="0" borderId="39" xfId="7" applyFont="1" applyBorder="1" applyAlignment="1">
      <alignment horizontal="center" vertical="center"/>
    </xf>
    <xf numFmtId="0" fontId="5" fillId="0" borderId="3" xfId="0" applyFont="1" applyBorder="1" applyAlignment="1">
      <alignment horizontal="center" vertical="center"/>
    </xf>
    <xf numFmtId="41" fontId="5" fillId="0" borderId="4" xfId="7" applyFont="1" applyBorder="1" applyAlignment="1">
      <alignment horizontal="center" vertical="center"/>
    </xf>
    <xf numFmtId="41" fontId="5" fillId="0" borderId="5" xfId="7" applyFont="1" applyBorder="1" applyAlignment="1">
      <alignment horizontal="center" vertical="center"/>
    </xf>
    <xf numFmtId="0" fontId="6" fillId="3" borderId="1" xfId="1" applyFont="1" applyFill="1" applyBorder="1" applyAlignment="1">
      <alignment horizontal="center"/>
    </xf>
    <xf numFmtId="0" fontId="2" fillId="3" borderId="1" xfId="1" applyFill="1" applyBorder="1"/>
    <xf numFmtId="0" fontId="0" fillId="0" borderId="4" xfId="0" applyBorder="1">
      <alignment vertical="center"/>
    </xf>
    <xf numFmtId="0" fontId="0" fillId="0" borderId="5" xfId="0" applyBorder="1">
      <alignment vertical="center"/>
    </xf>
    <xf numFmtId="14" fontId="0" fillId="5" borderId="5" xfId="0" applyNumberFormat="1" applyFill="1" applyBorder="1">
      <alignment vertical="center"/>
    </xf>
    <xf numFmtId="14" fontId="0" fillId="5" borderId="10" xfId="0" applyNumberFormat="1" applyFill="1" applyBorder="1">
      <alignment vertical="center"/>
    </xf>
    <xf numFmtId="183" fontId="0" fillId="2" borderId="1" xfId="0" applyNumberFormat="1" applyFill="1" applyBorder="1">
      <alignment vertical="center"/>
    </xf>
    <xf numFmtId="182" fontId="0" fillId="2" borderId="6" xfId="0" applyNumberFormat="1" applyFill="1" applyBorder="1">
      <alignment vertical="center"/>
    </xf>
    <xf numFmtId="182" fontId="0" fillId="2" borderId="8" xfId="0" applyNumberFormat="1" applyFill="1" applyBorder="1">
      <alignment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7" borderId="3" xfId="0" applyFill="1" applyBorder="1">
      <alignment vertical="center"/>
    </xf>
    <xf numFmtId="0" fontId="0" fillId="7" borderId="8" xfId="0" applyFill="1" applyBorder="1">
      <alignment vertical="center"/>
    </xf>
    <xf numFmtId="0" fontId="2" fillId="4" borderId="1" xfId="1" applyFill="1" applyBorder="1"/>
    <xf numFmtId="176" fontId="0" fillId="4" borderId="6" xfId="0" applyNumberFormat="1" applyFill="1" applyBorder="1">
      <alignment vertical="center"/>
    </xf>
    <xf numFmtId="176" fontId="0" fillId="4" borderId="8" xfId="0" applyNumberFormat="1" applyFill="1" applyBorder="1">
      <alignment vertical="center"/>
    </xf>
    <xf numFmtId="0" fontId="3" fillId="4" borderId="9" xfId="3" applyFill="1" applyBorder="1"/>
    <xf numFmtId="176" fontId="0" fillId="4" borderId="12" xfId="0" applyNumberFormat="1" applyFill="1" applyBorder="1">
      <alignment vertical="center"/>
    </xf>
    <xf numFmtId="0" fontId="2" fillId="4" borderId="13" xfId="1" applyFill="1" applyBorder="1"/>
    <xf numFmtId="182" fontId="0" fillId="5" borderId="6" xfId="0" applyNumberFormat="1" applyFill="1" applyBorder="1">
      <alignment vertical="center"/>
    </xf>
    <xf numFmtId="183" fontId="0" fillId="5" borderId="1" xfId="0" applyNumberFormat="1" applyFill="1" applyBorder="1">
      <alignment vertical="center"/>
    </xf>
    <xf numFmtId="183" fontId="0" fillId="5" borderId="7" xfId="0" applyNumberFormat="1" applyFill="1" applyBorder="1">
      <alignment vertical="center"/>
    </xf>
    <xf numFmtId="182" fontId="0" fillId="5" borderId="8" xfId="0" applyNumberFormat="1" applyFill="1" applyBorder="1">
      <alignment vertical="center"/>
    </xf>
    <xf numFmtId="183" fontId="0" fillId="5" borderId="9" xfId="0" applyNumberFormat="1" applyFill="1" applyBorder="1">
      <alignment vertical="center"/>
    </xf>
    <xf numFmtId="183" fontId="0" fillId="5" borderId="10" xfId="0" applyNumberFormat="1" applyFill="1" applyBorder="1">
      <alignment vertical="center"/>
    </xf>
    <xf numFmtId="178" fontId="0" fillId="2" borderId="19" xfId="0" applyNumberFormat="1" applyFill="1" applyBorder="1">
      <alignment vertical="center"/>
    </xf>
    <xf numFmtId="178" fontId="0" fillId="2" borderId="43" xfId="0" applyNumberFormat="1" applyFill="1" applyBorder="1">
      <alignment vertical="center"/>
    </xf>
    <xf numFmtId="178" fontId="0" fillId="2" borderId="11" xfId="0" applyNumberFormat="1" applyFill="1" applyBorder="1">
      <alignment vertical="center"/>
    </xf>
    <xf numFmtId="0" fontId="0" fillId="2" borderId="30" xfId="0" applyFill="1" applyBorder="1" applyAlignment="1">
      <alignment horizontal="center"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2" borderId="44" xfId="0" applyFill="1" applyBorder="1" applyAlignment="1">
      <alignment horizontal="center" vertical="center"/>
    </xf>
    <xf numFmtId="0" fontId="6" fillId="7" borderId="15" xfId="1" applyFont="1" applyFill="1" applyBorder="1" applyAlignment="1">
      <alignment horizontal="center"/>
    </xf>
    <xf numFmtId="0" fontId="10" fillId="7" borderId="16" xfId="1" applyFont="1" applyFill="1" applyBorder="1" applyAlignment="1">
      <alignment horizontal="center"/>
    </xf>
    <xf numFmtId="0" fontId="10" fillId="7" borderId="17" xfId="1" applyFont="1" applyFill="1" applyBorder="1" applyAlignment="1">
      <alignment horizontal="center"/>
    </xf>
    <xf numFmtId="179" fontId="2" fillId="5" borderId="12" xfId="1" applyNumberFormat="1" applyFill="1" applyBorder="1"/>
    <xf numFmtId="0" fontId="0" fillId="5" borderId="13" xfId="0" applyFill="1" applyBorder="1" applyAlignment="1">
      <alignment horizontal="center" vertical="center"/>
    </xf>
    <xf numFmtId="0" fontId="0" fillId="5" borderId="14" xfId="0" applyFill="1" applyBorder="1" applyAlignment="1">
      <alignment horizontal="center" vertical="center"/>
    </xf>
    <xf numFmtId="179" fontId="2" fillId="5" borderId="6" xfId="1" applyNumberFormat="1" applyFill="1" applyBorder="1"/>
    <xf numFmtId="0" fontId="0" fillId="5" borderId="1" xfId="0" applyFill="1" applyBorder="1" applyAlignment="1">
      <alignment horizontal="center" vertical="center"/>
    </xf>
    <xf numFmtId="0" fontId="0" fillId="5" borderId="7" xfId="0" applyFill="1" applyBorder="1" applyAlignment="1">
      <alignment horizontal="center" vertical="center"/>
    </xf>
    <xf numFmtId="179" fontId="2" fillId="5" borderId="8" xfId="1" applyNumberFormat="1" applyFill="1" applyBorder="1"/>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16" xfId="0" applyFill="1" applyBorder="1">
      <alignment vertical="center"/>
    </xf>
    <xf numFmtId="0" fontId="0" fillId="3" borderId="17" xfId="0" applyFill="1" applyBorder="1">
      <alignment vertical="center"/>
    </xf>
    <xf numFmtId="0" fontId="0" fillId="7" borderId="4" xfId="0" applyFill="1" applyBorder="1">
      <alignment vertical="center"/>
    </xf>
    <xf numFmtId="0" fontId="0" fillId="7" borderId="5" xfId="0" applyFill="1" applyBorder="1">
      <alignment vertical="center"/>
    </xf>
    <xf numFmtId="14" fontId="0" fillId="2" borderId="15" xfId="0" applyNumberFormat="1" applyFill="1" applyBorder="1">
      <alignment vertical="center"/>
    </xf>
    <xf numFmtId="182" fontId="0" fillId="0" borderId="0" xfId="0" applyNumberFormat="1">
      <alignment vertical="center"/>
    </xf>
    <xf numFmtId="182" fontId="0" fillId="3" borderId="15" xfId="0" applyNumberFormat="1" applyFill="1" applyBorder="1">
      <alignment vertical="center"/>
    </xf>
    <xf numFmtId="182" fontId="0" fillId="3" borderId="13" xfId="0" applyNumberFormat="1" applyFill="1" applyBorder="1">
      <alignment vertical="center"/>
    </xf>
    <xf numFmtId="182" fontId="0" fillId="3" borderId="1" xfId="0" applyNumberFormat="1" applyFill="1" applyBorder="1">
      <alignment vertical="center"/>
    </xf>
    <xf numFmtId="182" fontId="2" fillId="3" borderId="1" xfId="1" applyNumberFormat="1" applyFill="1" applyBorder="1"/>
    <xf numFmtId="0" fontId="5" fillId="0" borderId="0" xfId="0" applyFont="1" applyAlignment="1">
      <alignment horizontal="center" vertical="center"/>
    </xf>
    <xf numFmtId="0" fontId="0" fillId="0" borderId="30" xfId="0" applyBorder="1" applyAlignment="1">
      <alignment horizontal="center" vertical="center"/>
    </xf>
    <xf numFmtId="0" fontId="0" fillId="4" borderId="0" xfId="0" applyFill="1" applyAlignment="1">
      <alignment horizontal="center" vertical="center"/>
    </xf>
    <xf numFmtId="0" fontId="0" fillId="0" borderId="32" xfId="0" applyBorder="1">
      <alignment vertical="center"/>
    </xf>
    <xf numFmtId="0" fontId="19" fillId="9" borderId="3" xfId="0" applyFont="1" applyFill="1" applyBorder="1" applyAlignment="1">
      <alignment horizontal="center" vertical="center" wrapText="1" readingOrder="1"/>
    </xf>
    <xf numFmtId="0" fontId="20" fillId="0" borderId="6" xfId="0" applyFont="1" applyBorder="1" applyAlignment="1">
      <alignment horizontal="center" vertical="center" wrapText="1" readingOrder="1"/>
    </xf>
    <xf numFmtId="0" fontId="20" fillId="6" borderId="6" xfId="0" applyFont="1" applyFill="1" applyBorder="1" applyAlignment="1">
      <alignment horizontal="center" vertical="center" wrapText="1" readingOrder="1"/>
    </xf>
    <xf numFmtId="0" fontId="22" fillId="9" borderId="4" xfId="0" applyFont="1" applyFill="1" applyBorder="1" applyAlignment="1">
      <alignment horizontal="center" vertical="center" wrapText="1" readingOrder="1"/>
    </xf>
    <xf numFmtId="0" fontId="23" fillId="0" borderId="6" xfId="0" applyFont="1" applyBorder="1" applyAlignment="1">
      <alignment horizontal="center" vertical="center" wrapText="1" readingOrder="1"/>
    </xf>
    <xf numFmtId="0" fontId="23" fillId="2" borderId="1" xfId="0" applyFont="1" applyFill="1" applyBorder="1" applyAlignment="1">
      <alignment horizontal="center" vertical="center" wrapText="1" readingOrder="1"/>
    </xf>
    <xf numFmtId="184" fontId="24" fillId="2" borderId="7" xfId="0" applyNumberFormat="1" applyFont="1" applyFill="1" applyBorder="1" applyAlignment="1">
      <alignment horizontal="center" vertical="center"/>
    </xf>
    <xf numFmtId="0" fontId="0" fillId="0" borderId="33" xfId="0" applyBorder="1">
      <alignment vertical="center"/>
    </xf>
    <xf numFmtId="0" fontId="20" fillId="0" borderId="0" xfId="0" applyFont="1" applyAlignment="1">
      <alignment horizontal="center" vertical="center" wrapText="1" readingOrder="1"/>
    </xf>
    <xf numFmtId="0" fontId="21" fillId="0" borderId="0" xfId="0" applyFont="1" applyAlignment="1">
      <alignment vertical="center" wrapText="1" readingOrder="1"/>
    </xf>
    <xf numFmtId="0" fontId="20" fillId="6" borderId="8" xfId="0" applyFont="1" applyFill="1" applyBorder="1" applyAlignment="1">
      <alignment horizontal="center" vertical="center" wrapText="1" readingOrder="1"/>
    </xf>
    <xf numFmtId="0" fontId="23" fillId="2" borderId="9" xfId="0" applyFont="1" applyFill="1" applyBorder="1" applyAlignment="1">
      <alignment horizontal="center" vertical="center" wrapText="1" readingOrder="1"/>
    </xf>
    <xf numFmtId="184" fontId="24" fillId="2" borderId="10" xfId="0" applyNumberFormat="1" applyFont="1" applyFill="1" applyBorder="1" applyAlignment="1">
      <alignment horizontal="center" vertical="center"/>
    </xf>
    <xf numFmtId="184" fontId="24" fillId="2" borderId="1" xfId="0" applyNumberFormat="1" applyFont="1" applyFill="1" applyBorder="1" applyAlignment="1">
      <alignment horizontal="center" vertical="center"/>
    </xf>
    <xf numFmtId="184" fontId="24" fillId="2" borderId="9" xfId="0" applyNumberFormat="1" applyFont="1" applyFill="1" applyBorder="1" applyAlignment="1">
      <alignment horizontal="center" vertical="center"/>
    </xf>
    <xf numFmtId="181" fontId="24" fillId="2" borderId="1" xfId="0" applyNumberFormat="1" applyFont="1" applyFill="1" applyBorder="1" applyAlignment="1">
      <alignment horizontal="center" vertical="center"/>
    </xf>
    <xf numFmtId="181" fontId="24" fillId="2" borderId="9" xfId="0" applyNumberFormat="1" applyFont="1" applyFill="1" applyBorder="1" applyAlignment="1">
      <alignment horizontal="center" vertical="center"/>
    </xf>
    <xf numFmtId="0" fontId="22" fillId="9" borderId="5" xfId="0" applyFont="1" applyFill="1" applyBorder="1" applyAlignment="1">
      <alignment horizontal="center" vertical="center" wrapText="1" readingOrder="1"/>
    </xf>
    <xf numFmtId="183" fontId="0" fillId="3" borderId="1" xfId="0" applyNumberFormat="1" applyFill="1" applyBorder="1">
      <alignment vertical="center"/>
    </xf>
    <xf numFmtId="183" fontId="0" fillId="3" borderId="1" xfId="0" applyNumberFormat="1" applyFill="1" applyBorder="1" applyAlignment="1">
      <alignment horizontal="center" vertical="center"/>
    </xf>
    <xf numFmtId="183" fontId="0" fillId="0" borderId="0" xfId="0" applyNumberFormat="1">
      <alignment vertical="center"/>
    </xf>
    <xf numFmtId="183" fontId="0" fillId="3" borderId="1" xfId="0" applyNumberFormat="1" applyFill="1" applyBorder="1" applyAlignment="1">
      <alignment horizontal="right" vertical="center"/>
    </xf>
    <xf numFmtId="183" fontId="0" fillId="7" borderId="1" xfId="0" applyNumberFormat="1" applyFill="1" applyBorder="1" applyAlignment="1">
      <alignment horizontal="center" vertical="center"/>
    </xf>
    <xf numFmtId="183" fontId="0" fillId="7" borderId="0" xfId="0" applyNumberFormat="1" applyFill="1" applyAlignment="1">
      <alignment horizontal="center" vertical="center"/>
    </xf>
    <xf numFmtId="183" fontId="0" fillId="5" borderId="1" xfId="7" applyNumberFormat="1" applyFont="1" applyFill="1" applyBorder="1" applyAlignment="1"/>
    <xf numFmtId="183" fontId="0" fillId="5" borderId="9" xfId="7" applyNumberFormat="1" applyFont="1" applyFill="1" applyBorder="1" applyAlignment="1"/>
    <xf numFmtId="41" fontId="0" fillId="2" borderId="16" xfId="7" applyFont="1" applyFill="1" applyBorder="1" applyAlignment="1"/>
    <xf numFmtId="41" fontId="0" fillId="2" borderId="17" xfId="7" applyFont="1" applyFill="1" applyBorder="1" applyAlignment="1"/>
    <xf numFmtId="0" fontId="0" fillId="7" borderId="0" xfId="0" applyFill="1" applyAlignment="1">
      <alignment horizontal="center" vertical="center"/>
    </xf>
    <xf numFmtId="0" fontId="0" fillId="5" borderId="0" xfId="0" applyFill="1" applyAlignment="1">
      <alignment horizontal="center" vertical="center"/>
    </xf>
    <xf numFmtId="179" fontId="0" fillId="5" borderId="0" xfId="0" applyNumberFormat="1" applyFill="1" applyAlignment="1">
      <alignment horizontal="center" vertical="center"/>
    </xf>
    <xf numFmtId="0" fontId="0" fillId="3" borderId="21" xfId="0" applyFill="1" applyBorder="1">
      <alignment vertical="center"/>
    </xf>
    <xf numFmtId="0" fontId="0" fillId="3" borderId="47" xfId="0" applyFill="1" applyBorder="1">
      <alignment vertical="center"/>
    </xf>
    <xf numFmtId="0" fontId="0" fillId="0" borderId="30" xfId="0" applyBorder="1">
      <alignment vertical="center"/>
    </xf>
    <xf numFmtId="0" fontId="4" fillId="2" borderId="0" xfId="0" applyFont="1" applyFill="1" applyAlignment="1">
      <alignment horizontal="left" vertical="center" readingOrder="1"/>
    </xf>
    <xf numFmtId="0" fontId="0" fillId="2" borderId="47" xfId="0" applyFill="1" applyBorder="1">
      <alignment vertical="center"/>
    </xf>
    <xf numFmtId="0" fontId="0" fillId="2" borderId="48" xfId="0" applyFill="1" applyBorder="1">
      <alignment vertical="center"/>
    </xf>
    <xf numFmtId="0" fontId="0" fillId="8" borderId="30" xfId="0" applyFill="1" applyBorder="1">
      <alignment vertical="center"/>
    </xf>
    <xf numFmtId="0" fontId="0" fillId="8" borderId="32" xfId="0" applyFill="1" applyBorder="1">
      <alignment vertical="center"/>
    </xf>
    <xf numFmtId="0" fontId="0" fillId="8" borderId="33" xfId="0" applyFill="1" applyBorder="1">
      <alignment vertical="center"/>
    </xf>
    <xf numFmtId="0" fontId="11" fillId="2" borderId="0" xfId="0" applyFont="1" applyFill="1" applyAlignment="1">
      <alignment horizontal="left" vertical="center" indent="1" readingOrder="1"/>
    </xf>
    <xf numFmtId="0" fontId="11" fillId="0" borderId="0" xfId="0" applyFont="1" applyAlignment="1">
      <alignment horizontal="left" vertical="center" indent="1" readingOrder="1"/>
    </xf>
    <xf numFmtId="0" fontId="25" fillId="0" borderId="0" xfId="0" applyFont="1" applyAlignment="1">
      <alignment horizontal="center" vertical="center" readingOrder="1"/>
    </xf>
    <xf numFmtId="0" fontId="26" fillId="0" borderId="0" xfId="0" applyFont="1" applyAlignment="1">
      <alignment horizontal="left" vertical="center" readingOrder="1"/>
    </xf>
    <xf numFmtId="14" fontId="0" fillId="8" borderId="3" xfId="0" applyNumberFormat="1" applyFill="1" applyBorder="1">
      <alignment vertical="center"/>
    </xf>
    <xf numFmtId="14" fontId="0" fillId="8" borderId="8" xfId="0" applyNumberFormat="1" applyFill="1" applyBorder="1">
      <alignment vertical="center"/>
    </xf>
    <xf numFmtId="0" fontId="0" fillId="5" borderId="5" xfId="0" applyFill="1" applyBorder="1">
      <alignment vertical="center"/>
    </xf>
    <xf numFmtId="185" fontId="0" fillId="5" borderId="10" xfId="0" applyNumberFormat="1" applyFill="1" applyBorder="1">
      <alignment vertical="center"/>
    </xf>
    <xf numFmtId="0" fontId="26" fillId="2" borderId="0" xfId="0" applyFont="1" applyFill="1" applyAlignment="1">
      <alignment horizontal="left" vertical="center" readingOrder="1"/>
    </xf>
    <xf numFmtId="0" fontId="25" fillId="2" borderId="0" xfId="0" applyFont="1" applyFill="1" applyAlignment="1">
      <alignment horizontal="center" vertical="center" readingOrder="1"/>
    </xf>
    <xf numFmtId="0" fontId="13" fillId="5" borderId="0" xfId="0" applyFont="1" applyFill="1" applyAlignment="1">
      <alignment horizontal="center" vertical="center" wrapText="1" readingOrder="1"/>
    </xf>
    <xf numFmtId="185" fontId="0" fillId="5" borderId="0" xfId="0" applyNumberFormat="1" applyFill="1">
      <alignment vertical="center"/>
    </xf>
    <xf numFmtId="186" fontId="0" fillId="5" borderId="0" xfId="0" applyNumberFormat="1" applyFill="1">
      <alignment vertical="center"/>
    </xf>
    <xf numFmtId="0" fontId="27" fillId="0" borderId="30" xfId="0" applyFont="1" applyBorder="1" applyAlignment="1">
      <alignment horizontal="center" vertical="center" readingOrder="1"/>
    </xf>
    <xf numFmtId="0" fontId="27" fillId="0" borderId="31" xfId="0" applyFont="1" applyBorder="1" applyAlignment="1">
      <alignment horizontal="center" vertical="center" readingOrder="1"/>
    </xf>
    <xf numFmtId="0" fontId="0" fillId="2" borderId="49" xfId="0" applyFill="1" applyBorder="1">
      <alignment vertical="center"/>
    </xf>
    <xf numFmtId="0" fontId="14" fillId="0" borderId="0" xfId="0" applyFont="1" applyAlignment="1">
      <alignment horizontal="center" wrapText="1" readingOrder="1"/>
    </xf>
    <xf numFmtId="0" fontId="27" fillId="0" borderId="32" xfId="0" applyFont="1" applyBorder="1" applyAlignment="1">
      <alignment horizontal="center" vertical="center" readingOrder="1"/>
    </xf>
    <xf numFmtId="0" fontId="0" fillId="3" borderId="48" xfId="0" applyFill="1" applyBorder="1">
      <alignment vertical="center"/>
    </xf>
    <xf numFmtId="0" fontId="28" fillId="2" borderId="0" xfId="0" applyFont="1" applyFill="1">
      <alignment vertical="center"/>
    </xf>
    <xf numFmtId="0" fontId="30" fillId="2" borderId="0" xfId="0" applyFont="1" applyFill="1" applyAlignment="1">
      <alignment horizontal="left" vertical="center" readingOrder="1"/>
    </xf>
    <xf numFmtId="0" fontId="29" fillId="2" borderId="0" xfId="0" applyFont="1" applyFill="1" applyAlignment="1">
      <alignment horizontal="left" vertical="center" readingOrder="1"/>
    </xf>
    <xf numFmtId="3" fontId="0" fillId="2" borderId="47" xfId="0" applyNumberFormat="1" applyFill="1" applyBorder="1">
      <alignment vertical="center"/>
    </xf>
    <xf numFmtId="0" fontId="27" fillId="0" borderId="33" xfId="0" applyFont="1" applyBorder="1" applyAlignment="1">
      <alignment horizontal="center" vertical="center" readingOrder="1"/>
    </xf>
    <xf numFmtId="185" fontId="0" fillId="2" borderId="47" xfId="0" applyNumberFormat="1" applyFill="1"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0" borderId="46" xfId="0" applyBorder="1" applyAlignment="1">
      <alignment horizontal="center" vertical="center"/>
    </xf>
    <xf numFmtId="0" fontId="0" fillId="3" borderId="13" xfId="0" applyFill="1" applyBorder="1" applyAlignment="1">
      <alignment horizontal="center" vertical="center"/>
    </xf>
    <xf numFmtId="0" fontId="0" fillId="3" borderId="40" xfId="0" applyFill="1" applyBorder="1" applyAlignment="1">
      <alignment horizontal="center" vertical="center"/>
    </xf>
    <xf numFmtId="0" fontId="0" fillId="3" borderId="41" xfId="0" applyFill="1" applyBorder="1" applyAlignment="1">
      <alignment horizontal="center" vertical="center"/>
    </xf>
    <xf numFmtId="0" fontId="0" fillId="3" borderId="50" xfId="0" applyFill="1" applyBorder="1" applyAlignment="1">
      <alignment horizontal="center" vertical="center"/>
    </xf>
    <xf numFmtId="0" fontId="0" fillId="3" borderId="42" xfId="0" applyFill="1" applyBorder="1" applyAlignment="1">
      <alignment horizontal="center" vertical="center"/>
    </xf>
    <xf numFmtId="177" fontId="32" fillId="0" borderId="0" xfId="0" applyNumberFormat="1" applyFont="1">
      <alignment vertical="center"/>
    </xf>
    <xf numFmtId="0" fontId="32" fillId="0" borderId="0" xfId="0" applyFont="1">
      <alignment vertical="center"/>
    </xf>
    <xf numFmtId="177" fontId="33" fillId="7" borderId="15" xfId="0" applyNumberFormat="1" applyFont="1" applyFill="1" applyBorder="1" applyAlignment="1">
      <alignment horizontal="center" vertical="center"/>
    </xf>
    <xf numFmtId="0" fontId="33" fillId="7" borderId="16" xfId="0" applyFont="1" applyFill="1" applyBorder="1" applyAlignment="1">
      <alignment horizontal="center" vertical="center"/>
    </xf>
    <xf numFmtId="0" fontId="33" fillId="7" borderId="17" xfId="0" applyFont="1" applyFill="1" applyBorder="1" applyAlignment="1">
      <alignment horizontal="center" vertical="center"/>
    </xf>
    <xf numFmtId="177" fontId="32" fillId="2" borderId="40" xfId="0" applyNumberFormat="1" applyFont="1" applyFill="1" applyBorder="1">
      <alignment vertical="center"/>
    </xf>
    <xf numFmtId="0" fontId="32" fillId="2" borderId="41" xfId="0" applyFont="1" applyFill="1" applyBorder="1">
      <alignment vertical="center"/>
    </xf>
    <xf numFmtId="0" fontId="32" fillId="3" borderId="42" xfId="0" applyFont="1" applyFill="1" applyBorder="1">
      <alignment vertical="center"/>
    </xf>
    <xf numFmtId="177" fontId="32" fillId="3" borderId="12" xfId="0" applyNumberFormat="1" applyFont="1" applyFill="1" applyBorder="1">
      <alignment vertical="center"/>
    </xf>
    <xf numFmtId="0" fontId="32" fillId="3" borderId="13" xfId="0" applyFont="1" applyFill="1" applyBorder="1">
      <alignment vertical="center"/>
    </xf>
    <xf numFmtId="0" fontId="32" fillId="3" borderId="14" xfId="0" applyFont="1" applyFill="1" applyBorder="1">
      <alignment vertical="center"/>
    </xf>
    <xf numFmtId="177" fontId="32" fillId="3" borderId="6" xfId="0" applyNumberFormat="1" applyFont="1" applyFill="1" applyBorder="1">
      <alignment vertical="center"/>
    </xf>
    <xf numFmtId="0" fontId="32" fillId="3" borderId="1" xfId="0" applyFont="1" applyFill="1" applyBorder="1">
      <alignment vertical="center"/>
    </xf>
    <xf numFmtId="0" fontId="32" fillId="3" borderId="7" xfId="0" applyFont="1" applyFill="1" applyBorder="1">
      <alignment vertical="center"/>
    </xf>
    <xf numFmtId="0" fontId="32" fillId="7" borderId="15" xfId="0" applyFont="1" applyFill="1" applyBorder="1" applyAlignment="1">
      <alignment horizontal="center" vertical="center"/>
    </xf>
    <xf numFmtId="0" fontId="32" fillId="7" borderId="16" xfId="0" applyFont="1" applyFill="1" applyBorder="1" applyAlignment="1">
      <alignment horizontal="center" vertical="center"/>
    </xf>
    <xf numFmtId="0" fontId="32" fillId="7" borderId="17" xfId="0" applyFont="1" applyFill="1" applyBorder="1" applyAlignment="1">
      <alignment horizontal="center" vertical="center"/>
    </xf>
    <xf numFmtId="182" fontId="32" fillId="5" borderId="12" xfId="0" applyNumberFormat="1" applyFont="1" applyFill="1" applyBorder="1">
      <alignment vertical="center"/>
    </xf>
    <xf numFmtId="183" fontId="32" fillId="5" borderId="13" xfId="0" applyNumberFormat="1" applyFont="1" applyFill="1" applyBorder="1">
      <alignment vertical="center"/>
    </xf>
    <xf numFmtId="183" fontId="32" fillId="5" borderId="14" xfId="0" applyNumberFormat="1" applyFont="1" applyFill="1" applyBorder="1">
      <alignment vertical="center"/>
    </xf>
    <xf numFmtId="182" fontId="32" fillId="5" borderId="6" xfId="0" applyNumberFormat="1" applyFont="1" applyFill="1" applyBorder="1">
      <alignment vertical="center"/>
    </xf>
    <xf numFmtId="183" fontId="32" fillId="5" borderId="1" xfId="0" applyNumberFormat="1" applyFont="1" applyFill="1" applyBorder="1">
      <alignment vertical="center"/>
    </xf>
    <xf numFmtId="183" fontId="32" fillId="5" borderId="7" xfId="0" applyNumberFormat="1" applyFont="1" applyFill="1" applyBorder="1">
      <alignment vertical="center"/>
    </xf>
    <xf numFmtId="0" fontId="28" fillId="2" borderId="0" xfId="0" applyFont="1" applyFill="1" applyAlignment="1">
      <alignment horizontal="left" vertical="center" readingOrder="1"/>
    </xf>
    <xf numFmtId="0" fontId="29" fillId="0" borderId="0" xfId="0" applyFont="1" applyAlignment="1">
      <alignment horizontal="left" vertical="center" readingOrder="1"/>
    </xf>
    <xf numFmtId="0" fontId="30" fillId="0" borderId="0" xfId="0" applyFont="1" applyAlignment="1">
      <alignment horizontal="left" vertical="center" readingOrder="1"/>
    </xf>
    <xf numFmtId="0" fontId="28" fillId="0" borderId="0" xfId="0" applyFont="1" applyAlignment="1">
      <alignment horizontal="left" vertical="center" readingOrder="1"/>
    </xf>
    <xf numFmtId="182" fontId="32" fillId="5" borderId="8" xfId="0" applyNumberFormat="1" applyFont="1" applyFill="1" applyBorder="1">
      <alignment vertical="center"/>
    </xf>
    <xf numFmtId="183" fontId="32" fillId="5" borderId="9" xfId="0" applyNumberFormat="1" applyFont="1" applyFill="1" applyBorder="1">
      <alignment vertical="center"/>
    </xf>
    <xf numFmtId="183" fontId="32" fillId="5" borderId="10" xfId="0" applyNumberFormat="1" applyFont="1" applyFill="1" applyBorder="1">
      <alignment vertical="center"/>
    </xf>
    <xf numFmtId="183" fontId="32" fillId="0" borderId="0" xfId="0" applyNumberFormat="1" applyFont="1">
      <alignment vertical="center"/>
    </xf>
    <xf numFmtId="177" fontId="32" fillId="3" borderId="8" xfId="0" applyNumberFormat="1" applyFont="1" applyFill="1" applyBorder="1">
      <alignment vertical="center"/>
    </xf>
    <xf numFmtId="0" fontId="32" fillId="3" borderId="9" xfId="0" applyFont="1" applyFill="1" applyBorder="1">
      <alignment vertical="center"/>
    </xf>
    <xf numFmtId="0" fontId="32" fillId="3" borderId="10" xfId="0" applyFont="1" applyFill="1" applyBorder="1">
      <alignment vertical="center"/>
    </xf>
    <xf numFmtId="0" fontId="0" fillId="0" borderId="44" xfId="0" applyBorder="1">
      <alignment vertical="center"/>
    </xf>
    <xf numFmtId="0" fontId="0" fillId="3" borderId="52" xfId="0" applyFill="1" applyBorder="1">
      <alignment vertical="center"/>
    </xf>
    <xf numFmtId="0" fontId="0" fillId="0" borderId="19" xfId="0" applyBorder="1">
      <alignment vertical="center"/>
    </xf>
    <xf numFmtId="0" fontId="0" fillId="0" borderId="53" xfId="0" applyBorder="1">
      <alignment vertical="center"/>
    </xf>
    <xf numFmtId="10" fontId="0" fillId="5" borderId="30" xfId="0" applyNumberFormat="1" applyFill="1" applyBorder="1">
      <alignment vertical="center"/>
    </xf>
    <xf numFmtId="10" fontId="0" fillId="5" borderId="33" xfId="0" applyNumberFormat="1" applyFill="1" applyBorder="1">
      <alignment vertical="center"/>
    </xf>
    <xf numFmtId="0" fontId="34" fillId="2" borderId="0" xfId="0" applyFont="1" applyFill="1">
      <alignment vertical="center"/>
    </xf>
    <xf numFmtId="0" fontId="0" fillId="3" borderId="49" xfId="0" applyFill="1" applyBorder="1">
      <alignment vertical="center"/>
    </xf>
    <xf numFmtId="186" fontId="0" fillId="3" borderId="30" xfId="0" applyNumberFormat="1" applyFill="1" applyBorder="1">
      <alignment vertical="center"/>
    </xf>
    <xf numFmtId="0" fontId="2" fillId="4" borderId="54" xfId="1" applyFill="1" applyBorder="1"/>
    <xf numFmtId="0" fontId="2" fillId="4" borderId="55" xfId="1" applyFill="1" applyBorder="1"/>
    <xf numFmtId="0" fontId="3" fillId="4" borderId="56" xfId="3" applyFill="1" applyBorder="1"/>
    <xf numFmtId="186" fontId="2" fillId="5" borderId="1" xfId="1" applyNumberFormat="1" applyFill="1" applyBorder="1"/>
    <xf numFmtId="186" fontId="0" fillId="2" borderId="33" xfId="0" applyNumberFormat="1" applyFill="1" applyBorder="1">
      <alignment vertical="center"/>
    </xf>
    <xf numFmtId="0" fontId="10" fillId="7" borderId="0" xfId="1" applyFont="1" applyFill="1" applyAlignment="1">
      <alignment horizontal="center"/>
    </xf>
    <xf numFmtId="0" fontId="31" fillId="2" borderId="0" xfId="0" applyFont="1" applyFill="1">
      <alignment vertical="center"/>
    </xf>
    <xf numFmtId="181" fontId="0" fillId="0" borderId="0" xfId="0" applyNumberFormat="1" applyAlignment="1">
      <alignment horizontal="center" vertical="center"/>
    </xf>
    <xf numFmtId="0" fontId="5" fillId="8" borderId="37" xfId="0" applyFont="1" applyFill="1" applyBorder="1" applyAlignment="1">
      <alignment horizontal="center" vertical="center"/>
    </xf>
    <xf numFmtId="0" fontId="5" fillId="8" borderId="38" xfId="0" applyFont="1" applyFill="1" applyBorder="1" applyAlignment="1">
      <alignment horizontal="center" vertical="center"/>
    </xf>
    <xf numFmtId="0" fontId="5" fillId="8" borderId="39" xfId="0" applyFont="1" applyFill="1" applyBorder="1" applyAlignment="1">
      <alignment horizontal="center" vertical="center"/>
    </xf>
    <xf numFmtId="181" fontId="0" fillId="2" borderId="5" xfId="0" applyNumberFormat="1" applyFill="1" applyBorder="1" applyAlignment="1">
      <alignment horizontal="center" vertical="center"/>
    </xf>
    <xf numFmtId="0" fontId="0" fillId="0" borderId="19" xfId="0" applyBorder="1" applyAlignment="1">
      <alignment horizontal="center" vertical="center"/>
    </xf>
    <xf numFmtId="0" fontId="0" fillId="0" borderId="57" xfId="0" applyBorder="1" applyAlignment="1">
      <alignment horizontal="center" vertical="center"/>
    </xf>
    <xf numFmtId="0" fontId="0" fillId="0" borderId="53" xfId="0" applyBorder="1" applyAlignment="1">
      <alignment horizontal="center" vertical="center"/>
    </xf>
    <xf numFmtId="14" fontId="0" fillId="3" borderId="58" xfId="0" applyNumberFormat="1" applyFill="1" applyBorder="1">
      <alignment vertical="center"/>
    </xf>
    <xf numFmtId="178" fontId="0" fillId="3" borderId="23" xfId="0" applyNumberFormat="1"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59" xfId="0" applyFill="1" applyBorder="1" applyAlignment="1">
      <alignment horizontal="center"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0" fontId="0" fillId="0" borderId="25" xfId="0" applyBorder="1">
      <alignment vertical="center"/>
    </xf>
    <xf numFmtId="14" fontId="0" fillId="2" borderId="44" xfId="0" applyNumberFormat="1" applyFill="1" applyBorder="1">
      <alignment vertical="center"/>
    </xf>
    <xf numFmtId="14" fontId="0" fillId="2" borderId="19" xfId="0" applyNumberFormat="1" applyFill="1" applyBorder="1">
      <alignment vertical="center"/>
    </xf>
    <xf numFmtId="14" fontId="0" fillId="2" borderId="57" xfId="0" applyNumberFormat="1" applyFill="1" applyBorder="1">
      <alignment vertical="center"/>
    </xf>
    <xf numFmtId="14" fontId="0" fillId="2" borderId="53" xfId="0" applyNumberFormat="1" applyFill="1" applyBorder="1">
      <alignment vertical="center"/>
    </xf>
    <xf numFmtId="178" fontId="0" fillId="2" borderId="44" xfId="0" applyNumberFormat="1" applyFill="1" applyBorder="1">
      <alignment vertical="center"/>
    </xf>
    <xf numFmtId="178" fontId="0" fillId="2" borderId="57" xfId="0" applyNumberFormat="1" applyFill="1" applyBorder="1">
      <alignment vertical="center"/>
    </xf>
    <xf numFmtId="178" fontId="0" fillId="2" borderId="53" xfId="0" applyNumberFormat="1" applyFill="1" applyBorder="1">
      <alignment vertical="center"/>
    </xf>
    <xf numFmtId="0" fontId="29" fillId="2" borderId="0" xfId="0" applyFont="1" applyFill="1" applyAlignment="1">
      <alignment horizontal="left" vertical="center" readingOrder="1"/>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51" xfId="0" applyFill="1" applyBorder="1" applyAlignment="1">
      <alignment horizontal="center" vertical="center"/>
    </xf>
    <xf numFmtId="0" fontId="0" fillId="3" borderId="17" xfId="0" applyFill="1" applyBorder="1" applyAlignment="1">
      <alignment horizontal="center" vertical="center"/>
    </xf>
    <xf numFmtId="0" fontId="5" fillId="8" borderId="45" xfId="0" applyFont="1" applyFill="1" applyBorder="1" applyAlignment="1">
      <alignment horizontal="center" vertical="center"/>
    </xf>
    <xf numFmtId="0" fontId="5" fillId="8" borderId="46" xfId="0" applyFont="1" applyFill="1" applyBorder="1" applyAlignment="1">
      <alignment horizontal="center" vertical="center"/>
    </xf>
    <xf numFmtId="0" fontId="5" fillId="8" borderId="18" xfId="0" applyFont="1" applyFill="1" applyBorder="1" applyAlignment="1">
      <alignment horizontal="center" vertical="center"/>
    </xf>
  </cellXfs>
  <cellStyles count="8">
    <cellStyle name="Normal" xfId="0" builtinId="0"/>
    <cellStyle name="백분율 2" xfId="6" xr:uid="{145C194F-94CC-4620-B75D-493221D22DEF}"/>
    <cellStyle name="쉼표 [0] 2" xfId="7" xr:uid="{4B665956-C6A4-4A0B-9C5E-CC9CE63E961F}"/>
    <cellStyle name="표준 2" xfId="1" xr:uid="{4D6788B6-5EE9-47AA-AFC6-C5645F9C0781}"/>
    <cellStyle name="표준 3" xfId="2" xr:uid="{9210DF5F-405E-47B3-A5B7-4F7C67C0A0BD}"/>
    <cellStyle name="표준 3 2" xfId="4" xr:uid="{38F47649-7EE4-4A3A-AE3C-1BE3EF19834E}"/>
    <cellStyle name="표준 4" xfId="3" xr:uid="{7E4C2454-B834-41DC-BAAC-21AEDB680723}"/>
    <cellStyle name="표준 4 2" xfId="5" xr:uid="{4849DDF9-43C7-44DC-B1C5-9092379CCF07}"/>
  </cellStyles>
  <dxfs count="6">
    <dxf>
      <font>
        <color rgb="FF9C0006"/>
      </font>
      <fill>
        <patternFill>
          <bgColor rgb="FFFFC7CE"/>
        </patternFill>
      </fill>
    </dxf>
    <dxf>
      <font>
        <color theme="0"/>
      </font>
      <fill>
        <patternFill>
          <bgColor theme="1" tint="0.499984740745262"/>
        </patternFill>
      </fill>
    </dxf>
    <dxf>
      <font>
        <color auto="1"/>
      </font>
      <fill>
        <patternFill>
          <bgColor theme="2" tint="-9.9948118533890809E-2"/>
        </patternFill>
      </fill>
    </dxf>
    <dxf>
      <font>
        <color theme="0"/>
      </font>
      <fill>
        <patternFill>
          <bgColor theme="4"/>
        </patternFill>
      </fill>
    </dxf>
    <dxf>
      <fill>
        <patternFill>
          <bgColor theme="8" tint="0.7999816888943144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1" Type="http://schemas.openxmlformats.org/officeDocument/2006/relationships/image" Target="../media/image1.png"/></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팔로워'!$I$4</c:f>
          <c:strCache>
            <c:ptCount val="1"/>
            <c:pt idx="0">
              <c:v>&lt; 링크드인 채널 8월 팔로워 현황 &gt;</c:v>
            </c:pt>
          </c:strCache>
        </c:strRef>
      </c:tx>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1.3112442337401256E-2"/>
          <c:y val="4.3194273744096345E-2"/>
          <c:w val="0.97377511532519745"/>
          <c:h val="0.64272924734673675"/>
        </c:manualLayout>
      </c:layout>
      <c:lineChart>
        <c:grouping val="standard"/>
        <c:varyColors val="0"/>
        <c:ser>
          <c:idx val="0"/>
          <c:order val="0"/>
          <c:tx>
            <c:strRef>
              <c:f>'월간 팔로워'!$G$27</c:f>
              <c:strCache>
                <c:ptCount val="1"/>
                <c:pt idx="0">
                  <c:v>오가닉</c:v>
                </c:pt>
              </c:strCache>
            </c:strRef>
          </c:tx>
          <c:spPr>
            <a:ln w="28575" cap="rnd">
              <a:solidFill>
                <a:srgbClr val="C00000"/>
              </a:solidFill>
              <a:round/>
            </a:ln>
            <a:effectLst/>
          </c:spPr>
          <c:marker>
            <c:symbol val="square"/>
            <c:size val="7"/>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solidFill>
                      <a:srgbClr val="0070C0"/>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45139</c:v>
                </c:pt>
                <c:pt idx="1">
                  <c:v>45170</c:v>
                </c:pt>
                <c:pt idx="2">
                  <c:v>45200</c:v>
                </c:pt>
                <c:pt idx="3">
                  <c:v>45231</c:v>
                </c:pt>
                <c:pt idx="4">
                  <c:v>45261</c:v>
                </c:pt>
                <c:pt idx="5">
                  <c:v>45292</c:v>
                </c:pt>
                <c:pt idx="6">
                  <c:v>45323</c:v>
                </c:pt>
                <c:pt idx="7">
                  <c:v>45352</c:v>
                </c:pt>
                <c:pt idx="8">
                  <c:v>45383</c:v>
                </c:pt>
                <c:pt idx="9">
                  <c:v>45413</c:v>
                </c:pt>
                <c:pt idx="10">
                  <c:v>45444</c:v>
                </c:pt>
                <c:pt idx="11">
                  <c:v>45474</c:v>
                </c:pt>
                <c:pt idx="12">
                  <c:v>45505</c:v>
                </c:pt>
              </c:numCache>
            </c:numRef>
          </c:cat>
          <c:val>
            <c:numRef>
              <c:f>'월간 팔로워'!$G$28:$G$40</c:f>
              <c:numCache>
                <c:formatCode>General</c:formatCode>
                <c:ptCount val="13"/>
                <c:pt idx="0">
                  <c:v>2403</c:v>
                </c:pt>
                <c:pt idx="1">
                  <c:v>2488</c:v>
                </c:pt>
                <c:pt idx="2">
                  <c:v>2796</c:v>
                </c:pt>
                <c:pt idx="3">
                  <c:v>2914</c:v>
                </c:pt>
                <c:pt idx="4">
                  <c:v>3185</c:v>
                </c:pt>
                <c:pt idx="5">
                  <c:v>3336</c:v>
                </c:pt>
                <c:pt idx="6">
                  <c:v>3503</c:v>
                </c:pt>
                <c:pt idx="7">
                  <c:v>3588</c:v>
                </c:pt>
                <c:pt idx="8">
                  <c:v>3708</c:v>
                </c:pt>
                <c:pt idx="9">
                  <c:v>3800</c:v>
                </c:pt>
                <c:pt idx="10">
                  <c:v>3932</c:v>
                </c:pt>
                <c:pt idx="11">
                  <c:v>4148</c:v>
                </c:pt>
                <c:pt idx="12">
                  <c:v>4397</c:v>
                </c:pt>
              </c:numCache>
            </c:numRef>
          </c:val>
          <c:smooth val="0"/>
          <c:extLst>
            <c:ext xmlns:c16="http://schemas.microsoft.com/office/drawing/2014/chart" uri="{C3380CC4-5D6E-409C-BE32-E72D297353CC}">
              <c16:uniqueId val="{0000000D-B908-4823-9ED5-3AC424CC96CA}"/>
            </c:ext>
          </c:extLst>
        </c:ser>
        <c:ser>
          <c:idx val="1"/>
          <c:order val="1"/>
          <c:tx>
            <c:strRef>
              <c:f>'월간 팔로워'!$H$27</c:f>
              <c:strCache>
                <c:ptCount val="1"/>
                <c:pt idx="0">
                  <c:v>전체</c:v>
                </c:pt>
              </c:strCache>
            </c:strRef>
          </c:tx>
          <c:spPr>
            <a:ln w="28575" cap="rnd">
              <a:solidFill>
                <a:srgbClr val="002060"/>
              </a:solidFill>
              <a:round/>
            </a:ln>
            <a:effectLst/>
          </c:spPr>
          <c:marker>
            <c:symbol val="square"/>
            <c:size val="7"/>
            <c:spPr>
              <a:solidFill>
                <a:srgbClr val="00206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ln>
                      <a:solidFill>
                        <a:srgbClr val="0070C0">
                          <a:alpha val="0"/>
                        </a:srgbClr>
                      </a:solidFill>
                    </a:ln>
                    <a:solidFill>
                      <a:schemeClr val="accent5">
                        <a:lumMod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45139</c:v>
                </c:pt>
                <c:pt idx="1">
                  <c:v>45170</c:v>
                </c:pt>
                <c:pt idx="2">
                  <c:v>45200</c:v>
                </c:pt>
                <c:pt idx="3">
                  <c:v>45231</c:v>
                </c:pt>
                <c:pt idx="4">
                  <c:v>45261</c:v>
                </c:pt>
                <c:pt idx="5">
                  <c:v>45292</c:v>
                </c:pt>
                <c:pt idx="6">
                  <c:v>45323</c:v>
                </c:pt>
                <c:pt idx="7">
                  <c:v>45352</c:v>
                </c:pt>
                <c:pt idx="8">
                  <c:v>45383</c:v>
                </c:pt>
                <c:pt idx="9">
                  <c:v>45413</c:v>
                </c:pt>
                <c:pt idx="10">
                  <c:v>45444</c:v>
                </c:pt>
                <c:pt idx="11">
                  <c:v>45474</c:v>
                </c:pt>
                <c:pt idx="12">
                  <c:v>45505</c:v>
                </c:pt>
              </c:numCache>
            </c:numRef>
          </c:cat>
          <c:val>
            <c:numRef>
              <c:f>'월간 팔로워'!$H$28:$H$40</c:f>
              <c:numCache>
                <c:formatCode>General</c:formatCode>
                <c:ptCount val="13"/>
                <c:pt idx="0">
                  <c:v>2415</c:v>
                </c:pt>
                <c:pt idx="1">
                  <c:v>2703</c:v>
                </c:pt>
                <c:pt idx="2">
                  <c:v>2825</c:v>
                </c:pt>
                <c:pt idx="3">
                  <c:v>3088</c:v>
                </c:pt>
                <c:pt idx="4">
                  <c:v>3352</c:v>
                </c:pt>
                <c:pt idx="5">
                  <c:v>3420</c:v>
                </c:pt>
                <c:pt idx="6">
                  <c:v>3503</c:v>
                </c:pt>
                <c:pt idx="7">
                  <c:v>3599</c:v>
                </c:pt>
                <c:pt idx="8">
                  <c:v>3708</c:v>
                </c:pt>
                <c:pt idx="9">
                  <c:v>3806</c:v>
                </c:pt>
                <c:pt idx="10">
                  <c:v>4046</c:v>
                </c:pt>
                <c:pt idx="11">
                  <c:v>4339</c:v>
                </c:pt>
                <c:pt idx="12">
                  <c:v>4443</c:v>
                </c:pt>
              </c:numCache>
            </c:numRef>
          </c:val>
          <c:smooth val="0"/>
          <c:extLst>
            <c:ext xmlns:c16="http://schemas.microsoft.com/office/drawing/2014/chart" uri="{C3380CC4-5D6E-409C-BE32-E72D297353CC}">
              <c16:uniqueId val="{0000001B-B908-4823-9ED5-3AC424CC96CA}"/>
            </c:ext>
          </c:extLst>
        </c:ser>
        <c:dLbls>
          <c:dLblPos val="t"/>
          <c:showLegendKey val="0"/>
          <c:showVal val="1"/>
          <c:showCatName val="0"/>
          <c:showSerName val="0"/>
          <c:showPercent val="0"/>
          <c:showBubbleSize val="0"/>
        </c:dLbls>
        <c:marker val="1"/>
        <c:smooth val="0"/>
        <c:axId val="1795049168"/>
        <c:axId val="1795043184"/>
      </c:lineChart>
      <c:dateAx>
        <c:axId val="1795049168"/>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3184"/>
        <c:crosses val="autoZero"/>
        <c:auto val="1"/>
        <c:lblOffset val="100"/>
        <c:baseTimeUnit val="months"/>
      </c:dateAx>
      <c:valAx>
        <c:axId val="1795043184"/>
        <c:scaling>
          <c:orientation val="minMax"/>
          <c:max val="5000"/>
          <c:min val="1600"/>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795049168"/>
        <c:crosses val="autoZero"/>
        <c:crossBetween val="between"/>
        <c:majorUnit val="1000"/>
        <c:minorUnit val="1000"/>
      </c:valAx>
      <c:spPr>
        <a:noFill/>
        <a:ln>
          <a:noFill/>
        </a:ln>
        <a:effectLst/>
      </c:spPr>
    </c:plotArea>
    <c:legend>
      <c:legendPos val="b"/>
      <c:layout>
        <c:manualLayout>
          <c:xMode val="edge"/>
          <c:yMode val="edge"/>
          <c:x val="1.931095758092052E-2"/>
          <c:y val="1.3846284658612181E-2"/>
          <c:w val="0.1722474641691015"/>
          <c:h val="7.907396671536458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&lt; 8월 신규 팔로워 일자별 유입 지수&gt;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4901556347271706E-2"/>
          <c:y val="0.1321036210137829"/>
          <c:w val="0.96067989923150177"/>
          <c:h val="0.65256937882764665"/>
        </c:manualLayout>
      </c:layout>
      <c:barChart>
        <c:barDir val="col"/>
        <c:grouping val="clustered"/>
        <c:varyColors val="0"/>
        <c:ser>
          <c:idx val="1"/>
          <c:order val="0"/>
          <c:tx>
            <c:strRef>
              <c:f>'일간 팔로워'!$B$3</c:f>
              <c:strCache>
                <c:ptCount val="1"/>
                <c:pt idx="0">
                  <c:v>오가닉</c:v>
                </c:pt>
              </c:strCache>
            </c:strRef>
          </c:tx>
          <c:spPr>
            <a:solidFill>
              <a:srgbClr val="0070C0"/>
            </a:solidFill>
            <a:ln>
              <a:noFill/>
            </a:ln>
            <a:effectLst/>
          </c:spPr>
          <c:invertIfNegative val="0"/>
          <c:cat>
            <c:multiLvlStrRef>
              <c:f>'일간 팔로워'!$G$4:$H$34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4">
                    <c:v>2주차</c:v>
                  </c:pt>
                  <c:pt idx="11">
                    <c:v>3주차</c:v>
                  </c:pt>
                  <c:pt idx="18">
                    <c:v>4주차</c:v>
                  </c:pt>
                  <c:pt idx="25">
                    <c:v>5주차</c:v>
                  </c:pt>
                </c:lvl>
              </c:multiLvlStrCache>
            </c:multiLvlStrRef>
          </c:cat>
          <c:val>
            <c:numRef>
              <c:f>'일간 팔로워'!$B$4:$B$34</c:f>
              <c:numCache>
                <c:formatCode>General</c:formatCode>
                <c:ptCount val="31"/>
                <c:pt idx="0">
                  <c:v>3</c:v>
                </c:pt>
                <c:pt idx="1">
                  <c:v>2</c:v>
                </c:pt>
                <c:pt idx="2">
                  <c:v>0</c:v>
                </c:pt>
                <c:pt idx="3">
                  <c:v>0</c:v>
                </c:pt>
                <c:pt idx="4">
                  <c:v>1</c:v>
                </c:pt>
                <c:pt idx="5">
                  <c:v>0</c:v>
                </c:pt>
                <c:pt idx="6">
                  <c:v>1</c:v>
                </c:pt>
                <c:pt idx="7">
                  <c:v>2</c:v>
                </c:pt>
                <c:pt idx="8">
                  <c:v>2</c:v>
                </c:pt>
                <c:pt idx="9">
                  <c:v>0</c:v>
                </c:pt>
                <c:pt idx="10">
                  <c:v>1</c:v>
                </c:pt>
                <c:pt idx="11">
                  <c:v>1</c:v>
                </c:pt>
                <c:pt idx="12">
                  <c:v>3</c:v>
                </c:pt>
                <c:pt idx="13">
                  <c:v>4</c:v>
                </c:pt>
                <c:pt idx="14">
                  <c:v>0</c:v>
                </c:pt>
                <c:pt idx="15">
                  <c:v>1</c:v>
                </c:pt>
                <c:pt idx="16">
                  <c:v>3</c:v>
                </c:pt>
                <c:pt idx="17">
                  <c:v>1</c:v>
                </c:pt>
                <c:pt idx="18">
                  <c:v>3</c:v>
                </c:pt>
                <c:pt idx="19">
                  <c:v>9</c:v>
                </c:pt>
                <c:pt idx="20">
                  <c:v>1</c:v>
                </c:pt>
                <c:pt idx="21">
                  <c:v>4</c:v>
                </c:pt>
                <c:pt idx="22">
                  <c:v>0</c:v>
                </c:pt>
                <c:pt idx="23">
                  <c:v>-1</c:v>
                </c:pt>
                <c:pt idx="24">
                  <c:v>2</c:v>
                </c:pt>
                <c:pt idx="25">
                  <c:v>7</c:v>
                </c:pt>
                <c:pt idx="26">
                  <c:v>4</c:v>
                </c:pt>
                <c:pt idx="27">
                  <c:v>2</c:v>
                </c:pt>
                <c:pt idx="28">
                  <c:v>1</c:v>
                </c:pt>
                <c:pt idx="29">
                  <c:v>3</c:v>
                </c:pt>
                <c:pt idx="30">
                  <c:v>3</c:v>
                </c:pt>
              </c:numCache>
            </c:numRef>
          </c:val>
          <c:extLst>
            <c:ext xmlns:c16="http://schemas.microsoft.com/office/drawing/2014/chart" uri="{C3380CC4-5D6E-409C-BE32-E72D297353CC}">
              <c16:uniqueId val="{00000000-0A31-44BA-8C0A-56301728AC99}"/>
            </c:ext>
          </c:extLst>
        </c:ser>
        <c:ser>
          <c:idx val="2"/>
          <c:order val="1"/>
          <c:tx>
            <c:strRef>
              <c:f>'일간 팔로워'!$C$3</c:f>
              <c:strCache>
                <c:ptCount val="1"/>
                <c:pt idx="0">
                  <c:v>광고</c:v>
                </c:pt>
              </c:strCache>
            </c:strRef>
          </c:tx>
          <c:spPr>
            <a:solidFill>
              <a:srgbClr val="C00000"/>
            </a:solidFill>
            <a:ln>
              <a:noFill/>
            </a:ln>
            <a:effectLst/>
          </c:spPr>
          <c:invertIfNegative val="0"/>
          <c:cat>
            <c:multiLvlStrRef>
              <c:f>'일간 팔로워'!$G$4:$H$34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4">
                    <c:v>2주차</c:v>
                  </c:pt>
                  <c:pt idx="11">
                    <c:v>3주차</c:v>
                  </c:pt>
                  <c:pt idx="18">
                    <c:v>4주차</c:v>
                  </c:pt>
                  <c:pt idx="25">
                    <c:v>5주차</c:v>
                  </c:pt>
                </c:lvl>
              </c:multiLvlStrCache>
            </c:multiLvlStrRef>
          </c:cat>
          <c:val>
            <c:numRef>
              <c:f>'일간 팔로워'!$C$4:$C$34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6</c:v>
                </c:pt>
                <c:pt idx="23">
                  <c:v>5</c:v>
                </c:pt>
                <c:pt idx="24">
                  <c:v>4</c:v>
                </c:pt>
                <c:pt idx="25">
                  <c:v>9</c:v>
                </c:pt>
                <c:pt idx="26">
                  <c:v>9</c:v>
                </c:pt>
                <c:pt idx="27">
                  <c:v>8</c:v>
                </c:pt>
                <c:pt idx="28">
                  <c:v>6</c:v>
                </c:pt>
                <c:pt idx="29">
                  <c:v>4</c:v>
                </c:pt>
                <c:pt idx="30">
                  <c:v>2</c:v>
                </c:pt>
              </c:numCache>
            </c:numRef>
          </c:val>
          <c:extLst>
            <c:ext xmlns:c16="http://schemas.microsoft.com/office/drawing/2014/chart" uri="{C3380CC4-5D6E-409C-BE32-E72D297353CC}">
              <c16:uniqueId val="{00000001-0A31-44BA-8C0A-56301728AC99}"/>
            </c:ext>
          </c:extLst>
        </c:ser>
        <c:dLbls>
          <c:showLegendKey val="0"/>
          <c:showVal val="0"/>
          <c:showCatName val="0"/>
          <c:showSerName val="0"/>
          <c:showPercent val="0"/>
          <c:showBubbleSize val="0"/>
        </c:dLbls>
        <c:gapWidth val="124"/>
        <c:axId val="1795039920"/>
        <c:axId val="1795044272"/>
        <c:extLst/>
      </c:barChart>
      <c:lineChart>
        <c:grouping val="standard"/>
        <c:varyColors val="0"/>
        <c:ser>
          <c:idx val="3"/>
          <c:order val="2"/>
          <c:tx>
            <c:strRef>
              <c:f>'일간 팔로워'!$E$3</c:f>
              <c:strCache>
                <c:ptCount val="1"/>
                <c:pt idx="0">
                  <c:v>6월평균</c:v>
                </c:pt>
              </c:strCache>
            </c:strRef>
          </c:tx>
          <c:spPr>
            <a:ln w="19050" cap="rnd">
              <a:solidFill>
                <a:srgbClr val="00B0F0"/>
              </a:solidFill>
              <a:prstDash val="dash"/>
              <a:round/>
            </a:ln>
            <a:effectLst/>
          </c:spPr>
          <c:marker>
            <c:symbol val="none"/>
          </c:marker>
          <c:val>
            <c:numRef>
              <c:f>'일간 팔로워'!$E$4:$E$34</c:f>
              <c:numCache>
                <c:formatCode>0.0_ </c:formatCode>
                <c:ptCount val="31"/>
                <c:pt idx="0">
                  <c:v>3.9</c:v>
                </c:pt>
                <c:pt idx="1">
                  <c:v>3.9</c:v>
                </c:pt>
                <c:pt idx="2">
                  <c:v>3.9</c:v>
                </c:pt>
                <c:pt idx="3">
                  <c:v>3.9</c:v>
                </c:pt>
                <c:pt idx="4">
                  <c:v>3.9</c:v>
                </c:pt>
                <c:pt idx="5">
                  <c:v>3.9</c:v>
                </c:pt>
                <c:pt idx="6">
                  <c:v>3.9</c:v>
                </c:pt>
                <c:pt idx="7">
                  <c:v>3.9</c:v>
                </c:pt>
                <c:pt idx="8">
                  <c:v>3.9</c:v>
                </c:pt>
                <c:pt idx="9">
                  <c:v>3.9</c:v>
                </c:pt>
                <c:pt idx="10">
                  <c:v>3.9</c:v>
                </c:pt>
                <c:pt idx="11">
                  <c:v>3.9</c:v>
                </c:pt>
                <c:pt idx="12">
                  <c:v>3.9</c:v>
                </c:pt>
                <c:pt idx="13">
                  <c:v>3.9</c:v>
                </c:pt>
                <c:pt idx="14">
                  <c:v>3.9</c:v>
                </c:pt>
                <c:pt idx="15">
                  <c:v>3.9</c:v>
                </c:pt>
                <c:pt idx="16">
                  <c:v>3.9</c:v>
                </c:pt>
                <c:pt idx="17">
                  <c:v>3.9</c:v>
                </c:pt>
                <c:pt idx="18">
                  <c:v>3.9</c:v>
                </c:pt>
                <c:pt idx="19">
                  <c:v>3.9</c:v>
                </c:pt>
                <c:pt idx="20">
                  <c:v>3.9</c:v>
                </c:pt>
                <c:pt idx="21">
                  <c:v>3.9</c:v>
                </c:pt>
                <c:pt idx="22">
                  <c:v>3.9</c:v>
                </c:pt>
                <c:pt idx="23">
                  <c:v>3.9</c:v>
                </c:pt>
                <c:pt idx="24">
                  <c:v>3.9</c:v>
                </c:pt>
                <c:pt idx="25">
                  <c:v>3.9</c:v>
                </c:pt>
                <c:pt idx="26">
                  <c:v>3.9</c:v>
                </c:pt>
                <c:pt idx="27">
                  <c:v>3.9</c:v>
                </c:pt>
                <c:pt idx="28">
                  <c:v>3.9</c:v>
                </c:pt>
                <c:pt idx="29">
                  <c:v>3.9</c:v>
                </c:pt>
                <c:pt idx="30">
                  <c:v>3.9</c:v>
                </c:pt>
              </c:numCache>
            </c:numRef>
          </c:val>
          <c:smooth val="0"/>
          <c:extLst>
            <c:ext xmlns:c16="http://schemas.microsoft.com/office/drawing/2014/chart" uri="{C3380CC4-5D6E-409C-BE32-E72D297353CC}">
              <c16:uniqueId val="{00000004-EAA3-4EDE-95E0-1604DBE11F74}"/>
            </c:ext>
          </c:extLst>
        </c:ser>
        <c:ser>
          <c:idx val="4"/>
          <c:order val="3"/>
          <c:tx>
            <c:strRef>
              <c:f>'일간 팔로워'!$F$3</c:f>
              <c:strCache>
                <c:ptCount val="1"/>
                <c:pt idx="0">
                  <c:v>7월평균</c:v>
                </c:pt>
              </c:strCache>
            </c:strRef>
          </c:tx>
          <c:spPr>
            <a:ln w="28575" cap="rnd">
              <a:solidFill>
                <a:srgbClr val="0070C0"/>
              </a:solidFill>
              <a:prstDash val="dash"/>
              <a:round/>
            </a:ln>
            <a:effectLst/>
          </c:spPr>
          <c:marker>
            <c:symbol val="none"/>
          </c:marker>
          <c:val>
            <c:numRef>
              <c:f>'일간 팔로워'!$F$4:$F$34</c:f>
              <c:numCache>
                <c:formatCode>0.0_ </c:formatCode>
                <c:ptCount val="31"/>
                <c:pt idx="0">
                  <c:v>2.032258064516129</c:v>
                </c:pt>
                <c:pt idx="1">
                  <c:v>2.032258064516129</c:v>
                </c:pt>
                <c:pt idx="2">
                  <c:v>2.032258064516129</c:v>
                </c:pt>
                <c:pt idx="3">
                  <c:v>2.032258064516129</c:v>
                </c:pt>
                <c:pt idx="4">
                  <c:v>2.032258064516129</c:v>
                </c:pt>
                <c:pt idx="5">
                  <c:v>2.032258064516129</c:v>
                </c:pt>
                <c:pt idx="6">
                  <c:v>2.032258064516129</c:v>
                </c:pt>
                <c:pt idx="7">
                  <c:v>2.032258064516129</c:v>
                </c:pt>
                <c:pt idx="8">
                  <c:v>2.032258064516129</c:v>
                </c:pt>
                <c:pt idx="9">
                  <c:v>2.032258064516129</c:v>
                </c:pt>
                <c:pt idx="10">
                  <c:v>2.032258064516129</c:v>
                </c:pt>
                <c:pt idx="11">
                  <c:v>2.032258064516129</c:v>
                </c:pt>
                <c:pt idx="12">
                  <c:v>2.032258064516129</c:v>
                </c:pt>
                <c:pt idx="13">
                  <c:v>2.032258064516129</c:v>
                </c:pt>
                <c:pt idx="14">
                  <c:v>2.032258064516129</c:v>
                </c:pt>
                <c:pt idx="15">
                  <c:v>2.032258064516129</c:v>
                </c:pt>
                <c:pt idx="16">
                  <c:v>2.032258064516129</c:v>
                </c:pt>
                <c:pt idx="17">
                  <c:v>2.032258064516129</c:v>
                </c:pt>
                <c:pt idx="18">
                  <c:v>2.032258064516129</c:v>
                </c:pt>
                <c:pt idx="19">
                  <c:v>2.032258064516129</c:v>
                </c:pt>
                <c:pt idx="20">
                  <c:v>2.032258064516129</c:v>
                </c:pt>
                <c:pt idx="21">
                  <c:v>2.032258064516129</c:v>
                </c:pt>
                <c:pt idx="22">
                  <c:v>2.032258064516129</c:v>
                </c:pt>
                <c:pt idx="23">
                  <c:v>2.032258064516129</c:v>
                </c:pt>
                <c:pt idx="24">
                  <c:v>2.032258064516129</c:v>
                </c:pt>
                <c:pt idx="25">
                  <c:v>2.032258064516129</c:v>
                </c:pt>
                <c:pt idx="26">
                  <c:v>2.032258064516129</c:v>
                </c:pt>
                <c:pt idx="27">
                  <c:v>2.032258064516129</c:v>
                </c:pt>
                <c:pt idx="28">
                  <c:v>2.032258064516129</c:v>
                </c:pt>
                <c:pt idx="29">
                  <c:v>2.032258064516129</c:v>
                </c:pt>
                <c:pt idx="30">
                  <c:v>2.032258064516129</c:v>
                </c:pt>
              </c:numCache>
            </c:numRef>
          </c:val>
          <c:smooth val="0"/>
          <c:extLst>
            <c:ext xmlns:c16="http://schemas.microsoft.com/office/drawing/2014/chart" uri="{C3380CC4-5D6E-409C-BE32-E72D297353CC}">
              <c16:uniqueId val="{00000005-EAA3-4EDE-95E0-1604DBE11F74}"/>
            </c:ext>
          </c:extLst>
        </c:ser>
        <c:dLbls>
          <c:showLegendKey val="0"/>
          <c:showVal val="0"/>
          <c:showCatName val="0"/>
          <c:showSerName val="0"/>
          <c:showPercent val="0"/>
          <c:showBubbleSize val="0"/>
        </c:dLbls>
        <c:marker val="1"/>
        <c:smooth val="0"/>
        <c:axId val="1795039920"/>
        <c:axId val="1795044272"/>
      </c:lineChart>
      <c:catAx>
        <c:axId val="179503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4272"/>
        <c:crosses val="autoZero"/>
        <c:auto val="1"/>
        <c:lblAlgn val="ctr"/>
        <c:lblOffset val="100"/>
        <c:noMultiLvlLbl val="0"/>
      </c:catAx>
      <c:valAx>
        <c:axId val="1795044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9920"/>
        <c:crosses val="autoZero"/>
        <c:crossBetween val="between"/>
      </c:valAx>
      <c:spPr>
        <a:noFill/>
        <a:ln>
          <a:noFill/>
        </a:ln>
        <a:effectLst/>
      </c:spPr>
    </c:plotArea>
    <c:legend>
      <c:legendPos val="b"/>
      <c:legendEntry>
        <c:idx val="2"/>
        <c:delete val="1"/>
      </c:legendEntry>
      <c:legendEntry>
        <c:idx val="3"/>
        <c:delete val="1"/>
      </c:legendEntry>
      <c:layout>
        <c:manualLayout>
          <c:xMode val="edge"/>
          <c:yMode val="edge"/>
          <c:x val="2.5923978109199133E-2"/>
          <c:y val="5.546844634822562E-2"/>
          <c:w val="9.1861625886056522E-2"/>
          <c:h val="7.20774633413283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baseline="0"/>
              <a:t> </a:t>
            </a:r>
            <a:r>
              <a:rPr lang="ko-KR" altLang="en-US" baseline="0"/>
              <a:t>전체 </a:t>
            </a:r>
            <a:r>
              <a:rPr lang="en-US" altLang="ko-KR" baseline="0"/>
              <a:t>PV </a:t>
            </a:r>
            <a:r>
              <a:rPr lang="ko-KR" altLang="en-US" baseline="0"/>
              <a:t>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0"/>
          <c:tx>
            <c:strRef>
              <c:f>'PV 월별 비교'!$C$3</c:f>
              <c:strCache>
                <c:ptCount val="1"/>
                <c:pt idx="0">
                  <c:v>7월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비교'!$E$5:$E$42</c:f>
              <c:numCache>
                <c:formatCode>General</c:formatCode>
                <c:ptCount val="38"/>
                <c:pt idx="0">
                  <c:v>#N/A</c:v>
                </c:pt>
                <c:pt idx="1">
                  <c:v>#N/A</c:v>
                </c:pt>
                <c:pt idx="2">
                  <c:v>#N/A</c:v>
                </c:pt>
                <c:pt idx="3">
                  <c:v>44</c:v>
                </c:pt>
                <c:pt idx="4">
                  <c:v>32</c:v>
                </c:pt>
                <c:pt idx="5">
                  <c:v>30</c:v>
                </c:pt>
                <c:pt idx="6">
                  <c:v>118</c:v>
                </c:pt>
                <c:pt idx="7">
                  <c:v>19</c:v>
                </c:pt>
                <c:pt idx="8">
                  <c:v>10</c:v>
                </c:pt>
                <c:pt idx="9">
                  <c:v>0</c:v>
                </c:pt>
                <c:pt idx="10">
                  <c:v>35</c:v>
                </c:pt>
                <c:pt idx="11">
                  <c:v>40</c:v>
                </c:pt>
                <c:pt idx="12">
                  <c:v>15</c:v>
                </c:pt>
                <c:pt idx="13">
                  <c:v>47</c:v>
                </c:pt>
                <c:pt idx="14">
                  <c:v>37</c:v>
                </c:pt>
                <c:pt idx="15">
                  <c:v>3</c:v>
                </c:pt>
                <c:pt idx="16">
                  <c:v>10</c:v>
                </c:pt>
                <c:pt idx="17">
                  <c:v>18</c:v>
                </c:pt>
                <c:pt idx="18">
                  <c:v>50</c:v>
                </c:pt>
                <c:pt idx="19">
                  <c:v>17</c:v>
                </c:pt>
                <c:pt idx="20">
                  <c:v>44</c:v>
                </c:pt>
                <c:pt idx="21">
                  <c:v>29</c:v>
                </c:pt>
                <c:pt idx="22">
                  <c:v>5</c:v>
                </c:pt>
                <c:pt idx="23">
                  <c:v>12</c:v>
                </c:pt>
                <c:pt idx="24">
                  <c:v>47</c:v>
                </c:pt>
                <c:pt idx="25">
                  <c:v>22</c:v>
                </c:pt>
                <c:pt idx="26">
                  <c:v>14</c:v>
                </c:pt>
                <c:pt idx="27">
                  <c:v>32</c:v>
                </c:pt>
                <c:pt idx="28">
                  <c:v>18</c:v>
                </c:pt>
                <c:pt idx="29">
                  <c:v>3</c:v>
                </c:pt>
                <c:pt idx="30">
                  <c:v>4</c:v>
                </c:pt>
                <c:pt idx="31">
                  <c:v>38</c:v>
                </c:pt>
                <c:pt idx="32">
                  <c:v>24</c:v>
                </c:pt>
                <c:pt idx="33">
                  <c:v>36</c:v>
                </c:pt>
                <c:pt idx="34">
                  <c:v>#N/A</c:v>
                </c:pt>
                <c:pt idx="35">
                  <c:v>#N/A</c:v>
                </c:pt>
                <c:pt idx="36">
                  <c:v>#N/A</c:v>
                </c:pt>
                <c:pt idx="37">
                  <c:v>#N/A</c:v>
                </c:pt>
              </c:numCache>
            </c:numRef>
          </c:val>
          <c:smooth val="0"/>
          <c:extLst>
            <c:ext xmlns:c16="http://schemas.microsoft.com/office/drawing/2014/chart" uri="{C3380CC4-5D6E-409C-BE32-E72D297353CC}">
              <c16:uniqueId val="{00000000-AFA5-45A1-878B-91014897217D}"/>
            </c:ext>
          </c:extLst>
        </c:ser>
        <c:ser>
          <c:idx val="5"/>
          <c:order val="1"/>
          <c:tx>
            <c:strRef>
              <c:f>'PV 월별 비교'!$G$3</c:f>
              <c:strCache>
                <c:ptCount val="1"/>
                <c:pt idx="0">
                  <c:v>8월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비교'!$I$5:$I$42</c:f>
              <c:numCache>
                <c:formatCode>General</c:formatCode>
                <c:ptCount val="38"/>
                <c:pt idx="6">
                  <c:v>12</c:v>
                </c:pt>
                <c:pt idx="7">
                  <c:v>16</c:v>
                </c:pt>
                <c:pt idx="8">
                  <c:v>4</c:v>
                </c:pt>
                <c:pt idx="9">
                  <c:v>9</c:v>
                </c:pt>
                <c:pt idx="10">
                  <c:v>13</c:v>
                </c:pt>
                <c:pt idx="11">
                  <c:v>19</c:v>
                </c:pt>
                <c:pt idx="12">
                  <c:v>43</c:v>
                </c:pt>
                <c:pt idx="13">
                  <c:v>52</c:v>
                </c:pt>
                <c:pt idx="14">
                  <c:v>31</c:v>
                </c:pt>
                <c:pt idx="15">
                  <c:v>2</c:v>
                </c:pt>
                <c:pt idx="16">
                  <c:v>2</c:v>
                </c:pt>
                <c:pt idx="17">
                  <c:v>31</c:v>
                </c:pt>
                <c:pt idx="18">
                  <c:v>28</c:v>
                </c:pt>
                <c:pt idx="19">
                  <c:v>26</c:v>
                </c:pt>
                <c:pt idx="20">
                  <c:v>14</c:v>
                </c:pt>
                <c:pt idx="21">
                  <c:v>12</c:v>
                </c:pt>
                <c:pt idx="22">
                  <c:v>8</c:v>
                </c:pt>
                <c:pt idx="23">
                  <c:v>2</c:v>
                </c:pt>
                <c:pt idx="24">
                  <c:v>33</c:v>
                </c:pt>
                <c:pt idx="25">
                  <c:v>31</c:v>
                </c:pt>
                <c:pt idx="26">
                  <c:v>29</c:v>
                </c:pt>
                <c:pt idx="27">
                  <c:v>26</c:v>
                </c:pt>
                <c:pt idx="28">
                  <c:v>29</c:v>
                </c:pt>
                <c:pt idx="29">
                  <c:v>13</c:v>
                </c:pt>
                <c:pt idx="30">
                  <c:v>10</c:v>
                </c:pt>
                <c:pt idx="31">
                  <c:v>26</c:v>
                </c:pt>
                <c:pt idx="32">
                  <c:v>44</c:v>
                </c:pt>
                <c:pt idx="33">
                  <c:v>34</c:v>
                </c:pt>
                <c:pt idx="34">
                  <c:v>39</c:v>
                </c:pt>
                <c:pt idx="35">
                  <c:v>62</c:v>
                </c:pt>
                <c:pt idx="36">
                  <c:v>11</c:v>
                </c:pt>
                <c:pt idx="37">
                  <c:v>#N/A</c:v>
                </c:pt>
              </c:numCache>
            </c:numRef>
          </c:val>
          <c:smooth val="0"/>
          <c:extLst>
            <c:ext xmlns:c16="http://schemas.microsoft.com/office/drawing/2014/chart" uri="{C3380CC4-5D6E-409C-BE32-E72D297353CC}">
              <c16:uniqueId val="{00000001-AFA5-45A1-878B-91014897217D}"/>
            </c:ext>
          </c:extLst>
        </c:ser>
        <c:ser>
          <c:idx val="0"/>
          <c:order val="2"/>
          <c:tx>
            <c:strRef>
              <c:f>'PV 월별 비교'!$F$4</c:f>
              <c:strCache>
                <c:ptCount val="1"/>
                <c:pt idx="0">
                  <c:v>평균</c:v>
                </c:pt>
              </c:strCache>
            </c:strRef>
          </c:tx>
          <c:spPr>
            <a:ln w="19050" cap="rnd">
              <a:solidFill>
                <a:srgbClr val="00B0F0"/>
              </a:solidFill>
              <a:prstDash val="sysDash"/>
              <a:round/>
            </a:ln>
            <a:effectLst/>
          </c:spPr>
          <c:marker>
            <c:symbol val="none"/>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비교'!$F$5:$F$42</c:f>
              <c:numCache>
                <c:formatCode>General</c:formatCode>
                <c:ptCount val="38"/>
                <c:pt idx="0">
                  <c:v>27.516129032258064</c:v>
                </c:pt>
                <c:pt idx="1">
                  <c:v>27.516129032258064</c:v>
                </c:pt>
                <c:pt idx="2">
                  <c:v>27.516129032258064</c:v>
                </c:pt>
                <c:pt idx="3">
                  <c:v>27.516129032258064</c:v>
                </c:pt>
                <c:pt idx="4">
                  <c:v>27.516129032258064</c:v>
                </c:pt>
                <c:pt idx="5">
                  <c:v>27.516129032258064</c:v>
                </c:pt>
                <c:pt idx="6">
                  <c:v>27.516129032258064</c:v>
                </c:pt>
                <c:pt idx="7">
                  <c:v>27.516129032258064</c:v>
                </c:pt>
                <c:pt idx="8">
                  <c:v>27.516129032258064</c:v>
                </c:pt>
                <c:pt idx="9">
                  <c:v>27.516129032258064</c:v>
                </c:pt>
                <c:pt idx="10">
                  <c:v>27.516129032258064</c:v>
                </c:pt>
                <c:pt idx="11">
                  <c:v>27.516129032258064</c:v>
                </c:pt>
                <c:pt idx="12">
                  <c:v>27.516129032258064</c:v>
                </c:pt>
                <c:pt idx="13">
                  <c:v>27.516129032258064</c:v>
                </c:pt>
                <c:pt idx="14">
                  <c:v>27.516129032258064</c:v>
                </c:pt>
                <c:pt idx="15">
                  <c:v>27.516129032258064</c:v>
                </c:pt>
                <c:pt idx="16">
                  <c:v>27.516129032258064</c:v>
                </c:pt>
                <c:pt idx="17">
                  <c:v>27.516129032258064</c:v>
                </c:pt>
                <c:pt idx="18">
                  <c:v>27.516129032258064</c:v>
                </c:pt>
                <c:pt idx="19">
                  <c:v>27.516129032258064</c:v>
                </c:pt>
                <c:pt idx="20">
                  <c:v>27.516129032258064</c:v>
                </c:pt>
                <c:pt idx="21">
                  <c:v>27.516129032258064</c:v>
                </c:pt>
                <c:pt idx="22">
                  <c:v>27.516129032258064</c:v>
                </c:pt>
                <c:pt idx="23">
                  <c:v>27.516129032258064</c:v>
                </c:pt>
                <c:pt idx="24">
                  <c:v>27.516129032258064</c:v>
                </c:pt>
                <c:pt idx="25">
                  <c:v>27.516129032258064</c:v>
                </c:pt>
                <c:pt idx="26">
                  <c:v>27.516129032258064</c:v>
                </c:pt>
                <c:pt idx="27">
                  <c:v>27.516129032258064</c:v>
                </c:pt>
                <c:pt idx="28">
                  <c:v>27.516129032258064</c:v>
                </c:pt>
                <c:pt idx="29">
                  <c:v>27.516129032258064</c:v>
                </c:pt>
                <c:pt idx="30">
                  <c:v>27.516129032258064</c:v>
                </c:pt>
                <c:pt idx="31">
                  <c:v>27.516129032258064</c:v>
                </c:pt>
                <c:pt idx="32">
                  <c:v>27.516129032258064</c:v>
                </c:pt>
                <c:pt idx="33">
                  <c:v>27.516129032258064</c:v>
                </c:pt>
                <c:pt idx="34">
                  <c:v>27.516129032258064</c:v>
                </c:pt>
                <c:pt idx="35">
                  <c:v>27.516129032258064</c:v>
                </c:pt>
                <c:pt idx="36">
                  <c:v>27.516129032258064</c:v>
                </c:pt>
                <c:pt idx="37">
                  <c:v>27.516129032258064</c:v>
                </c:pt>
              </c:numCache>
            </c:numRef>
          </c:val>
          <c:smooth val="0"/>
          <c:extLst>
            <c:ext xmlns:c16="http://schemas.microsoft.com/office/drawing/2014/chart" uri="{C3380CC4-5D6E-409C-BE32-E72D297353CC}">
              <c16:uniqueId val="{00000000-5530-40B5-9BA8-6F7B6AB2AFCA}"/>
            </c:ext>
          </c:extLst>
        </c:ser>
        <c:ser>
          <c:idx val="1"/>
          <c:order val="3"/>
          <c:tx>
            <c:strRef>
              <c:f>'PV 월별 비교'!$J$4</c:f>
              <c:strCache>
                <c:ptCount val="1"/>
                <c:pt idx="0">
                  <c:v>평균</c:v>
                </c:pt>
              </c:strCache>
            </c:strRef>
          </c:tx>
          <c:spPr>
            <a:ln w="19050" cap="rnd">
              <a:solidFill>
                <a:srgbClr val="0070C0"/>
              </a:solidFill>
              <a:prstDash val="sysDash"/>
              <a:round/>
            </a:ln>
            <a:effectLst/>
          </c:spPr>
          <c:marker>
            <c:symbol val="none"/>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비교'!$J$5:$J$42</c:f>
              <c:numCache>
                <c:formatCode>General</c:formatCode>
                <c:ptCount val="38"/>
                <c:pt idx="0">
                  <c:v>22.93548387096774</c:v>
                </c:pt>
                <c:pt idx="1">
                  <c:v>22.93548387096774</c:v>
                </c:pt>
                <c:pt idx="2">
                  <c:v>22.93548387096774</c:v>
                </c:pt>
                <c:pt idx="3">
                  <c:v>22.93548387096774</c:v>
                </c:pt>
                <c:pt idx="4">
                  <c:v>22.93548387096774</c:v>
                </c:pt>
                <c:pt idx="5">
                  <c:v>22.93548387096774</c:v>
                </c:pt>
                <c:pt idx="6">
                  <c:v>22.93548387096774</c:v>
                </c:pt>
                <c:pt idx="7">
                  <c:v>22.93548387096774</c:v>
                </c:pt>
                <c:pt idx="8">
                  <c:v>22.93548387096774</c:v>
                </c:pt>
                <c:pt idx="9">
                  <c:v>22.93548387096774</c:v>
                </c:pt>
                <c:pt idx="10">
                  <c:v>22.93548387096774</c:v>
                </c:pt>
                <c:pt idx="11">
                  <c:v>22.93548387096774</c:v>
                </c:pt>
                <c:pt idx="12">
                  <c:v>22.93548387096774</c:v>
                </c:pt>
                <c:pt idx="13">
                  <c:v>22.93548387096774</c:v>
                </c:pt>
                <c:pt idx="14">
                  <c:v>22.93548387096774</c:v>
                </c:pt>
                <c:pt idx="15">
                  <c:v>22.93548387096774</c:v>
                </c:pt>
                <c:pt idx="16">
                  <c:v>22.93548387096774</c:v>
                </c:pt>
                <c:pt idx="17">
                  <c:v>22.93548387096774</c:v>
                </c:pt>
                <c:pt idx="18">
                  <c:v>22.93548387096774</c:v>
                </c:pt>
                <c:pt idx="19">
                  <c:v>22.93548387096774</c:v>
                </c:pt>
                <c:pt idx="20">
                  <c:v>22.93548387096774</c:v>
                </c:pt>
                <c:pt idx="21">
                  <c:v>22.93548387096774</c:v>
                </c:pt>
                <c:pt idx="22">
                  <c:v>22.93548387096774</c:v>
                </c:pt>
                <c:pt idx="23">
                  <c:v>22.93548387096774</c:v>
                </c:pt>
                <c:pt idx="24">
                  <c:v>22.93548387096774</c:v>
                </c:pt>
                <c:pt idx="25">
                  <c:v>22.93548387096774</c:v>
                </c:pt>
                <c:pt idx="26">
                  <c:v>22.93548387096774</c:v>
                </c:pt>
                <c:pt idx="27">
                  <c:v>22.93548387096774</c:v>
                </c:pt>
                <c:pt idx="28">
                  <c:v>22.93548387096774</c:v>
                </c:pt>
                <c:pt idx="29">
                  <c:v>22.93548387096774</c:v>
                </c:pt>
                <c:pt idx="30">
                  <c:v>22.93548387096774</c:v>
                </c:pt>
                <c:pt idx="31">
                  <c:v>22.93548387096774</c:v>
                </c:pt>
                <c:pt idx="32">
                  <c:v>22.93548387096774</c:v>
                </c:pt>
                <c:pt idx="33">
                  <c:v>22.93548387096774</c:v>
                </c:pt>
                <c:pt idx="34">
                  <c:v>22.93548387096774</c:v>
                </c:pt>
                <c:pt idx="35">
                  <c:v>22.93548387096774</c:v>
                </c:pt>
                <c:pt idx="36">
                  <c:v>22.93548387096774</c:v>
                </c:pt>
                <c:pt idx="37">
                  <c:v>22.93548387096774</c:v>
                </c:pt>
              </c:numCache>
            </c:numRef>
          </c:val>
          <c:smooth val="0"/>
          <c:extLst>
            <c:ext xmlns:c16="http://schemas.microsoft.com/office/drawing/2014/chart" uri="{C3380CC4-5D6E-409C-BE32-E72D297353CC}">
              <c16:uniqueId val="{00000001-5530-40B5-9BA8-6F7B6AB2AFCA}"/>
            </c:ext>
          </c:extLst>
        </c:ser>
        <c:dLbls>
          <c:showLegendKey val="0"/>
          <c:showVal val="0"/>
          <c:showCatName val="0"/>
          <c:showSerName val="0"/>
          <c:showPercent val="0"/>
          <c:showBubbleSize val="0"/>
        </c:dLbls>
        <c:marker val="1"/>
        <c:smooth val="0"/>
        <c:axId val="531538512"/>
        <c:axId val="526961840"/>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'PC 모바일 비교'!$A$1</c:f>
          <c:strCache>
            <c:ptCount val="1"/>
            <c:pt idx="0">
              <c:v>&lt;8월 Review Total Page Views &gt;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0"/>
          <c:order val="0"/>
          <c:tx>
            <c:strRef>
              <c:f>'PC 모바일 비교'!$B$3</c:f>
              <c:strCache>
                <c:ptCount val="1"/>
                <c:pt idx="0">
                  <c:v>전체 페이지 조회(데스크톱)</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'PC 모바일 비교'!$D$4:$E$34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4">
                    <c:v>2주차</c:v>
                  </c:pt>
                  <c:pt idx="11">
                    <c:v>3주차</c:v>
                  </c:pt>
                  <c:pt idx="18">
                    <c:v>4주차</c:v>
                  </c:pt>
                  <c:pt idx="25">
                    <c:v>5주차</c:v>
                  </c:pt>
                </c:lvl>
              </c:multiLvlStrCache>
            </c:multiLvlStrRef>
          </c:cat>
          <c:val>
            <c:numRef>
              <c:f>'PC 모바일 비교'!$B$4:$B$34</c:f>
              <c:numCache>
                <c:formatCode>General</c:formatCode>
                <c:ptCount val="31"/>
                <c:pt idx="0">
                  <c:v>7</c:v>
                </c:pt>
                <c:pt idx="1">
                  <c:v>16</c:v>
                </c:pt>
                <c:pt idx="2">
                  <c:v>2</c:v>
                </c:pt>
                <c:pt idx="3">
                  <c:v>8</c:v>
                </c:pt>
                <c:pt idx="4">
                  <c:v>11</c:v>
                </c:pt>
                <c:pt idx="5">
                  <c:v>15</c:v>
                </c:pt>
                <c:pt idx="6">
                  <c:v>37</c:v>
                </c:pt>
                <c:pt idx="7">
                  <c:v>42</c:v>
                </c:pt>
                <c:pt idx="8">
                  <c:v>31</c:v>
                </c:pt>
                <c:pt idx="9">
                  <c:v>0</c:v>
                </c:pt>
                <c:pt idx="10">
                  <c:v>1</c:v>
                </c:pt>
                <c:pt idx="11">
                  <c:v>29</c:v>
                </c:pt>
                <c:pt idx="12">
                  <c:v>25</c:v>
                </c:pt>
                <c:pt idx="13">
                  <c:v>21</c:v>
                </c:pt>
                <c:pt idx="14">
                  <c:v>3</c:v>
                </c:pt>
                <c:pt idx="15">
                  <c:v>5</c:v>
                </c:pt>
                <c:pt idx="16">
                  <c:v>0</c:v>
                </c:pt>
                <c:pt idx="17">
                  <c:v>0</c:v>
                </c:pt>
                <c:pt idx="18">
                  <c:v>25</c:v>
                </c:pt>
                <c:pt idx="19">
                  <c:v>22</c:v>
                </c:pt>
                <c:pt idx="20">
                  <c:v>21</c:v>
                </c:pt>
                <c:pt idx="21">
                  <c:v>13</c:v>
                </c:pt>
                <c:pt idx="22">
                  <c:v>23</c:v>
                </c:pt>
                <c:pt idx="23">
                  <c:v>5</c:v>
                </c:pt>
                <c:pt idx="24">
                  <c:v>6</c:v>
                </c:pt>
                <c:pt idx="25">
                  <c:v>24</c:v>
                </c:pt>
                <c:pt idx="26">
                  <c:v>42</c:v>
                </c:pt>
                <c:pt idx="27">
                  <c:v>30</c:v>
                </c:pt>
                <c:pt idx="28">
                  <c:v>38</c:v>
                </c:pt>
                <c:pt idx="29">
                  <c:v>59</c:v>
                </c:pt>
                <c:pt idx="30">
                  <c:v>6</c:v>
                </c:pt>
              </c:numCache>
            </c:numRef>
          </c:val>
          <c:smooth val="0"/>
          <c:extLst xmlns:c15="http://schemas.microsoft.com/office/drawing/2012/chart">
            <c:ext xmlns:c16="http://schemas.microsoft.com/office/drawing/2014/chart" uri="{C3380CC4-5D6E-409C-BE32-E72D297353CC}">
              <c16:uniqueId val="{00000000-EB23-4620-B0D0-B1F1E025ADD6}"/>
            </c:ext>
          </c:extLst>
        </c:ser>
        <c:ser>
          <c:idx val="1"/>
          <c:order val="1"/>
          <c:tx>
            <c:strRef>
              <c:f>'PC 모바일 비교'!$C$3</c:f>
              <c:strCache>
                <c:ptCount val="1"/>
                <c:pt idx="0">
                  <c:v>전체 페이지의 조회(모바일)</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cat>
            <c:multiLvlStrRef>
              <c:f>'PC 모바일 비교'!$D$4:$E$34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4">
                    <c:v>2주차</c:v>
                  </c:pt>
                  <c:pt idx="11">
                    <c:v>3주차</c:v>
                  </c:pt>
                  <c:pt idx="18">
                    <c:v>4주차</c:v>
                  </c:pt>
                  <c:pt idx="25">
                    <c:v>5주차</c:v>
                  </c:pt>
                </c:lvl>
              </c:multiLvlStrCache>
            </c:multiLvlStrRef>
          </c:cat>
          <c:val>
            <c:numRef>
              <c:f>'PC 모바일 비교'!$C$4:$C$34</c:f>
              <c:numCache>
                <c:formatCode>General</c:formatCode>
                <c:ptCount val="31"/>
                <c:pt idx="0">
                  <c:v>5</c:v>
                </c:pt>
                <c:pt idx="1">
                  <c:v>0</c:v>
                </c:pt>
                <c:pt idx="2">
                  <c:v>2</c:v>
                </c:pt>
                <c:pt idx="3">
                  <c:v>1</c:v>
                </c:pt>
                <c:pt idx="4">
                  <c:v>2</c:v>
                </c:pt>
                <c:pt idx="5">
                  <c:v>4</c:v>
                </c:pt>
                <c:pt idx="6">
                  <c:v>6</c:v>
                </c:pt>
                <c:pt idx="7">
                  <c:v>10</c:v>
                </c:pt>
                <c:pt idx="8">
                  <c:v>0</c:v>
                </c:pt>
                <c:pt idx="9">
                  <c:v>2</c:v>
                </c:pt>
                <c:pt idx="10">
                  <c:v>1</c:v>
                </c:pt>
                <c:pt idx="11">
                  <c:v>2</c:v>
                </c:pt>
                <c:pt idx="12">
                  <c:v>3</c:v>
                </c:pt>
                <c:pt idx="13">
                  <c:v>5</c:v>
                </c:pt>
                <c:pt idx="14">
                  <c:v>11</c:v>
                </c:pt>
                <c:pt idx="15">
                  <c:v>7</c:v>
                </c:pt>
                <c:pt idx="16">
                  <c:v>8</c:v>
                </c:pt>
                <c:pt idx="17">
                  <c:v>2</c:v>
                </c:pt>
                <c:pt idx="18">
                  <c:v>8</c:v>
                </c:pt>
                <c:pt idx="19">
                  <c:v>9</c:v>
                </c:pt>
                <c:pt idx="20">
                  <c:v>8</c:v>
                </c:pt>
                <c:pt idx="21">
                  <c:v>13</c:v>
                </c:pt>
                <c:pt idx="22">
                  <c:v>6</c:v>
                </c:pt>
                <c:pt idx="23">
                  <c:v>8</c:v>
                </c:pt>
                <c:pt idx="24">
                  <c:v>4</c:v>
                </c:pt>
                <c:pt idx="25">
                  <c:v>2</c:v>
                </c:pt>
                <c:pt idx="26">
                  <c:v>2</c:v>
                </c:pt>
                <c:pt idx="27">
                  <c:v>4</c:v>
                </c:pt>
                <c:pt idx="28">
                  <c:v>1</c:v>
                </c:pt>
                <c:pt idx="29">
                  <c:v>3</c:v>
                </c:pt>
                <c:pt idx="30">
                  <c:v>5</c:v>
                </c:pt>
              </c:numCache>
            </c:numRef>
          </c:val>
          <c:smooth val="0"/>
          <c:extLst>
            <c:ext xmlns:c16="http://schemas.microsoft.com/office/drawing/2014/chart" uri="{C3380CC4-5D6E-409C-BE32-E72D297353CC}">
              <c16:uniqueId val="{00000001-EB23-4620-B0D0-B1F1E025ADD6}"/>
            </c:ext>
          </c:extLst>
        </c:ser>
        <c:dLbls>
          <c:showLegendKey val="0"/>
          <c:showVal val="0"/>
          <c:showCatName val="0"/>
          <c:showSerName val="0"/>
          <c:showPercent val="0"/>
          <c:showBubbleSize val="0"/>
        </c:dLbls>
        <c:marker val="1"/>
        <c:smooth val="0"/>
        <c:axId val="519876704"/>
        <c:axId val="519877248"/>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valAx>
      <c:spPr>
        <a:noFill/>
        <a:ln w="25400">
          <a:noFill/>
        </a:ln>
        <a:effectLst/>
      </c:spPr>
    </c:plotArea>
    <c:legend>
      <c:legendPos val="r"/>
      <c:layout>
        <c:manualLayout>
          <c:xMode val="edge"/>
          <c:yMode val="edge"/>
          <c:x val="0.81509296393568187"/>
          <c:y val="3.3861518313362107E-2"/>
          <c:w val="0.18370727590298719"/>
          <c:h val="0.134058238396984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390471352371E-2"/>
          <c:y val="5.0925925925925923E-2"/>
          <c:w val="0.87193778197080207"/>
          <c:h val="0.71910979877515313"/>
        </c:manualLayout>
      </c:layout>
      <c:barChart>
        <c:barDir val="col"/>
        <c:grouping val="clustered"/>
        <c:varyColors val="0"/>
        <c:ser>
          <c:idx val="0"/>
          <c:order val="0"/>
          <c:tx>
            <c:strRef>
              <c:f>'Imp, Eng'!$H$24</c:f>
              <c:strCache>
                <c:ptCount val="1"/>
                <c:pt idx="0">
                  <c:v> Impression </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45200</c:v>
                </c:pt>
                <c:pt idx="1">
                  <c:v>45231</c:v>
                </c:pt>
                <c:pt idx="2">
                  <c:v>45261</c:v>
                </c:pt>
                <c:pt idx="3">
                  <c:v>45292</c:v>
                </c:pt>
                <c:pt idx="4">
                  <c:v>45323</c:v>
                </c:pt>
                <c:pt idx="5">
                  <c:v>45352</c:v>
                </c:pt>
                <c:pt idx="6">
                  <c:v>45383</c:v>
                </c:pt>
                <c:pt idx="7">
                  <c:v>45413</c:v>
                </c:pt>
                <c:pt idx="8">
                  <c:v>45444</c:v>
                </c:pt>
                <c:pt idx="9">
                  <c:v>45474</c:v>
                </c:pt>
                <c:pt idx="10">
                  <c:v>45505</c:v>
                </c:pt>
              </c:numCache>
            </c:numRef>
          </c:cat>
          <c:val>
            <c:numRef>
              <c:extLst>
                <c:ext xmlns:c15="http://schemas.microsoft.com/office/drawing/2012/chart" uri="{02D57815-91ED-43cb-92C2-25804820EDAC}">
                  <c15:fullRef>
                    <c15:sqref>'Imp, Eng'!$H$25:$H$36</c15:sqref>
                  </c15:fullRef>
                </c:ext>
              </c:extLst>
              <c:f>'Imp, Eng'!$H$26:$H$36</c:f>
              <c:numCache>
                <c:formatCode>General</c:formatCode>
                <c:ptCount val="11"/>
                <c:pt idx="0">
                  <c:v>4455</c:v>
                </c:pt>
                <c:pt idx="1">
                  <c:v>5741</c:v>
                </c:pt>
                <c:pt idx="2">
                  <c:v>3228</c:v>
                </c:pt>
                <c:pt idx="3">
                  <c:v>7223</c:v>
                </c:pt>
                <c:pt idx="4">
                  <c:v>6201</c:v>
                </c:pt>
                <c:pt idx="5">
                  <c:v>6513</c:v>
                </c:pt>
                <c:pt idx="6">
                  <c:v>13650</c:v>
                </c:pt>
                <c:pt idx="7">
                  <c:v>9787</c:v>
                </c:pt>
                <c:pt idx="8">
                  <c:v>9731</c:v>
                </c:pt>
                <c:pt idx="9">
                  <c:v>7015</c:v>
                </c:pt>
                <c:pt idx="10">
                  <c:v>9178</c:v>
                </c:pt>
              </c:numCache>
            </c:numRef>
          </c:val>
          <c:extLst>
            <c:ext xmlns:c16="http://schemas.microsoft.com/office/drawing/2014/chart" uri="{C3380CC4-5D6E-409C-BE32-E72D297353CC}">
              <c16:uniqueId val="{00000000-5506-4FD6-BC30-147622211A34}"/>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45200</c:v>
                </c:pt>
                <c:pt idx="1">
                  <c:v>45231</c:v>
                </c:pt>
                <c:pt idx="2">
                  <c:v>45261</c:v>
                </c:pt>
                <c:pt idx="3">
                  <c:v>45292</c:v>
                </c:pt>
                <c:pt idx="4">
                  <c:v>45323</c:v>
                </c:pt>
                <c:pt idx="5">
                  <c:v>45352</c:v>
                </c:pt>
                <c:pt idx="6">
                  <c:v>45383</c:v>
                </c:pt>
                <c:pt idx="7">
                  <c:v>45413</c:v>
                </c:pt>
                <c:pt idx="8">
                  <c:v>45444</c:v>
                </c:pt>
                <c:pt idx="9">
                  <c:v>45474</c:v>
                </c:pt>
                <c:pt idx="10">
                  <c:v>45505</c:v>
                </c:pt>
              </c:numCache>
            </c:numRef>
          </c:cat>
          <c:val>
            <c:numRef>
              <c:extLst>
                <c:ext xmlns:c15="http://schemas.microsoft.com/office/drawing/2012/chart" uri="{02D57815-91ED-43cb-92C2-25804820EDAC}">
                  <c15:fullRef>
                    <c15:sqref>'Imp, Eng'!$I$25:$I$36</c15:sqref>
                  </c15:fullRef>
                </c:ext>
              </c:extLst>
              <c:f>'Imp, Eng'!$I$26:$I$36</c:f>
              <c:numCache>
                <c:formatCode>General</c:formatCode>
                <c:ptCount val="11"/>
              </c:numCache>
            </c:numRef>
          </c:val>
          <c:extLst>
            <c:ext xmlns:c16="http://schemas.microsoft.com/office/drawing/2014/chart" uri="{C3380CC4-5D6E-409C-BE32-E72D297353CC}">
              <c16:uniqueId val="{00000001-5506-4FD6-BC30-147622211A34}"/>
            </c:ext>
          </c:extLst>
        </c:ser>
        <c:dLbls>
          <c:showLegendKey val="0"/>
          <c:showVal val="1"/>
          <c:showCatName val="0"/>
          <c:showSerName val="0"/>
          <c:showPercent val="0"/>
          <c:showBubbleSize val="0"/>
        </c:dLbls>
        <c:gapWidth val="500"/>
        <c:axId val="1453421360"/>
        <c:axId val="1453418960"/>
      </c:barChart>
      <c:barChart>
        <c:barDir val="col"/>
        <c:grouping val="clustered"/>
        <c:varyColors val="0"/>
        <c: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45200</c:v>
                </c:pt>
                <c:pt idx="1">
                  <c:v>45231</c:v>
                </c:pt>
                <c:pt idx="2">
                  <c:v>45261</c:v>
                </c:pt>
                <c:pt idx="3">
                  <c:v>45292</c:v>
                </c:pt>
                <c:pt idx="4">
                  <c:v>45323</c:v>
                </c:pt>
                <c:pt idx="5">
                  <c:v>45352</c:v>
                </c:pt>
                <c:pt idx="6">
                  <c:v>45383</c:v>
                </c:pt>
                <c:pt idx="7">
                  <c:v>45413</c:v>
                </c:pt>
                <c:pt idx="8">
                  <c:v>45444</c:v>
                </c:pt>
                <c:pt idx="9">
                  <c:v>45474</c:v>
                </c:pt>
                <c:pt idx="10">
                  <c:v>45505</c:v>
                </c:pt>
              </c:numCache>
            </c:numRef>
          </c:cat>
          <c:val>
            <c:numRef>
              <c:extLst>
                <c:ext xmlns:c15="http://schemas.microsoft.com/office/drawing/2012/chart" uri="{02D57815-91ED-43cb-92C2-25804820EDAC}">
                  <c15:fullRef>
                    <c15:sqref>'Imp, Eng'!$J$25:$J$36</c15:sqref>
                  </c15:fullRef>
                </c:ext>
              </c:extLst>
              <c:f>'Imp, Eng'!$J$26:$J$36</c:f>
              <c:numCache>
                <c:formatCode>General</c:formatCode>
                <c:ptCount val="11"/>
              </c:numCache>
            </c:numRef>
          </c:val>
          <c:extLst>
            <c:ext xmlns:c16="http://schemas.microsoft.com/office/drawing/2014/chart" uri="{C3380CC4-5D6E-409C-BE32-E72D297353CC}">
              <c16:uniqueId val="{00000002-5506-4FD6-BC30-147622211A34}"/>
            </c:ext>
          </c:extLst>
        </c:ser>
        <c:ser>
          <c:idx val="3"/>
          <c:order val="3"/>
          <c:tx>
            <c:strRef>
              <c:f>'Imp, Eng'!$K$24</c:f>
              <c:strCache>
                <c:ptCount val="1"/>
                <c:pt idx="0">
                  <c:v> Engagement </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45200</c:v>
                </c:pt>
                <c:pt idx="1">
                  <c:v>45231</c:v>
                </c:pt>
                <c:pt idx="2">
                  <c:v>45261</c:v>
                </c:pt>
                <c:pt idx="3">
                  <c:v>45292</c:v>
                </c:pt>
                <c:pt idx="4">
                  <c:v>45323</c:v>
                </c:pt>
                <c:pt idx="5">
                  <c:v>45352</c:v>
                </c:pt>
                <c:pt idx="6">
                  <c:v>45383</c:v>
                </c:pt>
                <c:pt idx="7">
                  <c:v>45413</c:v>
                </c:pt>
                <c:pt idx="8">
                  <c:v>45444</c:v>
                </c:pt>
                <c:pt idx="9">
                  <c:v>45474</c:v>
                </c:pt>
                <c:pt idx="10">
                  <c:v>45505</c:v>
                </c:pt>
              </c:numCache>
            </c:numRef>
          </c:cat>
          <c:val>
            <c:numRef>
              <c:extLst>
                <c:ext xmlns:c15="http://schemas.microsoft.com/office/drawing/2012/chart" uri="{02D57815-91ED-43cb-92C2-25804820EDAC}">
                  <c15:fullRef>
                    <c15:sqref>'Imp, Eng'!$K$25:$K$36</c15:sqref>
                  </c15:fullRef>
                </c:ext>
              </c:extLst>
              <c:f>'Imp, Eng'!$K$26:$K$36</c:f>
              <c:numCache>
                <c:formatCode>General</c:formatCode>
                <c:ptCount val="11"/>
                <c:pt idx="0">
                  <c:v>225</c:v>
                </c:pt>
                <c:pt idx="1">
                  <c:v>972</c:v>
                </c:pt>
                <c:pt idx="2">
                  <c:v>246</c:v>
                </c:pt>
                <c:pt idx="3">
                  <c:v>852</c:v>
                </c:pt>
                <c:pt idx="4">
                  <c:v>1123</c:v>
                </c:pt>
                <c:pt idx="5">
                  <c:v>1448</c:v>
                </c:pt>
                <c:pt idx="6">
                  <c:v>3649</c:v>
                </c:pt>
                <c:pt idx="7">
                  <c:v>1938</c:v>
                </c:pt>
                <c:pt idx="8">
                  <c:v>2735</c:v>
                </c:pt>
                <c:pt idx="9">
                  <c:v>1376</c:v>
                </c:pt>
                <c:pt idx="10">
                  <c:v>1583</c:v>
                </c:pt>
              </c:numCache>
            </c:numRef>
          </c:val>
          <c:extLst>
            <c:ext xmlns:c16="http://schemas.microsoft.com/office/drawing/2014/chart" uri="{C3380CC4-5D6E-409C-BE32-E72D297353CC}">
              <c16:uniqueId val="{00000003-5506-4FD6-BC30-147622211A34}"/>
            </c:ext>
          </c:extLst>
        </c:ser>
        <c:dLbls>
          <c:showLegendKey val="0"/>
          <c:showVal val="1"/>
          <c:showCatName val="0"/>
          <c:showSerName val="0"/>
          <c:showPercent val="0"/>
          <c:showBubbleSize val="0"/>
        </c:dLbls>
        <c:gapWidth val="500"/>
        <c:axId val="136886368"/>
        <c:axId val="136902688"/>
      </c:barChart>
      <c:dateAx>
        <c:axId val="1453421360"/>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18960"/>
        <c:crosses val="autoZero"/>
        <c:auto val="1"/>
        <c:lblOffset val="100"/>
        <c:baseTimeUnit val="months"/>
      </c:dateAx>
      <c:valAx>
        <c:axId val="145341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21360"/>
        <c:crosses val="autoZero"/>
        <c:crossBetween val="between"/>
      </c:valAx>
      <c:valAx>
        <c:axId val="1369026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6886368"/>
        <c:crosses val="max"/>
        <c:crossBetween val="between"/>
      </c:valAx>
      <c:dateAx>
        <c:axId val="136886368"/>
        <c:scaling>
          <c:orientation val="minMax"/>
        </c:scaling>
        <c:delete val="1"/>
        <c:axPos val="b"/>
        <c:numFmt formatCode="yy&quot;년&quot;\ m&quot;월&quot;" sourceLinked="1"/>
        <c:majorTickMark val="out"/>
        <c:minorTickMark val="none"/>
        <c:tickLblPos val="nextTo"/>
        <c:crossAx val="136902688"/>
        <c:crosses val="autoZero"/>
        <c:auto val="1"/>
        <c:lblOffset val="100"/>
        <c:baseTimeUnit val="months"/>
        <c:majorUnit val="1"/>
        <c:minorUnit val="1"/>
      </c:dateAx>
      <c:spPr>
        <a:noFill/>
        <a:ln>
          <a:noFill/>
        </a:ln>
        <a:effectLst/>
      </c:spPr>
    </c:plotArea>
    <c:legend>
      <c:legendPos val="t"/>
      <c:legendEntry>
        <c:idx val="1"/>
        <c:delete val="1"/>
      </c:legendEntry>
      <c:legendEntry>
        <c:idx val="2"/>
        <c:delete val="1"/>
      </c:legendEntry>
      <c:layout>
        <c:manualLayout>
          <c:xMode val="edge"/>
          <c:yMode val="edge"/>
          <c:x val="0.77087022167958696"/>
          <c:y val="2.1749167366521764E-2"/>
          <c:w val="0.15445350978097971"/>
          <c:h val="7.3403953621870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'순방문자 비교'!$H$29</c:f>
              <c:strCache>
                <c:ptCount val="1"/>
                <c:pt idx="0">
                  <c:v>24년 6월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비교'!$I$29:$K$29</c:f>
              <c:numCache>
                <c:formatCode>General</c:formatCode>
                <c:ptCount val="3"/>
                <c:pt idx="0">
                  <c:v>191</c:v>
                </c:pt>
                <c:pt idx="1">
                  <c:v>133</c:v>
                </c:pt>
                <c:pt idx="2">
                  <c:v>324</c:v>
                </c:pt>
              </c:numCache>
            </c:numRef>
          </c:val>
          <c:extLst>
            <c:ext xmlns:c16="http://schemas.microsoft.com/office/drawing/2014/chart" uri="{C3380CC4-5D6E-409C-BE32-E72D297353CC}">
              <c16:uniqueId val="{00000000-D5DB-4C2D-9D92-815D8F5028F8}"/>
            </c:ext>
          </c:extLst>
        </c:ser>
        <c:ser>
          <c:idx val="1"/>
          <c:order val="1"/>
          <c:tx>
            <c:strRef>
              <c:f>'순방문자 비교'!$H$30</c:f>
              <c:strCache>
                <c:ptCount val="1"/>
                <c:pt idx="0">
                  <c:v>24년 7월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비교'!$I$30:$K$30</c:f>
              <c:numCache>
                <c:formatCode>General</c:formatCode>
                <c:ptCount val="3"/>
                <c:pt idx="0">
                  <c:v>170</c:v>
                </c:pt>
                <c:pt idx="1">
                  <c:v>96</c:v>
                </c:pt>
                <c:pt idx="2">
                  <c:v>266</c:v>
                </c:pt>
              </c:numCache>
            </c:numRef>
          </c:val>
          <c:extLst>
            <c:ext xmlns:c16="http://schemas.microsoft.com/office/drawing/2014/chart" uri="{C3380CC4-5D6E-409C-BE32-E72D297353CC}">
              <c16:uniqueId val="{00000001-D5DB-4C2D-9D92-815D8F5028F8}"/>
            </c:ext>
          </c:extLst>
        </c:ser>
        <c:ser>
          <c:idx val="2"/>
          <c:order val="2"/>
          <c:tx>
            <c:strRef>
              <c:f>'순방문자 비교'!$H$31</c:f>
              <c:strCache>
                <c:ptCount val="1"/>
                <c:pt idx="0">
                  <c:v>24년 8월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비교'!$I$31:$K$31</c:f>
              <c:numCache>
                <c:formatCode>General</c:formatCode>
                <c:ptCount val="3"/>
                <c:pt idx="0">
                  <c:v>216</c:v>
                </c:pt>
                <c:pt idx="1">
                  <c:v>64</c:v>
                </c:pt>
                <c:pt idx="2">
                  <c:v>280</c:v>
                </c:pt>
              </c:numCache>
            </c:numRef>
          </c:val>
          <c:extLst>
            <c:ext xmlns:c16="http://schemas.microsoft.com/office/drawing/2014/chart" uri="{C3380CC4-5D6E-409C-BE32-E72D297353CC}">
              <c16:uniqueId val="{00000002-D5DB-4C2D-9D92-815D8F5028F8}"/>
            </c:ext>
          </c:extLst>
        </c:ser>
        <c:dLbls>
          <c:showLegendKey val="0"/>
          <c:showVal val="0"/>
          <c:showCatName val="0"/>
          <c:showSerName val="0"/>
          <c:showPercent val="0"/>
          <c:showBubbleSize val="0"/>
        </c:dLbls>
        <c:gapWidth val="219"/>
        <c:axId val="1795041552"/>
        <c:axId val="1795042096"/>
      </c:barChart>
      <c:scatterChart>
        <c:scatterStyle val="lineMarker"/>
        <c:varyColors val="0"/>
        <c:ser>
          <c:idx val="3"/>
          <c:order val="3"/>
          <c:tx>
            <c:strRef>
              <c:f>'순방문자 비교'!$H$32</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FF0000"/>
                    </a:solidFill>
                    <a:latin typeface="+mn-lt"/>
                    <a:ea typeface="+mn-ea"/>
                    <a:cs typeface="+mn-cs"/>
                  </a:defRPr>
                </a:pPr>
                <a:endParaRPr lang="ko-KR"/>
              </a:p>
            </c:txPr>
            <c:dLblPos val="l"/>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'순방문자 비교'!$I$28:$K$28</c:f>
              <c:strCache>
                <c:ptCount val="3"/>
                <c:pt idx="0">
                  <c:v>PC 순방문자</c:v>
                </c:pt>
                <c:pt idx="1">
                  <c:v>Mobile 순방문자</c:v>
                </c:pt>
                <c:pt idx="2">
                  <c:v>전체 순방문자</c:v>
                </c:pt>
              </c:strCache>
            </c:strRef>
          </c:xVal>
          <c:yVal>
            <c:numRef>
              <c:f>'순방문자 비교'!$I$32:$K$32</c:f>
              <c:numCache>
                <c:formatCode>General</c:formatCode>
                <c:ptCount val="3"/>
                <c:pt idx="0">
                  <c:v>181.3</c:v>
                </c:pt>
                <c:pt idx="1">
                  <c:v>136.69999999999999</c:v>
                </c:pt>
                <c:pt idx="2">
                  <c:v>318</c:v>
                </c:pt>
              </c:numCache>
            </c:numRef>
          </c:yVal>
          <c:smooth val="0"/>
          <c:extLst>
            <c:ext xmlns:c16="http://schemas.microsoft.com/office/drawing/2014/chart" uri="{C3380CC4-5D6E-409C-BE32-E72D297353CC}">
              <c16:uniqueId val="{00000000-67D3-4797-B04F-F9B8D1353B57}"/>
            </c:ext>
          </c:extLst>
        </c:ser>
        <c:dLbls>
          <c:showLegendKey val="0"/>
          <c:showVal val="0"/>
          <c:showCatName val="0"/>
          <c:showSerName val="0"/>
          <c:showPercent val="0"/>
          <c:showBubbleSize val="0"/>
        </c:dLbls>
        <c:axId val="1795041552"/>
        <c:axId val="1795042096"/>
      </c:scatterChart>
      <c:catAx>
        <c:axId val="179504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2096"/>
        <c:crosses val="autoZero"/>
        <c:auto val="1"/>
        <c:lblAlgn val="ctr"/>
        <c:lblOffset val="100"/>
        <c:noMultiLvlLbl val="0"/>
      </c:catAx>
      <c:valAx>
        <c:axId val="1795042096"/>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1552"/>
        <c:crosses val="autoZero"/>
        <c:crossBetween val="between"/>
        <c:majorUnit val="150"/>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81565232553737"/>
          <c:y val="4.2308815903400729E-2"/>
          <c:w val="0.85185627115365092"/>
          <c:h val="0.7552473874066441"/>
        </c:manualLayout>
      </c:layout>
      <c:barChart>
        <c:barDir val="col"/>
        <c:grouping val="clustered"/>
        <c:varyColors val="0"/>
        <c:ser>
          <c:idx val="0"/>
          <c:order val="0"/>
          <c:tx>
            <c:strRef>
              <c:f>'순방문자 비교'!$H$29</c:f>
              <c:strCache>
                <c:ptCount val="1"/>
                <c:pt idx="0">
                  <c:v>24년 6월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비교'!$L$29</c:f>
              <c:numCache>
                <c:formatCode>General</c:formatCode>
                <c:ptCount val="1"/>
                <c:pt idx="0">
                  <c:v>9</c:v>
                </c:pt>
              </c:numCache>
            </c:numRef>
          </c:val>
          <c:extLst>
            <c:ext xmlns:c16="http://schemas.microsoft.com/office/drawing/2014/chart" uri="{C3380CC4-5D6E-409C-BE32-E72D297353CC}">
              <c16:uniqueId val="{00000000-7839-4686-BE79-87AD345A3DA7}"/>
            </c:ext>
          </c:extLst>
        </c:ser>
        <c:ser>
          <c:idx val="1"/>
          <c:order val="1"/>
          <c:tx>
            <c:strRef>
              <c:f>'순방문자 비교'!$H$30</c:f>
              <c:strCache>
                <c:ptCount val="1"/>
                <c:pt idx="0">
                  <c:v>24년 7월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비교'!$L$30</c:f>
              <c:numCache>
                <c:formatCode>General</c:formatCode>
                <c:ptCount val="1"/>
                <c:pt idx="0">
                  <c:v>7</c:v>
                </c:pt>
              </c:numCache>
            </c:numRef>
          </c:val>
          <c:extLst>
            <c:ext xmlns:c16="http://schemas.microsoft.com/office/drawing/2014/chart" uri="{C3380CC4-5D6E-409C-BE32-E72D297353CC}">
              <c16:uniqueId val="{00000003-7839-4686-BE79-87AD345A3DA7}"/>
            </c:ext>
          </c:extLst>
        </c:ser>
        <c:ser>
          <c:idx val="2"/>
          <c:order val="2"/>
          <c:tx>
            <c:strRef>
              <c:f>'순방문자 비교'!$H$31</c:f>
              <c:strCache>
                <c:ptCount val="1"/>
                <c:pt idx="0">
                  <c:v>24년 8월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비교'!$L$31</c:f>
              <c:numCache>
                <c:formatCode>General</c:formatCode>
                <c:ptCount val="1"/>
                <c:pt idx="0">
                  <c:v>9</c:v>
                </c:pt>
              </c:numCache>
            </c:numRef>
          </c:val>
          <c:extLst>
            <c:ext xmlns:c16="http://schemas.microsoft.com/office/drawing/2014/chart" uri="{C3380CC4-5D6E-409C-BE32-E72D297353CC}">
              <c16:uniqueId val="{00000004-7839-4686-BE79-87AD345A3DA7}"/>
            </c:ext>
          </c:extLst>
        </c:ser>
        <c:dLbls>
          <c:dLblPos val="outEnd"/>
          <c:showLegendKey val="0"/>
          <c:showVal val="1"/>
          <c:showCatName val="0"/>
          <c:showSerName val="0"/>
          <c:showPercent val="0"/>
          <c:showBubbleSize val="0"/>
        </c:dLbls>
        <c:gapWidth val="500"/>
        <c:axId val="1795036112"/>
        <c:axId val="1795038288"/>
      </c:barChart>
      <c:catAx>
        <c:axId val="1795036112"/>
        <c:scaling>
          <c:orientation val="minMax"/>
        </c:scaling>
        <c:delete val="1"/>
        <c:axPos val="b"/>
        <c:numFmt formatCode="General" sourceLinked="1"/>
        <c:majorTickMark val="none"/>
        <c:minorTickMark val="none"/>
        <c:tickLblPos val="nextTo"/>
        <c:crossAx val="1795038288"/>
        <c:crosses val="autoZero"/>
        <c:auto val="1"/>
        <c:lblAlgn val="ctr"/>
        <c:lblOffset val="100"/>
        <c:noMultiLvlLbl val="0"/>
      </c:catAx>
      <c:valAx>
        <c:axId val="1795038288"/>
        <c:scaling>
          <c:orientation val="minMax"/>
          <c:max val="1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6112"/>
        <c:crosses val="autoZero"/>
        <c:crossBetween val="between"/>
        <c:majorUnit val="5"/>
      </c:valAx>
      <c:spPr>
        <a:noFill/>
        <a:ln>
          <a:noFill/>
        </a:ln>
        <a:effectLst/>
      </c:spPr>
    </c:plotArea>
    <c:legend>
      <c:legendPos val="b"/>
      <c:layout>
        <c:manualLayout>
          <c:xMode val="edge"/>
          <c:yMode val="edge"/>
          <c:x val="0.28370337207929669"/>
          <c:y val="0.91128789269134414"/>
          <c:w val="0.6808738380904289"/>
          <c:h val="6.48617825652933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sz="9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Demographic'!$M$4</c:f>
              <c:strCache>
                <c:ptCount val="1"/>
                <c:pt idx="0">
                  <c:v>Percentage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Demographic'!$K$5:$K$19</c:f>
              <c:strCache>
                <c:ptCount val="15"/>
                <c:pt idx="0">
                  <c:v>영업</c:v>
                </c:pt>
                <c:pt idx="1">
                  <c:v>사업개발</c:v>
                </c:pt>
                <c:pt idx="2">
                  <c:v>IT</c:v>
                </c:pt>
                <c:pt idx="3">
                  <c:v>마케팅</c:v>
                </c:pt>
                <c:pt idx="4">
                  <c:v>운영</c:v>
                </c:pt>
                <c:pt idx="5">
                  <c:v>공학</c:v>
                </c:pt>
                <c:pt idx="6">
                  <c:v>컨설팅</c:v>
                </c:pt>
                <c:pt idx="7">
                  <c:v>연구</c:v>
                </c:pt>
                <c:pt idx="8">
                  <c:v>품질관리</c:v>
                </c:pt>
                <c:pt idx="9">
                  <c:v>구매조달</c:v>
                </c:pt>
                <c:pt idx="10">
                  <c:v>미술·디자인</c:v>
                </c:pt>
                <c:pt idx="11">
                  <c:v>금융</c:v>
                </c:pt>
                <c:pt idx="12">
                  <c:v>교육</c:v>
                </c:pt>
                <c:pt idx="13">
                  <c:v>프로젝트 관리</c:v>
                </c:pt>
                <c:pt idx="14">
                  <c:v>인사</c:v>
                </c:pt>
              </c:strCache>
            </c:strRef>
          </c:cat>
          <c:val>
            <c:numRef>
              <c:f>'Visitor Demographic'!$M$5:$M$19</c:f>
              <c:numCache>
                <c:formatCode>0.0%</c:formatCode>
                <c:ptCount val="15"/>
                <c:pt idx="0">
                  <c:v>0.22972972972972974</c:v>
                </c:pt>
                <c:pt idx="1">
                  <c:v>0.1554054054054054</c:v>
                </c:pt>
                <c:pt idx="2">
                  <c:v>0.15202702702702703</c:v>
                </c:pt>
                <c:pt idx="3">
                  <c:v>9.7972972972972971E-2</c:v>
                </c:pt>
                <c:pt idx="4">
                  <c:v>9.1216216216216214E-2</c:v>
                </c:pt>
                <c:pt idx="5">
                  <c:v>7.4324324324324328E-2</c:v>
                </c:pt>
                <c:pt idx="6">
                  <c:v>4.72972972972973E-2</c:v>
                </c:pt>
                <c:pt idx="7">
                  <c:v>3.0405405405405407E-2</c:v>
                </c:pt>
                <c:pt idx="8">
                  <c:v>2.364864864864865E-2</c:v>
                </c:pt>
                <c:pt idx="9">
                  <c:v>2.0270270270270271E-2</c:v>
                </c:pt>
                <c:pt idx="10">
                  <c:v>1.6891891891891893E-2</c:v>
                </c:pt>
                <c:pt idx="11">
                  <c:v>1.6891891891891893E-2</c:v>
                </c:pt>
                <c:pt idx="12">
                  <c:v>1.3513513513513514E-2</c:v>
                </c:pt>
                <c:pt idx="13">
                  <c:v>1.0135135135135136E-2</c:v>
                </c:pt>
                <c:pt idx="14">
                  <c:v>6.7567567567567571E-3</c:v>
                </c:pt>
              </c:numCache>
            </c:numRef>
          </c:val>
          <c:extLst>
            <c:ext xmlns:c16="http://schemas.microsoft.com/office/drawing/2014/chart" uri="{C3380CC4-5D6E-409C-BE32-E72D297353CC}">
              <c16:uniqueId val="{00000000-F254-443F-B43D-0B326334EB66}"/>
            </c:ext>
          </c:extLst>
        </c:ser>
        <c:dLbls>
          <c:dLblPos val="outEnd"/>
          <c:showLegendKey val="0"/>
          <c:showVal val="1"/>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ysClr val="window" lastClr="FFFFFF"/>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Demographic'!$R$4</c:f>
              <c:strCache>
                <c:ptCount val="1"/>
                <c:pt idx="0">
                  <c:v>Percentage</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Demographic'!$P$5:$P$19</c:f>
              <c:strCache>
                <c:ptCount val="15"/>
                <c:pt idx="0">
                  <c:v>광고 서비스</c:v>
                </c:pt>
                <c:pt idx="1">
                  <c:v>가전제품, 전기 및 전자제품 제조</c:v>
                </c:pt>
                <c:pt idx="2">
                  <c:v>제조</c:v>
                </c:pt>
                <c:pt idx="3">
                  <c:v>엔터테인먼트 업체</c:v>
                </c:pt>
                <c:pt idx="4">
                  <c:v>IT 서비스 및 IT 컨설팅</c:v>
                </c:pt>
                <c:pt idx="5">
                  <c:v>HR 서비스</c:v>
                </c:pt>
                <c:pt idx="6">
                  <c:v>기계 제조</c:v>
                </c:pt>
                <c:pt idx="7">
                  <c:v>반도체 제조</c:v>
                </c:pt>
                <c:pt idx="8">
                  <c:v>연구 서비스</c:v>
                </c:pt>
                <c:pt idx="9">
                  <c:v>건설</c:v>
                </c:pt>
                <c:pt idx="10">
                  <c:v>소프트웨어 개발</c:v>
                </c:pt>
                <c:pt idx="11">
                  <c:v>금융 서비스</c:v>
                </c:pt>
                <c:pt idx="12">
                  <c:v>운송, 물류, 공급망, 보관</c:v>
                </c:pt>
                <c:pt idx="13">
                  <c:v>트럭 운송</c:v>
                </c:pt>
                <c:pt idx="14">
                  <c:v>재생에너지 장비제조</c:v>
                </c:pt>
              </c:strCache>
            </c:strRef>
          </c:cat>
          <c:val>
            <c:numRef>
              <c:f>'Visitor Demographic'!$R$5:$R$19</c:f>
              <c:numCache>
                <c:formatCode>0.0%</c:formatCode>
                <c:ptCount val="15"/>
                <c:pt idx="0">
                  <c:v>0.1791907514450867</c:v>
                </c:pt>
                <c:pt idx="1">
                  <c:v>0.12138728323699421</c:v>
                </c:pt>
                <c:pt idx="2">
                  <c:v>0.11849710982658959</c:v>
                </c:pt>
                <c:pt idx="3">
                  <c:v>7.5144508670520235E-2</c:v>
                </c:pt>
                <c:pt idx="4">
                  <c:v>5.346820809248555E-2</c:v>
                </c:pt>
                <c:pt idx="5">
                  <c:v>4.6242774566473986E-2</c:v>
                </c:pt>
                <c:pt idx="6">
                  <c:v>3.7572254335260118E-2</c:v>
                </c:pt>
                <c:pt idx="7">
                  <c:v>3.1791907514450865E-2</c:v>
                </c:pt>
                <c:pt idx="8">
                  <c:v>3.1791907514450865E-2</c:v>
                </c:pt>
                <c:pt idx="9">
                  <c:v>2.1676300578034682E-2</c:v>
                </c:pt>
                <c:pt idx="10">
                  <c:v>2.023121387283237E-2</c:v>
                </c:pt>
                <c:pt idx="11">
                  <c:v>1.7341040462427744E-2</c:v>
                </c:pt>
                <c:pt idx="12">
                  <c:v>1.4450867052023121E-2</c:v>
                </c:pt>
                <c:pt idx="13">
                  <c:v>1.4450867052023121E-2</c:v>
                </c:pt>
                <c:pt idx="14">
                  <c:v>1.300578034682081E-2</c:v>
                </c:pt>
              </c:numCache>
            </c:numRef>
          </c:val>
          <c:extLst>
            <c:ext xmlns:c16="http://schemas.microsoft.com/office/drawing/2014/chart" uri="{C3380CC4-5D6E-409C-BE32-E72D297353CC}">
              <c16:uniqueId val="{00000000-80F7-4B03-8D21-2A55E4E69563}"/>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638175</xdr:colOff>
      <xdr:row>5</xdr:row>
      <xdr:rowOff>9525</xdr:rowOff>
    </xdr:from>
    <xdr:to>
      <xdr:col>20</xdr:col>
      <xdr:colOff>319378</xdr:colOff>
      <xdr:row>20</xdr:row>
      <xdr:rowOff>152165</xdr:rowOff>
    </xdr:to>
    <xdr:graphicFrame macro="">
      <xdr:nvGraphicFramePr>
        <xdr:cNvPr id="2" name="차트 1">
          <a:extLst>
            <a:ext uri="{FF2B5EF4-FFF2-40B4-BE49-F238E27FC236}">
              <a16:creationId xmlns:a16="http://schemas.microsoft.com/office/drawing/2014/main" id="{7370C3B3-A17F-573B-D98C-71C7220F9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95250</xdr:colOff>
      <xdr:row>4</xdr:row>
      <xdr:rowOff>47625</xdr:rowOff>
    </xdr:from>
    <xdr:to>
      <xdr:col>28</xdr:col>
      <xdr:colOff>407434</xdr:colOff>
      <xdr:row>18</xdr:row>
      <xdr:rowOff>171450</xdr:rowOff>
    </xdr:to>
    <xdr:graphicFrame macro="">
      <xdr:nvGraphicFramePr>
        <xdr:cNvPr id="3" name="차트 2">
          <a:extLst>
            <a:ext uri="{FF2B5EF4-FFF2-40B4-BE49-F238E27FC236}">
              <a16:creationId xmlns:a16="http://schemas.microsoft.com/office/drawing/2014/main" id="{9D2D64A8-9385-5516-5123-DA1602CB6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627529</xdr:colOff>
      <xdr:row>4</xdr:row>
      <xdr:rowOff>179293</xdr:rowOff>
    </xdr:from>
    <xdr:to>
      <xdr:col>32</xdr:col>
      <xdr:colOff>378514</xdr:colOff>
      <xdr:row>24</xdr:row>
      <xdr:rowOff>162549</xdr:rowOff>
    </xdr:to>
    <xdr:graphicFrame macro="">
      <xdr:nvGraphicFramePr>
        <xdr:cNvPr id="3" name="차트 2">
          <a:extLst>
            <a:ext uri="{FF2B5EF4-FFF2-40B4-BE49-F238E27FC236}">
              <a16:creationId xmlns:a16="http://schemas.microsoft.com/office/drawing/2014/main" id="{507730C9-6365-43C9-93B3-026A589C7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276225</xdr:colOff>
      <xdr:row>3</xdr:row>
      <xdr:rowOff>95250</xdr:rowOff>
    </xdr:from>
    <xdr:to>
      <xdr:col>24</xdr:col>
      <xdr:colOff>248924</xdr:colOff>
      <xdr:row>20</xdr:row>
      <xdr:rowOff>154931</xdr:rowOff>
    </xdr:to>
    <xdr:graphicFrame macro="">
      <xdr:nvGraphicFramePr>
        <xdr:cNvPr id="3" name="차트 2">
          <a:extLst>
            <a:ext uri="{FF2B5EF4-FFF2-40B4-BE49-F238E27FC236}">
              <a16:creationId xmlns:a16="http://schemas.microsoft.com/office/drawing/2014/main" id="{6707063E-F71C-45D0-AE0F-8B8D13FF65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85725</xdr:colOff>
      <xdr:row>6</xdr:row>
      <xdr:rowOff>9525</xdr:rowOff>
    </xdr:from>
    <xdr:to>
      <xdr:col>18</xdr:col>
      <xdr:colOff>419187</xdr:colOff>
      <xdr:row>19</xdr:row>
      <xdr:rowOff>205027</xdr:rowOff>
    </xdr:to>
    <xdr:graphicFrame macro="">
      <xdr:nvGraphicFramePr>
        <xdr:cNvPr id="3" name="차트 2">
          <a:extLst>
            <a:ext uri="{FF2B5EF4-FFF2-40B4-BE49-F238E27FC236}">
              <a16:creationId xmlns:a16="http://schemas.microsoft.com/office/drawing/2014/main" id="{216E57EA-CCC3-7222-EFBC-B94BEE1B4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438150</xdr:colOff>
      <xdr:row>4</xdr:row>
      <xdr:rowOff>66675</xdr:rowOff>
    </xdr:from>
    <xdr:to>
      <xdr:col>16</xdr:col>
      <xdr:colOff>157293</xdr:colOff>
      <xdr:row>20</xdr:row>
      <xdr:rowOff>190499</xdr:rowOff>
    </xdr:to>
    <xdr:graphicFrame macro="">
      <xdr:nvGraphicFramePr>
        <xdr:cNvPr id="2" name="차트 1">
          <a:extLst>
            <a:ext uri="{FF2B5EF4-FFF2-40B4-BE49-F238E27FC236}">
              <a16:creationId xmlns:a16="http://schemas.microsoft.com/office/drawing/2014/main" id="{87F7ED87-D7E0-5090-9EA8-08339EDE61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190500</xdr:colOff>
      <xdr:row>4</xdr:row>
      <xdr:rowOff>66675</xdr:rowOff>
    </xdr:from>
    <xdr:to>
      <xdr:col>20</xdr:col>
      <xdr:colOff>590079</xdr:colOff>
      <xdr:row>20</xdr:row>
      <xdr:rowOff>208984</xdr:rowOff>
    </xdr:to>
    <xdr:graphicFrame macro="">
      <xdr:nvGraphicFramePr>
        <xdr:cNvPr id="3" name="차트 2">
          <a:extLst>
            <a:ext uri="{FF2B5EF4-FFF2-40B4-BE49-F238E27FC236}">
              <a16:creationId xmlns:a16="http://schemas.microsoft.com/office/drawing/2014/main" id="{31CC1BAD-C4EB-3EAB-C2A1-D8003F6BD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85725</xdr:colOff>
      <xdr:row>22</xdr:row>
      <xdr:rowOff>57149</xdr:rowOff>
    </xdr:from>
    <xdr:to>
      <xdr:col>13</xdr:col>
      <xdr:colOff>135856</xdr:colOff>
      <xdr:row>41</xdr:row>
      <xdr:rowOff>111565</xdr:rowOff>
    </xdr:to>
    <xdr:graphicFrame macro="">
      <xdr:nvGraphicFramePr>
        <xdr:cNvPr id="4" name="차트 3">
          <a:extLst>
            <a:ext uri="{FF2B5EF4-FFF2-40B4-BE49-F238E27FC236}">
              <a16:creationId xmlns:a16="http://schemas.microsoft.com/office/drawing/2014/main" id="{57DCF8A7-E7C6-4003-9324-53AC67449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340077</xdr:colOff>
      <xdr:row>22</xdr:row>
      <xdr:rowOff>77678</xdr:rowOff>
    </xdr:from>
    <xdr:to>
      <xdr:col>17</xdr:col>
      <xdr:colOff>589643</xdr:colOff>
      <xdr:row>41</xdr:row>
      <xdr:rowOff>114300</xdr:rowOff>
    </xdr:to>
    <xdr:graphicFrame macro="">
      <xdr:nvGraphicFramePr>
        <xdr:cNvPr id="5" name="차트 4">
          <a:extLst>
            <a:ext uri="{FF2B5EF4-FFF2-40B4-BE49-F238E27FC236}">
              <a16:creationId xmlns:a16="http://schemas.microsoft.com/office/drawing/2014/main" id="{689E85FC-326E-4859-8DB1-C8FFB0343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OME\OneDrive\&#48148;&#53461;%20&#54868;&#47732;\Prain%20Global\SK%20bioscience\SK%20bioscience%206&#50900;%20&#48372;&#44256;&#49436;(&#45936;&#51060;&#53552;)\SK%20bioscience%20&#50900;&#44036;%20&#47532;&#54252;&#53944;%20&#50577;&#49885;_6&#50900;.xlsx" TargetMode="External"/><Relationship Id="rId1" Type="http://schemas.openxmlformats.org/officeDocument/2006/relationships/externalLinkPath" Target="/Users/HOME/OneDrive/&#48148;&#53461;%20&#54868;&#47732;/Prain%20Global/SK%20bioscience/SK%20bioscience%206&#50900;%20&#48372;&#44256;&#49436;(&#45936;&#51060;&#53552;)/SK%20bioscience%20&#50900;&#44036;%20&#47532;&#54252;&#53944;%20&#50577;&#49885;_6&#509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월간 HL"/>
      <sheetName val="일간 팔로워"/>
      <sheetName val="visitors"/>
      <sheetName val="일간 PV"/>
      <sheetName val="월간 지표비교"/>
      <sheetName val="PC PV 월별 비교"/>
      <sheetName val="모바일 PV 월별 비교"/>
      <sheetName val="contents"/>
      <sheetName val="contents 추가정보"/>
      <sheetName val="contents 장표"/>
      <sheetName val="사진추가"/>
      <sheetName val="contents(daily)"/>
      <sheetName val="일일 노출,참여"/>
      <sheetName val="지역 data"/>
      <sheetName val="경쟁사"/>
      <sheetName val="visitor demographic"/>
      <sheetName val="KPI"/>
      <sheetName val="Follower Ad data"/>
      <sheetName val="Follower Ad"/>
    </sheetNames>
    <sheetDataSet>
      <sheetData sheetId="0" refreshError="1"/>
      <sheetData sheetId="1"/>
      <sheetData sheetId="2"/>
      <sheetData sheetId="3">
        <row r="3">
          <cell r="A3" t="str">
            <v>날짜</v>
          </cell>
        </row>
      </sheetData>
      <sheetData sheetId="4">
        <row r="32">
          <cell r="J32">
            <v>1272</v>
          </cell>
        </row>
      </sheetData>
      <sheetData sheetId="5">
        <row r="3">
          <cell r="C3" t="str">
            <v>4월</v>
          </cell>
        </row>
      </sheetData>
      <sheetData sheetId="6" refreshError="1"/>
      <sheetData sheetId="7" refreshError="1"/>
      <sheetData sheetId="8" refreshError="1"/>
      <sheetData sheetId="9">
        <row r="5">
          <cell r="C5" t="str">
            <v>06월 05일</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ow r="6">
          <cell r="A6" t="str">
            <v>Start Date (in UTC)</v>
          </cell>
          <cell r="B6" t="str">
            <v>Account Name</v>
          </cell>
          <cell r="C6" t="str">
            <v>Currency</v>
          </cell>
          <cell r="D6" t="str">
            <v>Campaign Group ID</v>
          </cell>
          <cell r="E6" t="str">
            <v>Campaign Group Name</v>
          </cell>
          <cell r="F6" t="str">
            <v>Campaign Group Status</v>
          </cell>
          <cell r="G6" t="str">
            <v>Campaign Group Start Date</v>
          </cell>
          <cell r="H6" t="str">
            <v>Campaign Group End Date</v>
          </cell>
          <cell r="I6" t="str">
            <v>Campaign Group Total Budget</v>
          </cell>
          <cell r="J6" t="str">
            <v>Campaign ID</v>
          </cell>
          <cell r="K6" t="str">
            <v>Campaign Name</v>
          </cell>
          <cell r="L6" t="str">
            <v>Campaign Objective</v>
          </cell>
          <cell r="M6" t="str">
            <v>Campaign Type</v>
          </cell>
          <cell r="N6" t="str">
            <v>Campaign Status</v>
          </cell>
          <cell r="O6" t="str">
            <v>Cost Type</v>
          </cell>
          <cell r="P6" t="str">
            <v>Total Budget</v>
          </cell>
          <cell r="Q6" t="str">
            <v>Campaign Start Date</v>
          </cell>
          <cell r="R6" t="str">
            <v>Campaign End Date</v>
          </cell>
          <cell r="S6" t="str">
            <v>Total Spent</v>
          </cell>
          <cell r="T6" t="str">
            <v>Impressions</v>
          </cell>
          <cell r="U6" t="str">
            <v>Clicks</v>
          </cell>
          <cell r="V6" t="str">
            <v>Click Through Rate</v>
          </cell>
          <cell r="W6" t="str">
            <v>Average CPM</v>
          </cell>
          <cell r="X6" t="str">
            <v>Average CPC</v>
          </cell>
          <cell r="Y6" t="str">
            <v>Reactions</v>
          </cell>
          <cell r="Z6" t="str">
            <v>Comments</v>
          </cell>
          <cell r="AA6" t="str">
            <v>Shares</v>
          </cell>
          <cell r="AB6" t="str">
            <v>Follows</v>
          </cell>
          <cell r="AC6" t="str">
            <v>Other Clicks</v>
          </cell>
          <cell r="AD6" t="str">
            <v>Total Social Actions</v>
          </cell>
          <cell r="AE6" t="str">
            <v>Total Engagements</v>
          </cell>
          <cell r="AF6" t="str">
            <v>Engagement Rate</v>
          </cell>
          <cell r="AG6" t="str">
            <v>Viral Impressions</v>
          </cell>
          <cell r="AH6" t="str">
            <v>Viral Clicks</v>
          </cell>
          <cell r="AI6" t="str">
            <v>Viral Reactions</v>
          </cell>
          <cell r="AJ6" t="str">
            <v>Viral Comments</v>
          </cell>
          <cell r="AK6" t="str">
            <v>Viral Shares</v>
          </cell>
          <cell r="AL6" t="str">
            <v>Viral Follows</v>
          </cell>
          <cell r="AM6" t="str">
            <v>Viral Other Clicks</v>
          </cell>
          <cell r="AN6" t="str">
            <v>Conversions</v>
          </cell>
          <cell r="AO6" t="str">
            <v>Post-Click Conversions</v>
          </cell>
          <cell r="AP6" t="str">
            <v>View-Through Conversions</v>
          </cell>
          <cell r="AQ6" t="str">
            <v>Conversion Rate</v>
          </cell>
          <cell r="AR6" t="str">
            <v>Cost per Conversion</v>
          </cell>
          <cell r="AS6" t="str">
            <v>Total Conversion Value</v>
          </cell>
          <cell r="AT6" t="str">
            <v>Return on Ad Spend</v>
          </cell>
          <cell r="AU6" t="str">
            <v>Viral Conversions</v>
          </cell>
          <cell r="AV6" t="str">
            <v>Viral Post-Click Conversions</v>
          </cell>
          <cell r="AW6" t="str">
            <v>Viral View-Through Conversions</v>
          </cell>
          <cell r="AX6" t="str">
            <v>Leads</v>
          </cell>
          <cell r="AY6" t="str">
            <v>Lead Forms Opened</v>
          </cell>
          <cell r="AZ6" t="str">
            <v>Lead Form Completion Rate</v>
          </cell>
          <cell r="BA6" t="str">
            <v>Cost per Lead</v>
          </cell>
          <cell r="BB6" t="str">
            <v>Reach</v>
          </cell>
          <cell r="BC6" t="str">
            <v>Average Frequency</v>
          </cell>
          <cell r="BD6" t="str">
            <v>Cost per 1,000 People Reached</v>
          </cell>
          <cell r="BE6" t="str">
            <v>Event Registrations</v>
          </cell>
          <cell r="BF6" t="str">
            <v>Click Event Registrations</v>
          </cell>
          <cell r="BG6" t="str">
            <v>View Event Registrations</v>
          </cell>
          <cell r="BH6" t="str">
            <v>Viral Event Registrations</v>
          </cell>
          <cell r="BI6" t="str">
            <v>Viral Click Event Registrations</v>
          </cell>
          <cell r="BJ6" t="str">
            <v>Viral View Event Registrations</v>
          </cell>
          <cell r="BK6" t="str">
            <v>Average Daily Spend</v>
          </cell>
          <cell r="BL6" t="str">
            <v>Clicks to Landing Page</v>
          </cell>
          <cell r="BM6" t="str">
            <v>Clicks to LinkedIn Page</v>
          </cell>
          <cell r="BN6" t="str">
            <v>Download Clicks</v>
          </cell>
          <cell r="BO6" t="str">
            <v>Viral Download Clicks</v>
          </cell>
          <cell r="BP6" t="str">
            <v>Document Displays at 25%</v>
          </cell>
          <cell r="BQ6" t="str">
            <v>Viral Document Displays at 25%</v>
          </cell>
          <cell r="BR6" t="str">
            <v>Document Displays at 50%</v>
          </cell>
          <cell r="BS6" t="str">
            <v>Viral Document Displays at 50%</v>
          </cell>
          <cell r="BT6" t="str">
            <v>Document Displays at 75%</v>
          </cell>
          <cell r="BU6" t="str">
            <v>Viral Document Displays at 75%</v>
          </cell>
          <cell r="BV6" t="str">
            <v>Document Displays at 100%</v>
          </cell>
          <cell r="BW6" t="str">
            <v>Viral Document Displays at 100%</v>
          </cell>
          <cell r="BX6" t="str">
            <v>Preview Download Clicks</v>
          </cell>
          <cell r="BY6" t="str">
            <v>Viral Preview Download Clicks</v>
          </cell>
          <cell r="BZ6" t="str">
            <v>Leads (Work Email)</v>
          </cell>
          <cell r="CA6" t="str">
            <v>Lead Form Completion Rate (Work Email)</v>
          </cell>
          <cell r="CB6" t="str">
            <v>Cost Per Lead (Work Email)</v>
          </cell>
          <cell r="CC6" t="str">
            <v>Member Follows</v>
          </cell>
          <cell r="CD6" t="str">
            <v>Clicks to Member Profile</v>
          </cell>
          <cell r="CE6" t="str">
            <v>Subscriptions</v>
          </cell>
          <cell r="CF6" t="str">
            <v>Viral Subscriptions</v>
          </cell>
        </row>
        <row r="7">
          <cell r="A7" t="str">
            <v>6/1/2024</v>
          </cell>
          <cell r="B7" t="str">
            <v>Soyoun님의 광고 계정</v>
          </cell>
          <cell r="C7" t="str">
            <v>USD</v>
          </cell>
          <cell r="D7">
            <v>689661506</v>
          </cell>
          <cell r="E7" t="str">
            <v>Boost_Post_Engagement_Jun 3, 2024</v>
          </cell>
          <cell r="F7" t="str">
            <v>Paused</v>
          </cell>
          <cell r="G7" t="str">
            <v>6/3/2024</v>
          </cell>
          <cell r="J7">
            <v>314090686</v>
          </cell>
          <cell r="K7" t="str">
            <v>Boost_Post_Engagement_Jun 3, 2024, 02:49:29</v>
          </cell>
          <cell r="L7" t="str">
            <v>Engagement</v>
          </cell>
          <cell r="M7" t="str">
            <v>Sponsored Update</v>
          </cell>
          <cell r="N7" t="str">
            <v>Completed</v>
          </cell>
          <cell r="O7" t="str">
            <v>CPM</v>
          </cell>
          <cell r="P7">
            <v>1000</v>
          </cell>
          <cell r="Q7" t="str">
            <v>6/3/2024</v>
          </cell>
          <cell r="R7" t="str">
            <v>6/6/2024</v>
          </cell>
          <cell r="S7">
            <v>169.27</v>
          </cell>
          <cell r="T7">
            <v>23038</v>
          </cell>
          <cell r="U7">
            <v>173</v>
          </cell>
          <cell r="V7">
            <v>7.5100000000000002E-3</v>
          </cell>
          <cell r="W7">
            <v>7.35</v>
          </cell>
          <cell r="X7">
            <v>0.98</v>
          </cell>
          <cell r="Y7">
            <v>11</v>
          </cell>
          <cell r="Z7">
            <v>0</v>
          </cell>
          <cell r="AA7">
            <v>0</v>
          </cell>
          <cell r="AB7">
            <v>24</v>
          </cell>
          <cell r="AC7">
            <v>32</v>
          </cell>
          <cell r="AD7">
            <v>67</v>
          </cell>
          <cell r="AE7">
            <v>173</v>
          </cell>
          <cell r="AF7">
            <v>7.5100000000000002E-3</v>
          </cell>
          <cell r="AG7">
            <v>1</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10598</v>
          </cell>
          <cell r="BC7">
            <v>2.1739999999999999</v>
          </cell>
          <cell r="BD7">
            <v>15.97</v>
          </cell>
          <cell r="BE7">
            <v>0</v>
          </cell>
          <cell r="BF7">
            <v>0</v>
          </cell>
          <cell r="BG7">
            <v>0</v>
          </cell>
          <cell r="BH7">
            <v>0</v>
          </cell>
          <cell r="BI7">
            <v>0</v>
          </cell>
          <cell r="BJ7">
            <v>0</v>
          </cell>
          <cell r="BK7">
            <v>5.64</v>
          </cell>
          <cell r="BL7">
            <v>100</v>
          </cell>
          <cell r="BM7">
            <v>6</v>
          </cell>
          <cell r="BZ7">
            <v>0</v>
          </cell>
          <cell r="CA7">
            <v>0</v>
          </cell>
          <cell r="CB7">
            <v>0</v>
          </cell>
          <cell r="CC7">
            <v>0</v>
          </cell>
          <cell r="CD7">
            <v>0</v>
          </cell>
          <cell r="CE7">
            <v>0</v>
          </cell>
          <cell r="CF7">
            <v>0</v>
          </cell>
        </row>
        <row r="8">
          <cell r="A8" t="str">
            <v>6/1/2024</v>
          </cell>
          <cell r="B8" t="str">
            <v>Soyoun님의 광고 계정</v>
          </cell>
          <cell r="C8" t="str">
            <v>USD</v>
          </cell>
          <cell r="D8">
            <v>692147746</v>
          </cell>
          <cell r="E8" t="str">
            <v>Boost_Post_Engagement_Jun 13, 2024</v>
          </cell>
          <cell r="F8" t="str">
            <v>Paused</v>
          </cell>
          <cell r="G8" t="str">
            <v>6/13/2024</v>
          </cell>
          <cell r="J8">
            <v>317361056</v>
          </cell>
          <cell r="K8" t="str">
            <v>Boost_Native_Document_Engagement_Jun 13, 2024, 01:14:34</v>
          </cell>
          <cell r="L8" t="str">
            <v>Engagement</v>
          </cell>
          <cell r="M8" t="str">
            <v>Sponsored Update</v>
          </cell>
          <cell r="N8" t="str">
            <v>Completed</v>
          </cell>
          <cell r="O8" t="str">
            <v>CPM</v>
          </cell>
          <cell r="P8">
            <v>2000</v>
          </cell>
          <cell r="Q8" t="str">
            <v>6/13/2024</v>
          </cell>
          <cell r="R8" t="str">
            <v>6/20/2024</v>
          </cell>
          <cell r="S8">
            <v>1028.42</v>
          </cell>
          <cell r="T8">
            <v>62823</v>
          </cell>
          <cell r="U8">
            <v>1761</v>
          </cell>
          <cell r="V8">
            <v>2.8029999999999999E-2</v>
          </cell>
          <cell r="W8">
            <v>16.37</v>
          </cell>
          <cell r="X8">
            <v>0.57999999999999996</v>
          </cell>
          <cell r="Y8">
            <v>152</v>
          </cell>
          <cell r="Z8">
            <v>4</v>
          </cell>
          <cell r="AA8">
            <v>1</v>
          </cell>
          <cell r="AB8">
            <v>103</v>
          </cell>
          <cell r="AC8">
            <v>1531</v>
          </cell>
          <cell r="AD8">
            <v>1791</v>
          </cell>
          <cell r="AE8">
            <v>2126</v>
          </cell>
          <cell r="AF8">
            <v>3.3840000000000002E-2</v>
          </cell>
          <cell r="AG8">
            <v>87</v>
          </cell>
          <cell r="AH8">
            <v>4</v>
          </cell>
          <cell r="AI8">
            <v>0</v>
          </cell>
          <cell r="AJ8">
            <v>0</v>
          </cell>
          <cell r="AK8">
            <v>0</v>
          </cell>
          <cell r="AL8">
            <v>0</v>
          </cell>
          <cell r="AM8">
            <v>4</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60211</v>
          </cell>
          <cell r="BC8">
            <v>1.0429999999999999</v>
          </cell>
          <cell r="BD8">
            <v>17.079999999999998</v>
          </cell>
          <cell r="BE8">
            <v>0</v>
          </cell>
          <cell r="BF8">
            <v>0</v>
          </cell>
          <cell r="BG8">
            <v>0</v>
          </cell>
          <cell r="BH8">
            <v>0</v>
          </cell>
          <cell r="BI8">
            <v>0</v>
          </cell>
          <cell r="BJ8">
            <v>0</v>
          </cell>
          <cell r="BK8">
            <v>34.28</v>
          </cell>
          <cell r="BL8">
            <v>68</v>
          </cell>
          <cell r="BM8">
            <v>71</v>
          </cell>
          <cell r="BN8">
            <v>196</v>
          </cell>
          <cell r="BO8">
            <v>0</v>
          </cell>
          <cell r="BP8">
            <v>63723</v>
          </cell>
          <cell r="BQ8">
            <v>88</v>
          </cell>
          <cell r="BR8">
            <v>63723</v>
          </cell>
          <cell r="BS8">
            <v>88</v>
          </cell>
          <cell r="BT8">
            <v>63723</v>
          </cell>
          <cell r="BU8">
            <v>88</v>
          </cell>
          <cell r="BV8">
            <v>63723</v>
          </cell>
          <cell r="BW8">
            <v>88</v>
          </cell>
          <cell r="BX8">
            <v>0</v>
          </cell>
          <cell r="BY8">
            <v>0</v>
          </cell>
          <cell r="BZ8">
            <v>0</v>
          </cell>
          <cell r="CA8">
            <v>0</v>
          </cell>
          <cell r="CB8">
            <v>0</v>
          </cell>
          <cell r="CC8">
            <v>0</v>
          </cell>
          <cell r="CD8">
            <v>0</v>
          </cell>
          <cell r="CE8">
            <v>0</v>
          </cell>
          <cell r="CF8">
            <v>0</v>
          </cell>
        </row>
        <row r="9">
          <cell r="A9" t="str">
            <v>6/1/2024</v>
          </cell>
          <cell r="B9" t="str">
            <v>Soyoun님의 광고 계정</v>
          </cell>
          <cell r="C9" t="str">
            <v>USD</v>
          </cell>
          <cell r="D9">
            <v>692233846</v>
          </cell>
          <cell r="E9" t="str">
            <v>Boost_Post_Engagement_Jun 14, 2024</v>
          </cell>
          <cell r="F9" t="str">
            <v>Paused</v>
          </cell>
          <cell r="G9" t="str">
            <v>6/14/2024</v>
          </cell>
          <cell r="J9">
            <v>317458576</v>
          </cell>
          <cell r="K9" t="str">
            <v>Boost_Native_Document_Engagement_Jun 14, 2024, 00:24:46</v>
          </cell>
          <cell r="L9" t="str">
            <v>Engagement</v>
          </cell>
          <cell r="M9" t="str">
            <v>Sponsored Update</v>
          </cell>
          <cell r="N9" t="str">
            <v>Completed</v>
          </cell>
          <cell r="O9" t="str">
            <v>CPM</v>
          </cell>
          <cell r="P9">
            <v>2000</v>
          </cell>
          <cell r="Q9" t="str">
            <v>6/14/2024</v>
          </cell>
          <cell r="R9" t="str">
            <v>6/21/2024</v>
          </cell>
          <cell r="S9">
            <v>788.68</v>
          </cell>
          <cell r="T9">
            <v>24879</v>
          </cell>
          <cell r="U9">
            <v>311</v>
          </cell>
          <cell r="V9">
            <v>1.2500000000000001E-2</v>
          </cell>
          <cell r="W9">
            <v>31.7</v>
          </cell>
          <cell r="X9">
            <v>2.54</v>
          </cell>
          <cell r="Y9">
            <v>37</v>
          </cell>
          <cell r="Z9">
            <v>0</v>
          </cell>
          <cell r="AA9">
            <v>0</v>
          </cell>
          <cell r="AB9">
            <v>25</v>
          </cell>
          <cell r="AC9">
            <v>217</v>
          </cell>
          <cell r="AD9">
            <v>279</v>
          </cell>
          <cell r="AE9">
            <v>442</v>
          </cell>
          <cell r="AF9">
            <v>1.7770000000000001E-2</v>
          </cell>
          <cell r="AG9">
            <v>38</v>
          </cell>
          <cell r="AH9">
            <v>1</v>
          </cell>
          <cell r="AI9">
            <v>0</v>
          </cell>
          <cell r="AJ9">
            <v>0</v>
          </cell>
          <cell r="AK9">
            <v>0</v>
          </cell>
          <cell r="AL9">
            <v>0</v>
          </cell>
          <cell r="AM9">
            <v>1</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24879</v>
          </cell>
          <cell r="BC9">
            <v>1</v>
          </cell>
          <cell r="BD9">
            <v>31.7</v>
          </cell>
          <cell r="BE9">
            <v>0</v>
          </cell>
          <cell r="BF9">
            <v>0</v>
          </cell>
          <cell r="BG9">
            <v>0</v>
          </cell>
          <cell r="BH9">
            <v>0</v>
          </cell>
          <cell r="BI9">
            <v>0</v>
          </cell>
          <cell r="BJ9">
            <v>0</v>
          </cell>
          <cell r="BK9">
            <v>26.29</v>
          </cell>
          <cell r="BL9">
            <v>27</v>
          </cell>
          <cell r="BM9">
            <v>21</v>
          </cell>
          <cell r="BN9">
            <v>115</v>
          </cell>
          <cell r="BO9">
            <v>0</v>
          </cell>
          <cell r="BP9">
            <v>24882</v>
          </cell>
          <cell r="BQ9">
            <v>39</v>
          </cell>
          <cell r="BR9">
            <v>24882</v>
          </cell>
          <cell r="BS9">
            <v>39</v>
          </cell>
          <cell r="BT9">
            <v>24882</v>
          </cell>
          <cell r="BU9">
            <v>39</v>
          </cell>
          <cell r="BV9">
            <v>24882</v>
          </cell>
          <cell r="BW9">
            <v>39</v>
          </cell>
          <cell r="BX9">
            <v>0</v>
          </cell>
          <cell r="BY9">
            <v>0</v>
          </cell>
          <cell r="BZ9">
            <v>0</v>
          </cell>
          <cell r="CA9">
            <v>0</v>
          </cell>
          <cell r="CB9">
            <v>0</v>
          </cell>
          <cell r="CC9">
            <v>0</v>
          </cell>
          <cell r="CD9">
            <v>0</v>
          </cell>
          <cell r="CE9">
            <v>0</v>
          </cell>
          <cell r="CF9">
            <v>0</v>
          </cell>
        </row>
        <row r="10">
          <cell r="A10" t="str">
            <v>6/1/2024</v>
          </cell>
          <cell r="B10" t="str">
            <v>Soyoun님의 광고 계정</v>
          </cell>
          <cell r="C10" t="str">
            <v>USD</v>
          </cell>
          <cell r="D10">
            <v>692772056</v>
          </cell>
          <cell r="E10" t="str">
            <v>Boost_Post_Engagement_Jun 26, 2024</v>
          </cell>
          <cell r="F10" t="str">
            <v>Paused</v>
          </cell>
          <cell r="G10" t="str">
            <v>6/26/2024</v>
          </cell>
          <cell r="J10">
            <v>320724176</v>
          </cell>
          <cell r="K10" t="str">
            <v>Boost_Post_Engagement_Jun 26, 2024, 07:18:51</v>
          </cell>
          <cell r="L10" t="str">
            <v>Engagement</v>
          </cell>
          <cell r="M10" t="str">
            <v>Sponsored Update</v>
          </cell>
          <cell r="N10" t="str">
            <v>Completed</v>
          </cell>
          <cell r="O10" t="str">
            <v>CPM</v>
          </cell>
          <cell r="P10">
            <v>2000</v>
          </cell>
          <cell r="Q10" t="str">
            <v>6/26/2024</v>
          </cell>
          <cell r="R10" t="str">
            <v>6/30/2024</v>
          </cell>
          <cell r="S10">
            <v>687.31</v>
          </cell>
          <cell r="T10">
            <v>147007</v>
          </cell>
          <cell r="U10">
            <v>2066</v>
          </cell>
          <cell r="V10">
            <v>1.405E-2</v>
          </cell>
          <cell r="W10">
            <v>4.68</v>
          </cell>
          <cell r="X10">
            <v>0.33</v>
          </cell>
          <cell r="Y10">
            <v>124</v>
          </cell>
          <cell r="Z10">
            <v>0</v>
          </cell>
          <cell r="AA10">
            <v>1</v>
          </cell>
          <cell r="AB10">
            <v>82</v>
          </cell>
          <cell r="AC10">
            <v>831</v>
          </cell>
          <cell r="AD10">
            <v>1038</v>
          </cell>
          <cell r="AE10">
            <v>2067</v>
          </cell>
          <cell r="AF10">
            <v>1.406E-2</v>
          </cell>
          <cell r="AG10">
            <v>37</v>
          </cell>
          <cell r="AH10">
            <v>2</v>
          </cell>
          <cell r="AI10">
            <v>0</v>
          </cell>
          <cell r="AJ10">
            <v>0</v>
          </cell>
          <cell r="AK10">
            <v>0</v>
          </cell>
          <cell r="AL10">
            <v>0</v>
          </cell>
          <cell r="AM10">
            <v>2</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103932</v>
          </cell>
          <cell r="BC10">
            <v>1.4139999999999999</v>
          </cell>
          <cell r="BD10">
            <v>6.61</v>
          </cell>
          <cell r="BE10">
            <v>0</v>
          </cell>
          <cell r="BF10">
            <v>0</v>
          </cell>
          <cell r="BG10">
            <v>0</v>
          </cell>
          <cell r="BH10">
            <v>0</v>
          </cell>
          <cell r="BI10">
            <v>0</v>
          </cell>
          <cell r="BJ10">
            <v>0</v>
          </cell>
          <cell r="BK10">
            <v>22.91</v>
          </cell>
          <cell r="BL10">
            <v>999</v>
          </cell>
          <cell r="BM10">
            <v>23</v>
          </cell>
          <cell r="BZ10">
            <v>0</v>
          </cell>
          <cell r="CA10">
            <v>0</v>
          </cell>
          <cell r="CB10">
            <v>0</v>
          </cell>
          <cell r="CC10">
            <v>0</v>
          </cell>
          <cell r="CD10">
            <v>0</v>
          </cell>
          <cell r="CE10">
            <v>0</v>
          </cell>
          <cell r="CF10">
            <v>0</v>
          </cell>
        </row>
      </sheetData>
      <sheetData sheetId="1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F0CA-C196-41AA-A415-93D61D4613BB}">
  <sheetPr>
    <tabColor theme="9" tint="0.79998168889431442"/>
  </sheetPr>
  <dimension ref="A1:Q92"/>
  <sheetViews>
    <sheetView topLeftCell="A15" workbookViewId="0">
      <selection activeCell="L39" sqref="L39"/>
    </sheetView>
  </sheetViews>
  <sheetFormatPr defaultRowHeight="15"/>
  <cols>
    <col min="1" max="1" width="11.125" style="245" bestFit="1" customWidth="1"/>
    <col min="2" max="5" width="9" style="246"/>
    <col min="6" max="6" width="9.875" style="246" bestFit="1" customWidth="1"/>
    <col min="7" max="16384" width="9" style="246"/>
  </cols>
  <sheetData>
    <row r="1" spans="1:10" ht="15.75" thickBot="1">
      <c r="F1" s="247" t="s">
        <v>2</v>
      </c>
      <c r="G1" s="248" t="s">
        <v>3</v>
      </c>
      <c r="H1" s="249" t="s">
        <v>4</v>
      </c>
    </row>
    <row r="2" spans="1:10" ht="15.75" thickBot="1">
      <c r="F2" s="250">
        <f>'일간 팔로워'!Q1</f>
        <v>45505</v>
      </c>
      <c r="G2" s="251">
        <f>H2-SUM('일간 팔로워'!$C$4:$C$33)</f>
        <v>4392</v>
      </c>
      <c r="H2" s="252">
        <v>4443</v>
      </c>
      <c r="J2" s="246" t="str">
        <f>IF(
$F$2=INDEX(A:A,COUNTA(A:A)+2),"확인완료",
"F2부터 세칸의 값을 A열 맨아래 붙여넣으시오")</f>
        <v>확인완료</v>
      </c>
    </row>
    <row r="3" spans="1:10" ht="15.75" thickBot="1">
      <c r="A3" s="247" t="s">
        <v>2</v>
      </c>
      <c r="B3" s="248" t="s">
        <v>3</v>
      </c>
      <c r="C3" s="249" t="s">
        <v>4</v>
      </c>
    </row>
    <row r="4" spans="1:10">
      <c r="A4" s="253">
        <v>45078</v>
      </c>
      <c r="B4" s="254">
        <v>2226</v>
      </c>
      <c r="C4" s="255">
        <v>2298</v>
      </c>
      <c r="I4" s="246" t="str">
        <f>"&lt; 링크드인 채널 " &amp; MONTH('일간 팔로워'!$Q$1) &amp; "월 팔로워 현황 &gt;"</f>
        <v>&lt; 링크드인 채널 8월 팔로워 현황 &gt;</v>
      </c>
    </row>
    <row r="5" spans="1:10">
      <c r="A5" s="256">
        <v>45108</v>
      </c>
      <c r="B5" s="257">
        <v>2334</v>
      </c>
      <c r="C5" s="258">
        <v>2349</v>
      </c>
    </row>
    <row r="6" spans="1:10">
      <c r="A6" s="256">
        <v>45139</v>
      </c>
      <c r="B6" s="257">
        <v>2403</v>
      </c>
      <c r="C6" s="258">
        <v>2415</v>
      </c>
    </row>
    <row r="7" spans="1:10">
      <c r="A7" s="256">
        <v>45170</v>
      </c>
      <c r="B7" s="257">
        <v>2488</v>
      </c>
      <c r="C7" s="258">
        <v>2703</v>
      </c>
    </row>
    <row r="8" spans="1:10">
      <c r="A8" s="256">
        <v>45200</v>
      </c>
      <c r="B8" s="257">
        <v>2796</v>
      </c>
      <c r="C8" s="258">
        <v>2825</v>
      </c>
    </row>
    <row r="9" spans="1:10">
      <c r="A9" s="256">
        <v>45231</v>
      </c>
      <c r="B9" s="257">
        <v>2914</v>
      </c>
      <c r="C9" s="258">
        <v>3088</v>
      </c>
    </row>
    <row r="10" spans="1:10">
      <c r="A10" s="256">
        <v>45261</v>
      </c>
      <c r="B10" s="257">
        <v>3185</v>
      </c>
      <c r="C10" s="258">
        <v>3352</v>
      </c>
    </row>
    <row r="11" spans="1:10">
      <c r="A11" s="256">
        <v>45292</v>
      </c>
      <c r="B11" s="257">
        <v>3336</v>
      </c>
      <c r="C11" s="258">
        <v>3420</v>
      </c>
    </row>
    <row r="12" spans="1:10">
      <c r="A12" s="256">
        <v>45323</v>
      </c>
      <c r="B12" s="257">
        <v>3503</v>
      </c>
      <c r="C12" s="258">
        <v>3503</v>
      </c>
    </row>
    <row r="13" spans="1:10">
      <c r="A13" s="256">
        <v>45352</v>
      </c>
      <c r="B13" s="257">
        <v>3588</v>
      </c>
      <c r="C13" s="258">
        <v>3599</v>
      </c>
    </row>
    <row r="14" spans="1:10">
      <c r="A14" s="256">
        <v>45383</v>
      </c>
      <c r="B14" s="257">
        <v>3708</v>
      </c>
      <c r="C14" s="258">
        <v>3708</v>
      </c>
    </row>
    <row r="15" spans="1:10">
      <c r="A15" s="256">
        <v>45413</v>
      </c>
      <c r="B15" s="257">
        <v>3800</v>
      </c>
      <c r="C15" s="258">
        <v>3806</v>
      </c>
    </row>
    <row r="16" spans="1:10">
      <c r="A16" s="256">
        <v>45444</v>
      </c>
      <c r="B16" s="257">
        <v>3932</v>
      </c>
      <c r="C16" s="258">
        <v>4046</v>
      </c>
    </row>
    <row r="17" spans="1:12">
      <c r="A17" s="256">
        <v>45474</v>
      </c>
      <c r="B17" s="257">
        <v>4148</v>
      </c>
      <c r="C17" s="258">
        <v>4339</v>
      </c>
    </row>
    <row r="18" spans="1:12">
      <c r="A18" s="256">
        <v>45505</v>
      </c>
      <c r="B18" s="257">
        <v>4397</v>
      </c>
      <c r="C18" s="258">
        <v>4443</v>
      </c>
    </row>
    <row r="19" spans="1:12">
      <c r="A19" s="256"/>
      <c r="B19" s="257"/>
      <c r="C19" s="258"/>
    </row>
    <row r="20" spans="1:12">
      <c r="A20" s="256"/>
      <c r="B20" s="257"/>
      <c r="C20" s="258"/>
    </row>
    <row r="21" spans="1:12">
      <c r="A21" s="256"/>
      <c r="B21" s="257"/>
      <c r="C21" s="258"/>
    </row>
    <row r="22" spans="1:12">
      <c r="A22" s="256"/>
      <c r="B22" s="257"/>
      <c r="C22" s="258"/>
    </row>
    <row r="23" spans="1:12">
      <c r="A23" s="256"/>
      <c r="B23" s="257"/>
      <c r="C23" s="258"/>
    </row>
    <row r="24" spans="1:12">
      <c r="A24" s="256"/>
      <c r="B24" s="257"/>
      <c r="C24" s="258"/>
    </row>
    <row r="25" spans="1:12">
      <c r="A25" s="256"/>
      <c r="B25" s="257"/>
      <c r="C25" s="258"/>
    </row>
    <row r="26" spans="1:12" ht="15.75" thickBot="1">
      <c r="A26" s="256"/>
      <c r="B26" s="257"/>
      <c r="C26" s="258"/>
      <c r="F26" s="246" t="s">
        <v>96</v>
      </c>
      <c r="G26" s="246" t="s">
        <v>97</v>
      </c>
      <c r="H26" s="246" t="s">
        <v>98</v>
      </c>
      <c r="K26" s="230" t="str">
        <f ca="1">TEXT('일간 팔로워'!Q2+1,"YYYY년 M월 D일")&amp;" 기준 팔로워 "&amp;TEXT(H40,"#,###")&amp;"명으로 전 월 대비 "&amp;
TEXT(ABS((H40-H39)/H39),"0.0%")&amp;
IF(H40&gt;=H39," 증가"," 감소")</f>
        <v>2024년 9월 1일 기준 팔로워 4,443명으로 전 월 대비 2.4% 증가</v>
      </c>
    </row>
    <row r="27" spans="1:12" ht="15.75" thickBot="1">
      <c r="A27" s="256"/>
      <c r="B27" s="257"/>
      <c r="C27" s="258"/>
      <c r="F27" s="259" t="s">
        <v>2</v>
      </c>
      <c r="G27" s="260" t="s">
        <v>3</v>
      </c>
      <c r="H27" s="261" t="s">
        <v>4</v>
      </c>
      <c r="K27" s="228" t="str">
        <f>"오가닉 팔로워 인입 수는 "&amp;TEXT('일간 팔로워'!M7,"#,###")&amp;"명으로 전 월 대비 약 "&amp;
TEXT(ABS(('일간 팔로워'!M7-'일간 팔로워'!M5)/'일간 팔로워'!M5),"0.0%")&amp;
IF('일간 팔로워'!M7&gt;='일간 팔로워'!M5," 증가"," 감소")</f>
        <v>오가닉 팔로워 인입 수는 63명으로 전 월 대비 약 47.9% 감소</v>
      </c>
    </row>
    <row r="28" spans="1:12">
      <c r="A28" s="256"/>
      <c r="B28" s="257"/>
      <c r="C28" s="258"/>
      <c r="E28" s="246">
        <v>1</v>
      </c>
      <c r="F28" s="262">
        <f ca="1">INDEX(INDIRECT(F$26&amp;":"&amp;F$26),COUNTA(INDIRECT(F$26&amp;":"&amp;F$26))-11+$E28)</f>
        <v>45139</v>
      </c>
      <c r="G28" s="263">
        <f t="shared" ref="G28:H28" ca="1" si="0">INDEX(INDIRECT(G$26&amp;":"&amp;G$26),COUNTA(INDIRECT(G$26&amp;":"&amp;G$26))-11+$E28)</f>
        <v>2403</v>
      </c>
      <c r="H28" s="264">
        <f t="shared" ca="1" si="0"/>
        <v>2415</v>
      </c>
    </row>
    <row r="29" spans="1:12">
      <c r="A29" s="256"/>
      <c r="B29" s="257"/>
      <c r="C29" s="258"/>
      <c r="E29" s="246">
        <v>2</v>
      </c>
      <c r="F29" s="265">
        <f t="shared" ref="F29:H40" ca="1" si="1">INDEX(INDIRECT(F$26&amp;":"&amp;F$26),COUNTA(INDIRECT(F$26&amp;":"&amp;F$26))-11+$E29)</f>
        <v>45170</v>
      </c>
      <c r="G29" s="266">
        <f t="shared" ca="1" si="1"/>
        <v>2488</v>
      </c>
      <c r="H29" s="267">
        <f t="shared" ca="1" si="1"/>
        <v>2703</v>
      </c>
      <c r="K29" s="318" t="str">
        <f>"전 월 대비 트래픽 지수 (vs "&amp;
TEXT('일간 팔로워'!Q1-1,"yy년 m월")&amp;" 대비)"</f>
        <v>전 월 대비 트래픽 지수 (vs 24년 7월 대비)</v>
      </c>
      <c r="L29" s="318"/>
    </row>
    <row r="30" spans="1:12">
      <c r="A30" s="256"/>
      <c r="B30" s="257"/>
      <c r="C30" s="258"/>
      <c r="E30" s="246">
        <v>3</v>
      </c>
      <c r="F30" s="265">
        <f t="shared" ca="1" si="1"/>
        <v>45200</v>
      </c>
      <c r="G30" s="266">
        <f t="shared" ca="1" si="1"/>
        <v>2796</v>
      </c>
      <c r="H30" s="267">
        <f t="shared" ca="1" si="1"/>
        <v>2825</v>
      </c>
      <c r="K30" s="229" t="str">
        <f>"•  일일 PV 평균 "&amp;TEXT(ABS(('PV 월별 비교'!W30-'PV 월별 비교'!W29)/'PV 월별 비교'!W29),"0.0%")&amp;
IF('PV 월별 비교'!W30&gt;='PV 월별 비교'!W29," 증가", " 감소")</f>
        <v>•  일일 PV 평균 16.6% 감소</v>
      </c>
      <c r="L30" s="268" t="str">
        <f>"("&amp;
TEXT('일간 팔로워'!Q1,"yy년 m월")&amp;"  "&amp;
TEXT('PV 월별 비교'!W30/(COUNTA('PV 월별 비교'!$G$5:$G$40)-COUNTIF('PV 월별 비교'!$G$5:$G$40,"")),"0.0")&amp;" vs "&amp;
TEXT('PV 월별 비교'!W29/(COUNTA('PV 월별 비교'!$C$5:$C$40)-COUNTIF('PV 월별 비교'!$C$5:$C$40,"")),"0.0")&amp;"  "&amp;
TEXT('일간 팔로워'!Q1-1,"yy년 m월")&amp;
")"</f>
        <v>(24년 8월  29.6 vs 27.5  24년 7월)</v>
      </c>
    </row>
    <row r="31" spans="1:12">
      <c r="A31" s="256"/>
      <c r="B31" s="257"/>
      <c r="C31" s="258"/>
      <c r="E31" s="246">
        <v>4</v>
      </c>
      <c r="F31" s="265">
        <f t="shared" ca="1" si="1"/>
        <v>45231</v>
      </c>
      <c r="G31" s="266">
        <f t="shared" ca="1" si="1"/>
        <v>2914</v>
      </c>
      <c r="H31" s="267">
        <f t="shared" ca="1" si="1"/>
        <v>3088</v>
      </c>
      <c r="K31" s="229" t="str">
        <f>"•  Impression 평균 "&amp;TEXT(ABS(('Contents 시트'!X10-'Contents 시트'!X15)/'Contents 시트'!X10),"0.0%")&amp;
IF('Contents 시트'!X15&gt;='Contents 시트'!X10," 증가"," 감소")</f>
        <v>•  Impression 평균 12.1% 감소</v>
      </c>
      <c r="L31" s="268" t="str">
        <f>"("&amp;
TEXT('일간 팔로워'!Q1,"yy년 m월")&amp;"  "&amp;TEXT('Contents 시트'!X15,"0.0")&amp;
" vs "&amp;TEXT('Contents 시트'!X10,"0.0")&amp;
"  "&amp;TEXT('일간 팔로워'!Q1-1,"yy년 m월")&amp;
")"</f>
        <v>(24년 8월  110.3 vs 125.5  24년 7월)</v>
      </c>
    </row>
    <row r="32" spans="1:12">
      <c r="A32" s="256"/>
      <c r="B32" s="257"/>
      <c r="C32" s="258"/>
      <c r="E32" s="246">
        <v>5</v>
      </c>
      <c r="F32" s="265">
        <f t="shared" ca="1" si="1"/>
        <v>45261</v>
      </c>
      <c r="G32" s="266">
        <f t="shared" ca="1" si="1"/>
        <v>3185</v>
      </c>
      <c r="H32" s="267">
        <f t="shared" ca="1" si="1"/>
        <v>3352</v>
      </c>
      <c r="K32" s="229" t="str">
        <f>"•  Engagement 평균 "&amp;TEXT(ABS(('Contents 시트'!W12-'Contents 시트'!W7)/'Contents 시트'!W7),"0.0%")&amp;
IF('Contents 시트'!W12&gt;='Contents 시트'!W7," 증가"," 감소")</f>
        <v>•  Engagement 평균 11.2% 증가</v>
      </c>
      <c r="L32" s="268" t="str">
        <f>"("&amp;
TEXT('일간 팔로워'!Q1,"yy년 m월")&amp;"  "&amp;TEXT('Contents 시트'!W12,"0.0")&amp;
" vs "&amp;TEXT('Contents 시트'!W7,"0.0")&amp;
"  "&amp;TEXT('일간 팔로워'!Q1-1,"yy년 m월")&amp;
")"</f>
        <v>(24년 8월  13.2 vs 11.9  24년 7월)</v>
      </c>
    </row>
    <row r="33" spans="1:17">
      <c r="A33" s="256"/>
      <c r="B33" s="257"/>
      <c r="C33" s="258"/>
      <c r="E33" s="246">
        <v>6</v>
      </c>
      <c r="F33" s="265">
        <f t="shared" ca="1" si="1"/>
        <v>45292</v>
      </c>
      <c r="G33" s="266">
        <f t="shared" ca="1" si="1"/>
        <v>3336</v>
      </c>
      <c r="H33" s="267">
        <f t="shared" ca="1" si="1"/>
        <v>3420</v>
      </c>
      <c r="K33" s="229" t="str">
        <f>"•  총 클릭 수 "&amp;
TEXT(ABS(('Contents 시트'!$W$13-('Contents 시트'!$W$8))/'Contents 시트'!$W$8),"0.0%")&amp;
IF('Contents 시트'!$W$13&gt;'Contents 시트'!$W$8," 증가"," 감소")</f>
        <v>•  총 클릭 수 16.4% 증가</v>
      </c>
      <c r="L33" s="268" t="str">
        <f>"("&amp;
TEXT('일간 팔로워'!Q1,"yy년 m월")&amp;"  "&amp;
TEXT('Contents 시트'!$W$13,"#,###")&amp;" vs "&amp;
TEXT('Contents 시트'!$W$8,"#,###")&amp;
"  "&amp;TEXT('일간 팔로워'!Q1-1,"yy년 m월")&amp;
")"</f>
        <v>(24년 8월  1,367 vs 1,174  24년 7월)</v>
      </c>
    </row>
    <row r="34" spans="1:17">
      <c r="A34" s="256"/>
      <c r="B34" s="257"/>
      <c r="C34" s="258"/>
      <c r="E34" s="246">
        <v>7</v>
      </c>
      <c r="F34" s="265">
        <f t="shared" ca="1" si="1"/>
        <v>45323</v>
      </c>
      <c r="G34" s="266">
        <f t="shared" ca="1" si="1"/>
        <v>3503</v>
      </c>
      <c r="H34" s="267">
        <f t="shared" ca="1" si="1"/>
        <v>3503</v>
      </c>
      <c r="K34" s="229" t="str">
        <f ca="1">"•  일일 순방문자 수 평균 "&amp;
TEXT(ABS((('순방문자 비교'!K31/(COUNTA('PV 월별 비교'!$G$5:$G$40)-COUNTIF('PV 월별 비교'!$G$5:$G$40,"")))-('순방문자 비교'!K30/(COUNTA('PV 월별 비교'!$C$5:$C$40)-COUNTIF('PV 월별 비교'!$C$5:$C$40,""))))/('순방문자 비교'!K30/(COUNTA('PV 월별 비교'!$C$5:$C$40)-COUNTIF('PV 월별 비교'!$C$5:$C$40,"")))),"0.0%")&amp;
IF(('순방문자 비교'!K31/(COUNTA('PV 월별 비교'!$G$5:$G$40)-COUNTIF('PV 월별 비교'!$G$5:$G$40,"")))&gt;=('순방문자 비교'!K30/(COUNTA('PV 월별 비교'!$C$5:$C$40)-COUNTIF('PV 월별 비교'!$C$5:$C$40,"")))," 증가"," 감소")</f>
        <v>•  일일 순방문자 수 평균 36.0% 증가</v>
      </c>
      <c r="L34" s="268" t="str">
        <f ca="1">"("&amp;
TEXT('일간 팔로워'!Q1,"yy년 m월")&amp;"  "&amp;
TEXT('순방문자 비교'!K31/(COUNTA('PV 월별 비교'!$G$5:$G$40)-COUNTIF('PV 월별 비교'!$G$5:$G$40,"")),"0.0")&amp;
" vs "&amp;
TEXT('순방문자 비교'!K30/(COUNTA('PV 월별 비교'!$C$5:$C$40)-COUNTIF('PV 월별 비교'!$C$5:$C$40,"")),"0.0")&amp;
"  "&amp;TEXT('일간 팔로워'!Q1-1,"yy년 m월")&amp;
")"</f>
        <v>(24년 8월  11.7 vs 8.6  24년 7월)</v>
      </c>
    </row>
    <row r="35" spans="1:17">
      <c r="A35" s="256"/>
      <c r="B35" s="257"/>
      <c r="C35" s="258"/>
      <c r="E35" s="246">
        <v>8</v>
      </c>
      <c r="F35" s="265">
        <f t="shared" ca="1" si="1"/>
        <v>45352</v>
      </c>
      <c r="G35" s="266">
        <f t="shared" ca="1" si="1"/>
        <v>3588</v>
      </c>
      <c r="H35" s="267">
        <f t="shared" ca="1" si="1"/>
        <v>3599</v>
      </c>
    </row>
    <row r="36" spans="1:17">
      <c r="A36" s="256"/>
      <c r="B36" s="257"/>
      <c r="C36" s="258"/>
      <c r="E36" s="246">
        <v>9</v>
      </c>
      <c r="F36" s="265">
        <f t="shared" ca="1" si="1"/>
        <v>45383</v>
      </c>
      <c r="G36" s="266">
        <f t="shared" ca="1" si="1"/>
        <v>3708</v>
      </c>
      <c r="H36" s="267">
        <f t="shared" ca="1" si="1"/>
        <v>3708</v>
      </c>
      <c r="K36" s="269"/>
    </row>
    <row r="37" spans="1:17">
      <c r="A37" s="256"/>
      <c r="B37" s="257"/>
      <c r="C37" s="258"/>
      <c r="E37" s="246">
        <v>10</v>
      </c>
      <c r="F37" s="265">
        <f t="shared" ca="1" si="1"/>
        <v>45413</v>
      </c>
      <c r="G37" s="266">
        <f t="shared" ca="1" si="1"/>
        <v>3800</v>
      </c>
      <c r="H37" s="267">
        <f t="shared" ca="1" si="1"/>
        <v>3806</v>
      </c>
      <c r="K37" s="270"/>
      <c r="Q37" s="271"/>
    </row>
    <row r="38" spans="1:17">
      <c r="A38" s="256"/>
      <c r="B38" s="257"/>
      <c r="C38" s="258"/>
      <c r="E38" s="246">
        <v>11</v>
      </c>
      <c r="F38" s="265">
        <f t="shared" ca="1" si="1"/>
        <v>45444</v>
      </c>
      <c r="G38" s="266">
        <f t="shared" ca="1" si="1"/>
        <v>3932</v>
      </c>
      <c r="H38" s="267">
        <f t="shared" ca="1" si="1"/>
        <v>4046</v>
      </c>
      <c r="K38" s="270"/>
      <c r="Q38" s="271"/>
    </row>
    <row r="39" spans="1:17">
      <c r="A39" s="256"/>
      <c r="B39" s="257"/>
      <c r="C39" s="258"/>
      <c r="E39" s="246">
        <v>12</v>
      </c>
      <c r="F39" s="265">
        <f t="shared" ca="1" si="1"/>
        <v>45474</v>
      </c>
      <c r="G39" s="266">
        <f t="shared" ca="1" si="1"/>
        <v>4148</v>
      </c>
      <c r="H39" s="267">
        <f t="shared" ca="1" si="1"/>
        <v>4339</v>
      </c>
      <c r="K39" s="270"/>
      <c r="Q39" s="271"/>
    </row>
    <row r="40" spans="1:17" ht="15.75" thickBot="1">
      <c r="A40" s="256"/>
      <c r="B40" s="257"/>
      <c r="C40" s="258"/>
      <c r="E40" s="246">
        <v>13</v>
      </c>
      <c r="F40" s="272">
        <f t="shared" ca="1" si="1"/>
        <v>45505</v>
      </c>
      <c r="G40" s="273">
        <f t="shared" ca="1" si="1"/>
        <v>4397</v>
      </c>
      <c r="H40" s="274">
        <f t="shared" ca="1" si="1"/>
        <v>4443</v>
      </c>
      <c r="K40" s="270"/>
      <c r="Q40" s="271"/>
    </row>
    <row r="41" spans="1:17">
      <c r="A41" s="256"/>
      <c r="B41" s="257"/>
      <c r="C41" s="258"/>
      <c r="K41" s="270"/>
      <c r="Q41" s="271"/>
    </row>
    <row r="42" spans="1:17">
      <c r="A42" s="256"/>
      <c r="B42" s="257"/>
      <c r="C42" s="258"/>
      <c r="G42" s="275"/>
    </row>
    <row r="43" spans="1:17">
      <c r="A43" s="256"/>
      <c r="B43" s="257"/>
      <c r="C43" s="258"/>
    </row>
    <row r="44" spans="1:17">
      <c r="A44" s="256"/>
      <c r="B44" s="257"/>
      <c r="C44" s="258"/>
    </row>
    <row r="45" spans="1:17">
      <c r="A45" s="256"/>
      <c r="B45" s="257"/>
      <c r="C45" s="258"/>
      <c r="F45" s="246" t="s">
        <v>818</v>
      </c>
    </row>
    <row r="46" spans="1:17">
      <c r="A46" s="256"/>
      <c r="B46" s="257"/>
      <c r="C46" s="258"/>
      <c r="F46" s="246" t="s">
        <v>820</v>
      </c>
    </row>
    <row r="47" spans="1:17">
      <c r="A47" s="256"/>
      <c r="B47" s="257"/>
      <c r="C47" s="258"/>
      <c r="F47" s="246" t="s">
        <v>821</v>
      </c>
    </row>
    <row r="48" spans="1:17">
      <c r="A48" s="256"/>
      <c r="B48" s="257"/>
      <c r="C48" s="258"/>
    </row>
    <row r="49" spans="1:3">
      <c r="A49" s="256"/>
      <c r="B49" s="257"/>
      <c r="C49" s="258"/>
    </row>
    <row r="50" spans="1:3">
      <c r="A50" s="256"/>
      <c r="B50" s="257"/>
      <c r="C50" s="258"/>
    </row>
    <row r="51" spans="1:3">
      <c r="A51" s="256"/>
      <c r="B51" s="257"/>
      <c r="C51" s="258"/>
    </row>
    <row r="52" spans="1:3">
      <c r="A52" s="256"/>
      <c r="B52" s="257"/>
      <c r="C52" s="258"/>
    </row>
    <row r="53" spans="1:3">
      <c r="A53" s="256"/>
      <c r="B53" s="257"/>
      <c r="C53" s="258"/>
    </row>
    <row r="54" spans="1:3">
      <c r="A54" s="256"/>
      <c r="B54" s="257"/>
      <c r="C54" s="258"/>
    </row>
    <row r="55" spans="1:3">
      <c r="A55" s="256"/>
      <c r="B55" s="257"/>
      <c r="C55" s="258"/>
    </row>
    <row r="56" spans="1:3">
      <c r="A56" s="256"/>
      <c r="B56" s="257"/>
      <c r="C56" s="258"/>
    </row>
    <row r="57" spans="1:3">
      <c r="A57" s="256"/>
      <c r="B57" s="257"/>
      <c r="C57" s="258"/>
    </row>
    <row r="58" spans="1:3">
      <c r="A58" s="256"/>
      <c r="B58" s="257"/>
      <c r="C58" s="258"/>
    </row>
    <row r="59" spans="1:3">
      <c r="A59" s="256"/>
      <c r="B59" s="257"/>
      <c r="C59" s="258"/>
    </row>
    <row r="60" spans="1:3">
      <c r="A60" s="256"/>
      <c r="B60" s="257"/>
      <c r="C60" s="258"/>
    </row>
    <row r="61" spans="1:3">
      <c r="A61" s="256"/>
      <c r="B61" s="257"/>
      <c r="C61" s="258"/>
    </row>
    <row r="62" spans="1:3">
      <c r="A62" s="256"/>
      <c r="B62" s="257"/>
      <c r="C62" s="258"/>
    </row>
    <row r="63" spans="1:3">
      <c r="A63" s="256"/>
      <c r="B63" s="257"/>
      <c r="C63" s="258"/>
    </row>
    <row r="64" spans="1:3">
      <c r="A64" s="256"/>
      <c r="B64" s="257"/>
      <c r="C64" s="258"/>
    </row>
    <row r="65" spans="1:3">
      <c r="A65" s="256"/>
      <c r="B65" s="257"/>
      <c r="C65" s="258"/>
    </row>
    <row r="66" spans="1:3">
      <c r="A66" s="256"/>
      <c r="B66" s="257"/>
      <c r="C66" s="258"/>
    </row>
    <row r="67" spans="1:3">
      <c r="A67" s="256"/>
      <c r="B67" s="257"/>
      <c r="C67" s="258"/>
    </row>
    <row r="68" spans="1:3">
      <c r="A68" s="256"/>
      <c r="B68" s="257"/>
      <c r="C68" s="258"/>
    </row>
    <row r="69" spans="1:3">
      <c r="A69" s="256"/>
      <c r="B69" s="257"/>
      <c r="C69" s="258"/>
    </row>
    <row r="70" spans="1:3">
      <c r="A70" s="256"/>
      <c r="B70" s="257"/>
      <c r="C70" s="258"/>
    </row>
    <row r="71" spans="1:3">
      <c r="A71" s="256"/>
      <c r="B71" s="257"/>
      <c r="C71" s="258"/>
    </row>
    <row r="72" spans="1:3">
      <c r="A72" s="256"/>
      <c r="B72" s="257"/>
      <c r="C72" s="258"/>
    </row>
    <row r="73" spans="1:3">
      <c r="A73" s="256"/>
      <c r="B73" s="257"/>
      <c r="C73" s="258"/>
    </row>
    <row r="74" spans="1:3">
      <c r="A74" s="256"/>
      <c r="B74" s="257"/>
      <c r="C74" s="258"/>
    </row>
    <row r="75" spans="1:3">
      <c r="A75" s="256"/>
      <c r="B75" s="257"/>
      <c r="C75" s="258"/>
    </row>
    <row r="76" spans="1:3">
      <c r="A76" s="256"/>
      <c r="B76" s="257"/>
      <c r="C76" s="258"/>
    </row>
    <row r="77" spans="1:3">
      <c r="A77" s="256"/>
      <c r="B77" s="257"/>
      <c r="C77" s="258"/>
    </row>
    <row r="78" spans="1:3">
      <c r="A78" s="256"/>
      <c r="B78" s="257"/>
      <c r="C78" s="258"/>
    </row>
    <row r="79" spans="1:3">
      <c r="A79" s="256"/>
      <c r="B79" s="257"/>
      <c r="C79" s="258"/>
    </row>
    <row r="80" spans="1:3">
      <c r="A80" s="256"/>
      <c r="B80" s="257"/>
      <c r="C80" s="258"/>
    </row>
    <row r="81" spans="1:3">
      <c r="A81" s="256"/>
      <c r="B81" s="257"/>
      <c r="C81" s="258"/>
    </row>
    <row r="82" spans="1:3">
      <c r="A82" s="256"/>
      <c r="B82" s="257"/>
      <c r="C82" s="258"/>
    </row>
    <row r="83" spans="1:3">
      <c r="A83" s="256"/>
      <c r="B83" s="257"/>
      <c r="C83" s="258"/>
    </row>
    <row r="84" spans="1:3">
      <c r="A84" s="256"/>
      <c r="B84" s="257"/>
      <c r="C84" s="258"/>
    </row>
    <row r="85" spans="1:3">
      <c r="A85" s="256"/>
      <c r="B85" s="257"/>
      <c r="C85" s="258"/>
    </row>
    <row r="86" spans="1:3">
      <c r="A86" s="256"/>
      <c r="B86" s="257"/>
      <c r="C86" s="258"/>
    </row>
    <row r="87" spans="1:3">
      <c r="A87" s="256"/>
      <c r="B87" s="257"/>
      <c r="C87" s="258"/>
    </row>
    <row r="88" spans="1:3">
      <c r="A88" s="256"/>
      <c r="B88" s="257"/>
      <c r="C88" s="258"/>
    </row>
    <row r="89" spans="1:3">
      <c r="A89" s="256"/>
      <c r="B89" s="257"/>
      <c r="C89" s="258"/>
    </row>
    <row r="90" spans="1:3">
      <c r="A90" s="256"/>
      <c r="B90" s="257"/>
      <c r="C90" s="258"/>
    </row>
    <row r="91" spans="1:3">
      <c r="A91" s="256"/>
      <c r="B91" s="257"/>
      <c r="C91" s="258"/>
    </row>
    <row r="92" spans="1:3" ht="15.75" thickBot="1">
      <c r="A92" s="276"/>
      <c r="B92" s="277"/>
      <c r="C92" s="278"/>
    </row>
  </sheetData>
  <mergeCells count="1">
    <mergeCell ref="K29:L2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6703-4CB4-478B-BFB2-9FA43FC6EB4F}">
  <sheetPr>
    <tabColor theme="9" tint="0.79998168889431442"/>
  </sheetPr>
  <dimension ref="A1:Q35"/>
  <sheetViews>
    <sheetView zoomScale="85" zoomScaleNormal="85" workbookViewId="0">
      <selection activeCell="AK19" sqref="AK19:AL19"/>
    </sheetView>
  </sheetViews>
  <sheetFormatPr defaultRowHeight="16.5"/>
  <cols>
    <col min="1" max="1" width="9.875" bestFit="1" customWidth="1"/>
    <col min="8" max="8" width="5.25" style="13" bestFit="1" customWidth="1"/>
    <col min="9" max="9" width="5.25" bestFit="1" customWidth="1"/>
    <col min="12" max="12" width="17.25" bestFit="1" customWidth="1"/>
    <col min="17" max="17" width="11.125" bestFit="1" customWidth="1"/>
  </cols>
  <sheetData>
    <row r="1" spans="1:17">
      <c r="A1" s="52" t="str">
        <f>"&lt; "&amp;MONTH(Q1)&amp;"월 신규 팔로워 일자별 유입 지수&gt;"</f>
        <v>&lt; 8월 신규 팔로워 일자별 유입 지수&gt;</v>
      </c>
      <c r="P1" s="122" t="s">
        <v>30</v>
      </c>
      <c r="Q1" s="114">
        <f>H4</f>
        <v>45505</v>
      </c>
    </row>
    <row r="2" spans="1:17" ht="17.25" thickBot="1">
      <c r="P2" s="123" t="s">
        <v>31</v>
      </c>
      <c r="Q2" s="115">
        <f>EOMONTH(H4,0)</f>
        <v>45535</v>
      </c>
    </row>
    <row r="3" spans="1:17" ht="17.25" thickBot="1">
      <c r="A3" s="119"/>
      <c r="B3" s="120" t="s">
        <v>0</v>
      </c>
      <c r="C3" s="120" t="s">
        <v>32</v>
      </c>
      <c r="D3" s="121" t="s">
        <v>33</v>
      </c>
      <c r="E3" s="197" t="s">
        <v>735</v>
      </c>
      <c r="F3" s="197" t="s">
        <v>736</v>
      </c>
      <c r="G3" s="197" t="s">
        <v>6</v>
      </c>
      <c r="H3" s="197" t="s">
        <v>11</v>
      </c>
      <c r="I3" s="197" t="s">
        <v>496</v>
      </c>
      <c r="L3" s="202" t="s">
        <v>734</v>
      </c>
      <c r="M3" s="287">
        <v>3.9</v>
      </c>
    </row>
    <row r="4" spans="1:17" ht="17.25" thickBot="1">
      <c r="A4" s="128" t="s">
        <v>663</v>
      </c>
      <c r="B4" s="129">
        <v>3</v>
      </c>
      <c r="C4" s="129">
        <v>0</v>
      </c>
      <c r="D4" s="288">
        <v>3</v>
      </c>
      <c r="E4" s="291">
        <f>$M$3</f>
        <v>3.9</v>
      </c>
      <c r="F4" s="291">
        <f>$M$4</f>
        <v>2.032258064516129</v>
      </c>
      <c r="G4" s="52" t="str">
        <f>IF(
OR(MOD(H4,7)&gt;5,MOD(H4,7)&lt;2),"","1주차")</f>
        <v>1주차</v>
      </c>
      <c r="H4" s="199">
        <f>IFERROR(IFERROR(IF(A4="","",
DATE(MID(A4,1,FIND("/",A4)-1),
MID(A4,FIND("/",A4)+1,FIND("/",A4,FIND("/",A4)+1)-FIND("/",A4)-1),
MID(A4,FIND("/",A4,FIND("/",A4)+1)+1,FIND("/",A4,FIND("/",A4,FIND("/",A4)+1)+1)-FIND("/",A4,FIND("/",A4)+1)-1))),
IF(A4="","",DATE(RIGHT(A4,4),
(MID(A4,1,FIND("/",A4)-1)),
MID(A4,FIND("/",A4)+1,FIND("/",A4,FIND("/",A4)+1)-FIND("/",A4)-1)))),"")</f>
        <v>45505</v>
      </c>
      <c r="I4" s="198" t="str">
        <f>IF(OR(MOD(IFERROR(IFERROR(IF(A4="","",
DATE(MID(A4,1,FIND("/",A4)-1),
MID(A4,FIND("/",A4)+1,FIND("/",A4,FIND("/",A4)+1)-FIND("/",A4)-1),
MID(A4,FIND("/",A4,FIND("/",A4)+1)+1,FIND("/",A4,FIND("/",A4,FIND("/",A4)+1)+1)-FIND("/",A4,FIND("/",A4)+1)-1))),
IF(A4="","",DATE(RIGHT(A4,4),
(MID(A4,1,FIND("/",A4)-1)),
MID(A4,FIND("/",A4)+1,FIND("/",A4,FIND("/",A4)+1)-FIND("/",A4)-1)))),""),7)=1,MOD(IFERROR(IFERROR(IF(A4="","",
DATE(MID(A4,1,FIND("/",A4)-1),
MID(A4,FIND("/",A4)+1,FIND("/",A4,FIND("/",A4)+1)-FIND("/",A4)-1),
MID(A4,FIND("/",A4,FIND("/",A4)+1)+1,FIND("/",A4,FIND("/",A4,FIND("/",A4)+1)+1)-FIND("/",A4,FIND("/",A4)+1)-1))),
IF(A4="","",DATE(RIGHT(A4,4),
(MID(A4,1,FIND("/",A4)-1)),
MID(A4,FIND("/",A4)+1,FIND("/",A4,FIND("/",A4)+1)-FIND("/",A4)-1)))),""),7)=0),"O","")</f>
        <v/>
      </c>
      <c r="L4" s="176" t="s">
        <v>737</v>
      </c>
      <c r="M4" s="292">
        <f>AVERAGE(B4:B34)</f>
        <v>2.032258064516129</v>
      </c>
    </row>
    <row r="5" spans="1:17">
      <c r="A5" s="125" t="s">
        <v>664</v>
      </c>
      <c r="B5" s="124">
        <v>2</v>
      </c>
      <c r="C5" s="124">
        <v>0</v>
      </c>
      <c r="D5" s="289">
        <v>2</v>
      </c>
      <c r="E5" s="291">
        <f t="shared" ref="E5:E34" si="0">$M$3</f>
        <v>3.9</v>
      </c>
      <c r="F5" s="291">
        <f t="shared" ref="F5:F34" si="1">$M$4</f>
        <v>2.032258064516129</v>
      </c>
      <c r="G5" s="52" t="str">
        <f>IF(MOD(H5,7)&lt;&gt;2,"",(COUNTA($G$4:G4)-COUNTBLANK($G$4:G4)+1)&amp;"주차")</f>
        <v/>
      </c>
      <c r="H5" s="199">
        <f t="shared" ref="H5:H34" si="2">IFERROR(IFERROR(IF(A5="","",
DATE(MID(A5,1,FIND("/",A5)-1),
MID(A5,FIND("/",A5)+1,FIND("/",A5,FIND("/",A5)+1)-FIND("/",A5)-1),
MID(A5,FIND("/",A5,FIND("/",A5)+1)+1,FIND("/",A5,FIND("/",A5,FIND("/",A5)+1)+1)-FIND("/",A5,FIND("/",A5)+1)-1))),
IF(A5="","",DATE(RIGHT(A5,4),
(MID(A5,1,FIND("/",A5)-1)),
MID(A5,FIND("/",A5)+1,FIND("/",A5,FIND("/",A5)+1)-FIND("/",A5)-1)))),"")</f>
        <v>45506</v>
      </c>
      <c r="I5" s="198" t="str">
        <f t="shared" ref="I5:I34" si="3">IF(OR(MOD(IFERROR(IFERROR(IF(A5="","",
DATE(MID(A5,1,FIND("/",A5)-1),
MID(A5,FIND("/",A5)+1,FIND("/",A5,FIND("/",A5)+1)-FIND("/",A5)-1),
MID(A5,FIND("/",A5,FIND("/",A5)+1)+1,FIND("/",A5,FIND("/",A5,FIND("/",A5)+1)+1)-FIND("/",A5,FIND("/",A5)+1)-1))),
IF(A5="","",DATE(RIGHT(A5,4),
(MID(A5,1,FIND("/",A5)-1)),
MID(A5,FIND("/",A5)+1,FIND("/",A5,FIND("/",A5)+1)-FIND("/",A5)-1)))),""),7)=1,MOD(IFERROR(IFERROR(IF(A5="","",
DATE(MID(A5,1,FIND("/",A5)-1),
MID(A5,FIND("/",A5)+1,FIND("/",A5,FIND("/",A5)+1)-FIND("/",A5)-1),
MID(A5,FIND("/",A5,FIND("/",A5)+1)+1,FIND("/",A5,FIND("/",A5,FIND("/",A5)+1)+1)-FIND("/",A5,FIND("/",A5)+1)-1))),
IF(A5="","",DATE(RIGHT(A5,4),
(MID(A5,1,FIND("/",A5)-1)),
MID(A5,FIND("/",A5)+1,FIND("/",A5,FIND("/",A5)+1)-FIND("/",A5)-1)))),""),7)=0),"O","")</f>
        <v/>
      </c>
      <c r="L5" s="202" t="s">
        <v>495</v>
      </c>
      <c r="M5" s="286">
        <v>121</v>
      </c>
    </row>
    <row r="6" spans="1:17">
      <c r="A6" s="125" t="s">
        <v>665</v>
      </c>
      <c r="B6" s="124">
        <v>0</v>
      </c>
      <c r="C6" s="124">
        <v>0</v>
      </c>
      <c r="D6" s="289">
        <v>0</v>
      </c>
      <c r="E6" s="291">
        <f t="shared" si="0"/>
        <v>3.9</v>
      </c>
      <c r="F6" s="291">
        <f t="shared" si="1"/>
        <v>2.032258064516129</v>
      </c>
      <c r="G6" s="52" t="str">
        <f>IF(MOD(H6,7)&lt;&gt;2,"",(COUNTA($G$4:G5)-COUNTBLANK($G$4:G5)+1)&amp;"주차")</f>
        <v/>
      </c>
      <c r="H6" s="199">
        <f t="shared" si="2"/>
        <v>45507</v>
      </c>
      <c r="I6" s="198" t="str">
        <f t="shared" si="3"/>
        <v>O</v>
      </c>
      <c r="L6" s="168" t="s">
        <v>498</v>
      </c>
      <c r="M6" s="201">
        <v>36</v>
      </c>
    </row>
    <row r="7" spans="1:17">
      <c r="A7" s="125" t="s">
        <v>666</v>
      </c>
      <c r="B7" s="124">
        <v>0</v>
      </c>
      <c r="C7" s="124">
        <v>0</v>
      </c>
      <c r="D7" s="289">
        <v>0</v>
      </c>
      <c r="E7" s="291">
        <f t="shared" si="0"/>
        <v>3.9</v>
      </c>
      <c r="F7" s="291">
        <f t="shared" si="1"/>
        <v>2.032258064516129</v>
      </c>
      <c r="G7" s="52" t="str">
        <f>IF(MOD(H7,7)&lt;&gt;2,"",(COUNTA($G$4:G6)-COUNTBLANK($G$4:G6)+1)&amp;"주차")</f>
        <v/>
      </c>
      <c r="H7" s="199">
        <f t="shared" si="2"/>
        <v>45508</v>
      </c>
      <c r="I7" s="198" t="str">
        <f t="shared" si="3"/>
        <v>O</v>
      </c>
      <c r="L7" s="168" t="s">
        <v>497</v>
      </c>
      <c r="M7" s="204">
        <f>SUM(B:B)</f>
        <v>63</v>
      </c>
    </row>
    <row r="8" spans="1:17" ht="17.25" thickBot="1">
      <c r="A8" s="125" t="s">
        <v>667</v>
      </c>
      <c r="B8" s="124">
        <v>1</v>
      </c>
      <c r="C8" s="124">
        <v>0</v>
      </c>
      <c r="D8" s="289">
        <v>1</v>
      </c>
      <c r="E8" s="291">
        <f t="shared" si="0"/>
        <v>3.9</v>
      </c>
      <c r="F8" s="291">
        <f t="shared" si="1"/>
        <v>2.032258064516129</v>
      </c>
      <c r="G8" s="52" t="str">
        <f>IF(MOD(H8,7)&lt;&gt;2,"",(COUNTA($G$4:G7)-COUNTBLANK($G$4:G7)+1)&amp;"주차")</f>
        <v>2주차</v>
      </c>
      <c r="H8" s="199">
        <f t="shared" si="2"/>
        <v>45509</v>
      </c>
      <c r="I8" s="198" t="str">
        <f t="shared" si="3"/>
        <v/>
      </c>
      <c r="L8" s="176" t="s">
        <v>499</v>
      </c>
      <c r="M8" s="205">
        <f>SUMIF(I:I,"O",B:B)</f>
        <v>9</v>
      </c>
    </row>
    <row r="9" spans="1:17">
      <c r="A9" s="125" t="s">
        <v>668</v>
      </c>
      <c r="B9" s="124">
        <v>0</v>
      </c>
      <c r="C9" s="124">
        <v>0</v>
      </c>
      <c r="D9" s="289">
        <v>0</v>
      </c>
      <c r="E9" s="291">
        <f t="shared" si="0"/>
        <v>3.9</v>
      </c>
      <c r="F9" s="291">
        <f t="shared" si="1"/>
        <v>2.032258064516129</v>
      </c>
      <c r="G9" s="52" t="str">
        <f>IF(MOD(H9,7)&lt;&gt;2,"",(COUNTA($G$4:G8)-COUNTBLANK($G$4:G8)+1)&amp;"주차")</f>
        <v/>
      </c>
      <c r="H9" s="199">
        <f t="shared" si="2"/>
        <v>45510</v>
      </c>
      <c r="I9" s="198" t="str">
        <f t="shared" si="3"/>
        <v/>
      </c>
      <c r="L9" s="202" t="s">
        <v>731</v>
      </c>
      <c r="M9" s="200">
        <v>14562</v>
      </c>
    </row>
    <row r="10" spans="1:17" ht="17.25" thickBot="1">
      <c r="A10" s="125" t="s">
        <v>669</v>
      </c>
      <c r="B10" s="124">
        <v>1</v>
      </c>
      <c r="C10" s="124">
        <v>0</v>
      </c>
      <c r="D10" s="289">
        <v>1</v>
      </c>
      <c r="E10" s="291">
        <f t="shared" si="0"/>
        <v>3.9</v>
      </c>
      <c r="F10" s="291">
        <f t="shared" si="1"/>
        <v>2.032258064516129</v>
      </c>
      <c r="G10" s="52" t="str">
        <f>IF(MOD(H10,7)&lt;&gt;2,"",(COUNTA($G$4:G9)-COUNTBLANK($G$4:G9)+1)&amp;"주차")</f>
        <v/>
      </c>
      <c r="H10" s="199">
        <f t="shared" si="2"/>
        <v>45511</v>
      </c>
      <c r="I10" s="198" t="str">
        <f t="shared" si="3"/>
        <v/>
      </c>
      <c r="L10" s="279" t="s">
        <v>656</v>
      </c>
      <c r="M10" s="280">
        <v>13240</v>
      </c>
    </row>
    <row r="11" spans="1:17">
      <c r="A11" s="125" t="s">
        <v>670</v>
      </c>
      <c r="B11" s="124">
        <v>2</v>
      </c>
      <c r="C11" s="124">
        <v>0</v>
      </c>
      <c r="D11" s="289">
        <v>2</v>
      </c>
      <c r="E11" s="291">
        <f t="shared" si="0"/>
        <v>3.9</v>
      </c>
      <c r="F11" s="291">
        <f t="shared" si="1"/>
        <v>2.032258064516129</v>
      </c>
      <c r="G11" s="52" t="str">
        <f>IF(MOD(H11,7)&lt;&gt;2,"",(COUNTA($G$4:G10)-COUNTBLANK($G$4:G10)+1)&amp;"주차")</f>
        <v/>
      </c>
      <c r="H11" s="199">
        <f t="shared" si="2"/>
        <v>45512</v>
      </c>
      <c r="I11" s="198" t="str">
        <f t="shared" si="3"/>
        <v/>
      </c>
      <c r="L11" s="281" t="s">
        <v>732</v>
      </c>
      <c r="M11" s="283">
        <f>M5/M9</f>
        <v>8.3092981733278396E-3</v>
      </c>
    </row>
    <row r="12" spans="1:17" ht="17.25" thickBot="1">
      <c r="A12" s="125" t="s">
        <v>671</v>
      </c>
      <c r="B12" s="124">
        <v>2</v>
      </c>
      <c r="C12" s="124">
        <v>0</v>
      </c>
      <c r="D12" s="289">
        <v>2</v>
      </c>
      <c r="E12" s="291">
        <f t="shared" si="0"/>
        <v>3.9</v>
      </c>
      <c r="F12" s="291">
        <f t="shared" si="1"/>
        <v>2.032258064516129</v>
      </c>
      <c r="G12" s="52" t="str">
        <f>IF(MOD(H12,7)&lt;&gt;2,"",(COUNTA($G$4:G11)-COUNTBLANK($G$4:G11)+1)&amp;"주차")</f>
        <v/>
      </c>
      <c r="H12" s="199">
        <f t="shared" si="2"/>
        <v>45513</v>
      </c>
      <c r="I12" s="198" t="str">
        <f t="shared" si="3"/>
        <v/>
      </c>
      <c r="L12" s="282" t="s">
        <v>733</v>
      </c>
      <c r="M12" s="284">
        <f>M7/M10</f>
        <v>4.758308157099698E-3</v>
      </c>
    </row>
    <row r="13" spans="1:17">
      <c r="A13" s="125" t="s">
        <v>672</v>
      </c>
      <c r="B13" s="124">
        <v>0</v>
      </c>
      <c r="C13" s="124">
        <v>0</v>
      </c>
      <c r="D13" s="289">
        <v>0</v>
      </c>
      <c r="E13" s="291">
        <f t="shared" si="0"/>
        <v>3.9</v>
      </c>
      <c r="F13" s="291">
        <f t="shared" si="1"/>
        <v>2.032258064516129</v>
      </c>
      <c r="G13" s="52" t="str">
        <f>IF(MOD(H13,7)&lt;&gt;2,"",(COUNTA($G$4:G12)-COUNTBLANK($G$4:G12)+1)&amp;"주차")</f>
        <v/>
      </c>
      <c r="H13" s="199">
        <f t="shared" si="2"/>
        <v>45514</v>
      </c>
      <c r="I13" s="198" t="str">
        <f t="shared" si="3"/>
        <v>O</v>
      </c>
    </row>
    <row r="14" spans="1:17">
      <c r="A14" s="125" t="s">
        <v>673</v>
      </c>
      <c r="B14" s="124">
        <v>1</v>
      </c>
      <c r="C14" s="124">
        <v>0</v>
      </c>
      <c r="D14" s="289">
        <v>1</v>
      </c>
      <c r="E14" s="291">
        <f t="shared" si="0"/>
        <v>3.9</v>
      </c>
      <c r="F14" s="291">
        <f t="shared" si="1"/>
        <v>2.032258064516129</v>
      </c>
      <c r="G14" s="52" t="str">
        <f>IF(MOD(H14,7)&lt;&gt;2,"",(COUNTA($G$4:G13)-COUNTBLANK($G$4:G13)+1)&amp;"주차")</f>
        <v/>
      </c>
      <c r="H14" s="199">
        <f t="shared" si="2"/>
        <v>45515</v>
      </c>
      <c r="I14" s="198" t="str">
        <f t="shared" si="3"/>
        <v>O</v>
      </c>
    </row>
    <row r="15" spans="1:17">
      <c r="A15" s="125" t="s">
        <v>674</v>
      </c>
      <c r="B15" s="124">
        <v>1</v>
      </c>
      <c r="C15" s="124">
        <v>0</v>
      </c>
      <c r="D15" s="289">
        <v>1</v>
      </c>
      <c r="E15" s="291">
        <f t="shared" si="0"/>
        <v>3.9</v>
      </c>
      <c r="F15" s="291">
        <f t="shared" si="1"/>
        <v>2.032258064516129</v>
      </c>
      <c r="G15" s="52" t="str">
        <f>IF(MOD(H15,7)&lt;&gt;2,"",(COUNTA($G$4:G14)-COUNTBLANK($G$4:G14)+1)&amp;"주차")</f>
        <v>3주차</v>
      </c>
      <c r="H15" s="199">
        <f t="shared" si="2"/>
        <v>45516</v>
      </c>
      <c r="I15" s="198" t="str">
        <f t="shared" si="3"/>
        <v/>
      </c>
    </row>
    <row r="16" spans="1:17">
      <c r="A16" s="125" t="s">
        <v>675</v>
      </c>
      <c r="B16" s="124">
        <v>3</v>
      </c>
      <c r="C16" s="124">
        <v>0</v>
      </c>
      <c r="D16" s="289">
        <v>3</v>
      </c>
      <c r="E16" s="291">
        <f t="shared" si="0"/>
        <v>3.9</v>
      </c>
      <c r="F16" s="291">
        <f t="shared" si="1"/>
        <v>2.032258064516129</v>
      </c>
      <c r="G16" s="52" t="str">
        <f>IF(MOD(H16,7)&lt;&gt;2,"",(COUNTA($G$4:G15)-COUNTBLANK($G$4:G15)+1)&amp;"주차")</f>
        <v/>
      </c>
      <c r="H16" s="199">
        <f t="shared" si="2"/>
        <v>45517</v>
      </c>
      <c r="I16" s="198" t="str">
        <f t="shared" si="3"/>
        <v/>
      </c>
    </row>
    <row r="17" spans="1:13">
      <c r="A17" s="125" t="s">
        <v>676</v>
      </c>
      <c r="B17" s="124">
        <v>4</v>
      </c>
      <c r="C17" s="124">
        <v>0</v>
      </c>
      <c r="D17" s="289">
        <v>4</v>
      </c>
      <c r="E17" s="291">
        <f t="shared" si="0"/>
        <v>3.9</v>
      </c>
      <c r="F17" s="291">
        <f t="shared" si="1"/>
        <v>2.032258064516129</v>
      </c>
      <c r="G17" s="52" t="str">
        <f>IF(MOD(H17,7)&lt;&gt;2,"",(COUNTA($G$4:G16)-COUNTBLANK($G$4:G16)+1)&amp;"주차")</f>
        <v/>
      </c>
      <c r="H17" s="199">
        <f t="shared" si="2"/>
        <v>45518</v>
      </c>
      <c r="I17" s="198" t="str">
        <f t="shared" si="3"/>
        <v/>
      </c>
      <c r="L17" t="s">
        <v>132</v>
      </c>
    </row>
    <row r="18" spans="1:13">
      <c r="A18" s="125" t="s">
        <v>677</v>
      </c>
      <c r="B18" s="124">
        <v>0</v>
      </c>
      <c r="C18" s="124">
        <v>0</v>
      </c>
      <c r="D18" s="289">
        <v>0</v>
      </c>
      <c r="E18" s="291">
        <f t="shared" si="0"/>
        <v>3.9</v>
      </c>
      <c r="F18" s="291">
        <f t="shared" si="1"/>
        <v>2.032258064516129</v>
      </c>
      <c r="G18" s="52" t="str">
        <f>IF(MOD(H18,7)&lt;&gt;2,"",(COUNTA($G$4:G17)-COUNTBLANK($G$4:G17)+1)&amp;"주차")</f>
        <v/>
      </c>
      <c r="H18" s="199">
        <f t="shared" si="2"/>
        <v>45519</v>
      </c>
      <c r="I18" s="198" t="str">
        <f t="shared" si="3"/>
        <v/>
      </c>
      <c r="L18" t="s">
        <v>738</v>
      </c>
    </row>
    <row r="19" spans="1:13">
      <c r="A19" s="125" t="s">
        <v>678</v>
      </c>
      <c r="B19" s="124">
        <v>1</v>
      </c>
      <c r="C19" s="124">
        <v>0</v>
      </c>
      <c r="D19" s="289">
        <v>1</v>
      </c>
      <c r="E19" s="291">
        <f t="shared" si="0"/>
        <v>3.9</v>
      </c>
      <c r="F19" s="291">
        <f t="shared" si="1"/>
        <v>2.032258064516129</v>
      </c>
      <c r="G19" s="52" t="str">
        <f>IF(MOD(H19,7)&lt;&gt;2,"",(COUNTA($G$4:G18)-COUNTBLANK($G$4:G18)+1)&amp;"주차")</f>
        <v/>
      </c>
      <c r="H19" s="199">
        <f t="shared" si="2"/>
        <v>45520</v>
      </c>
      <c r="I19" s="198" t="str">
        <f t="shared" si="3"/>
        <v/>
      </c>
    </row>
    <row r="20" spans="1:13">
      <c r="A20" s="125" t="s">
        <v>679</v>
      </c>
      <c r="B20" s="124">
        <v>3</v>
      </c>
      <c r="C20" s="124">
        <v>0</v>
      </c>
      <c r="D20" s="289">
        <v>3</v>
      </c>
      <c r="E20" s="291">
        <f t="shared" si="0"/>
        <v>3.9</v>
      </c>
      <c r="F20" s="291">
        <f t="shared" si="1"/>
        <v>2.032258064516129</v>
      </c>
      <c r="G20" s="52" t="str">
        <f>IF(MOD(H20,7)&lt;&gt;2,"",(COUNTA($G$4:G19)-COUNTBLANK($G$4:G19)+1)&amp;"주차")</f>
        <v/>
      </c>
      <c r="H20" s="199">
        <f t="shared" si="2"/>
        <v>45521</v>
      </c>
      <c r="I20" s="198" t="str">
        <f t="shared" si="3"/>
        <v>O</v>
      </c>
    </row>
    <row r="21" spans="1:13">
      <c r="A21" s="125" t="s">
        <v>680</v>
      </c>
      <c r="B21" s="124">
        <v>1</v>
      </c>
      <c r="C21" s="124">
        <v>0</v>
      </c>
      <c r="D21" s="289">
        <v>1</v>
      </c>
      <c r="E21" s="291">
        <f t="shared" si="0"/>
        <v>3.9</v>
      </c>
      <c r="F21" s="291">
        <f t="shared" si="1"/>
        <v>2.032258064516129</v>
      </c>
      <c r="G21" s="52" t="str">
        <f>IF(MOD(H21,7)&lt;&gt;2,"",(COUNTA($G$4:G20)-COUNTBLANK($G$4:G20)+1)&amp;"주차")</f>
        <v/>
      </c>
      <c r="H21" s="199">
        <f t="shared" si="2"/>
        <v>45522</v>
      </c>
      <c r="I21" s="198" t="str">
        <f t="shared" si="3"/>
        <v>O</v>
      </c>
    </row>
    <row r="22" spans="1:13">
      <c r="A22" s="125" t="s">
        <v>681</v>
      </c>
      <c r="B22" s="124">
        <v>3</v>
      </c>
      <c r="C22" s="124">
        <v>0</v>
      </c>
      <c r="D22" s="289">
        <v>3</v>
      </c>
      <c r="E22" s="291">
        <f t="shared" si="0"/>
        <v>3.9</v>
      </c>
      <c r="F22" s="291">
        <f t="shared" si="1"/>
        <v>2.032258064516129</v>
      </c>
      <c r="G22" s="52" t="str">
        <f>IF(MOD(H22,7)&lt;&gt;2,"",(COUNTA($G$4:G21)-COUNTBLANK($G$4:G21)+1)&amp;"주차")</f>
        <v>4주차</v>
      </c>
      <c r="H22" s="199">
        <f t="shared" si="2"/>
        <v>45523</v>
      </c>
      <c r="I22" s="198" t="str">
        <f t="shared" si="3"/>
        <v/>
      </c>
    </row>
    <row r="23" spans="1:13">
      <c r="A23" s="125" t="s">
        <v>682</v>
      </c>
      <c r="B23" s="124">
        <v>9</v>
      </c>
      <c r="C23" s="124">
        <v>0</v>
      </c>
      <c r="D23" s="289">
        <v>9</v>
      </c>
      <c r="E23" s="291">
        <f t="shared" si="0"/>
        <v>3.9</v>
      </c>
      <c r="F23" s="291">
        <f t="shared" si="1"/>
        <v>2.032258064516129</v>
      </c>
      <c r="G23" s="52" t="str">
        <f>IF(MOD(H23,7)&lt;&gt;2,"",(COUNTA($G$4:G22)-COUNTBLANK($G$4:G22)+1)&amp;"주차")</f>
        <v/>
      </c>
      <c r="H23" s="199">
        <f t="shared" si="2"/>
        <v>45524</v>
      </c>
      <c r="I23" s="198" t="str">
        <f t="shared" si="3"/>
        <v/>
      </c>
    </row>
    <row r="24" spans="1:13">
      <c r="A24" s="125" t="s">
        <v>683</v>
      </c>
      <c r="B24" s="124">
        <v>1</v>
      </c>
      <c r="C24" s="124">
        <v>0</v>
      </c>
      <c r="D24" s="289">
        <v>1</v>
      </c>
      <c r="E24" s="291">
        <f t="shared" si="0"/>
        <v>3.9</v>
      </c>
      <c r="F24" s="291">
        <f t="shared" si="1"/>
        <v>2.032258064516129</v>
      </c>
      <c r="G24" s="52" t="str">
        <f>IF(MOD(H24,7)&lt;&gt;2,"",(COUNTA($G$4:G23)-COUNTBLANK($G$4:G23)+1)&amp;"주차")</f>
        <v/>
      </c>
      <c r="H24" s="199">
        <f t="shared" si="2"/>
        <v>45525</v>
      </c>
      <c r="I24" s="198" t="str">
        <f t="shared" si="3"/>
        <v/>
      </c>
    </row>
    <row r="25" spans="1:13">
      <c r="A25" s="125" t="s">
        <v>684</v>
      </c>
      <c r="B25" s="124">
        <v>4</v>
      </c>
      <c r="C25" s="124">
        <v>0</v>
      </c>
      <c r="D25" s="289">
        <v>4</v>
      </c>
      <c r="E25" s="291">
        <f t="shared" si="0"/>
        <v>3.9</v>
      </c>
      <c r="F25" s="291">
        <f t="shared" si="1"/>
        <v>2.032258064516129</v>
      </c>
      <c r="G25" s="52" t="str">
        <f>IF(MOD(H25,7)&lt;&gt;2,"",(COUNTA($G$4:G24)-COUNTBLANK($G$4:G24)+1)&amp;"주차")</f>
        <v/>
      </c>
      <c r="H25" s="199">
        <f t="shared" si="2"/>
        <v>45526</v>
      </c>
      <c r="I25" s="198" t="str">
        <f t="shared" si="3"/>
        <v/>
      </c>
    </row>
    <row r="26" spans="1:13">
      <c r="A26" s="125" t="s">
        <v>685</v>
      </c>
      <c r="B26" s="124">
        <v>0</v>
      </c>
      <c r="C26" s="124">
        <v>6</v>
      </c>
      <c r="D26" s="289">
        <v>6</v>
      </c>
      <c r="E26" s="291">
        <f t="shared" si="0"/>
        <v>3.9</v>
      </c>
      <c r="F26" s="291">
        <f t="shared" si="1"/>
        <v>2.032258064516129</v>
      </c>
      <c r="G26" s="52" t="str">
        <f>IF(MOD(H26,7)&lt;&gt;2,"",(COUNTA($G$4:G25)-COUNTBLANK($G$4:G25)+1)&amp;"주차")</f>
        <v/>
      </c>
      <c r="H26" s="199">
        <f t="shared" si="2"/>
        <v>45527</v>
      </c>
      <c r="I26" s="198" t="str">
        <f t="shared" si="3"/>
        <v/>
      </c>
      <c r="M26" s="203" t="str">
        <f ca="1">TEXT(Q2+1,"yyyy년 m월 d일")&amp;" 기준 팔로워 "&amp;TEXT('월간 팔로워'!H40,"#,###")&amp;"명으로 전월 대비 "&amp;
TEXT(ABS(('월간 팔로워'!H40-'월간 팔로워'!H39)/'월간 팔로워'!H39),"0.0%")&amp;
IF('월간 팔로워'!H40&gt;='월간 팔로워'!H39," 증가", " 감소")</f>
        <v>2024년 9월 1일 기준 팔로워 4,443명으로 전월 대비 2.4% 증가</v>
      </c>
    </row>
    <row r="27" spans="1:13">
      <c r="A27" s="125" t="s">
        <v>686</v>
      </c>
      <c r="B27" s="124">
        <v>-1</v>
      </c>
      <c r="C27" s="124">
        <v>5</v>
      </c>
      <c r="D27" s="289">
        <v>4</v>
      </c>
      <c r="E27" s="291">
        <f t="shared" si="0"/>
        <v>3.9</v>
      </c>
      <c r="F27" s="291">
        <f t="shared" si="1"/>
        <v>2.032258064516129</v>
      </c>
      <c r="G27" s="52" t="str">
        <f>IF(MOD(H27,7)&lt;&gt;2,"",(COUNTA($G$4:G26)-COUNTBLANK($G$4:G26)+1)&amp;"주차")</f>
        <v/>
      </c>
      <c r="H27" s="199">
        <f t="shared" si="2"/>
        <v>45528</v>
      </c>
      <c r="I27" s="198" t="str">
        <f t="shared" si="3"/>
        <v>O</v>
      </c>
      <c r="M27" s="203" t="str">
        <f>"신규 유입 오가닉 팔로워 수는 "&amp;M7&amp;"명으로 전월대비 약 "&amp;TEXT(ABS((M7-M5)/M5),"0.0%")&amp;
IF(M7&gt;=M5," 증가"," 감소")</f>
        <v>신규 유입 오가닉 팔로워 수는 63명으로 전월대비 약 47.9% 감소</v>
      </c>
    </row>
    <row r="28" spans="1:13">
      <c r="A28" s="125" t="s">
        <v>687</v>
      </c>
      <c r="B28" s="124">
        <v>2</v>
      </c>
      <c r="C28" s="124">
        <v>4</v>
      </c>
      <c r="D28" s="289">
        <v>6</v>
      </c>
      <c r="E28" s="291">
        <f t="shared" si="0"/>
        <v>3.9</v>
      </c>
      <c r="F28" s="291">
        <f t="shared" si="1"/>
        <v>2.032258064516129</v>
      </c>
      <c r="G28" s="52" t="str">
        <f>IF(MOD(H28,7)&lt;&gt;2,"",(COUNTA($G$4:G27)-COUNTBLANK($G$4:G27)+1)&amp;"주차")</f>
        <v/>
      </c>
      <c r="H28" s="199">
        <f t="shared" si="2"/>
        <v>45529</v>
      </c>
      <c r="I28" s="198" t="str">
        <f t="shared" si="3"/>
        <v>O</v>
      </c>
      <c r="M28" s="203" t="str">
        <f>"주말 팔로워 오가닉 유입 수는 "&amp;M8&amp;"명으로 전월 대비 "&amp;
TEXT(ABS((M8-M6)/M6),"0.0%")&amp;
IF(M8&gt;=M6," 증가", " 감소")</f>
        <v>주말 팔로워 오가닉 유입 수는 9명으로 전월 대비 75.0% 감소</v>
      </c>
    </row>
    <row r="29" spans="1:13">
      <c r="A29" s="125" t="s">
        <v>688</v>
      </c>
      <c r="B29" s="124">
        <v>7</v>
      </c>
      <c r="C29" s="124">
        <v>9</v>
      </c>
      <c r="D29" s="289">
        <v>16</v>
      </c>
      <c r="E29" s="291">
        <f t="shared" si="0"/>
        <v>3.9</v>
      </c>
      <c r="F29" s="291">
        <f t="shared" si="1"/>
        <v>2.032258064516129</v>
      </c>
      <c r="G29" s="52" t="str">
        <f>IF(MOD(H29,7)&lt;&gt;2,"",(COUNTA($G$4:G28)-COUNTBLANK($G$4:G28)+1)&amp;"주차")</f>
        <v>5주차</v>
      </c>
      <c r="H29" s="199">
        <f t="shared" si="2"/>
        <v>45530</v>
      </c>
      <c r="I29" s="198" t="str">
        <f t="shared" si="3"/>
        <v/>
      </c>
      <c r="M29" s="203" t="str">
        <f>"오가닉 노출 수 대비 오가닉 팔로워 인입률 "&amp;TEXT(SUM('일간 팔로워'!B4:B34)/M10,"0.0%")&amp;" 달성"</f>
        <v>오가닉 노출 수 대비 오가닉 팔로워 인입률 0.5% 달성</v>
      </c>
    </row>
    <row r="30" spans="1:13">
      <c r="A30" s="125" t="s">
        <v>689</v>
      </c>
      <c r="B30" s="124">
        <v>4</v>
      </c>
      <c r="C30" s="124">
        <v>9</v>
      </c>
      <c r="D30" s="289">
        <v>13</v>
      </c>
      <c r="E30" s="291">
        <f t="shared" si="0"/>
        <v>3.9</v>
      </c>
      <c r="F30" s="291">
        <f t="shared" si="1"/>
        <v>2.032258064516129</v>
      </c>
      <c r="G30" s="52" t="str">
        <f>IF(MOD(H30,7)&lt;&gt;2,"",(COUNTA($G$4:G29)-COUNTBLANK($G$4:G29)+1)&amp;"주차")</f>
        <v/>
      </c>
      <c r="H30" s="199">
        <f t="shared" si="2"/>
        <v>45531</v>
      </c>
      <c r="I30" s="198" t="str">
        <f t="shared" si="3"/>
        <v/>
      </c>
      <c r="M30" s="285" t="str">
        <f>"당월 "&amp;TEXT(M10,"#,###")&amp;"의 노출 수 대비 "&amp;TEXT(M7,"#,###")&amp;"명 팔로워 인입으로 전 월 대비 팔로워 인입률 "&amp;TEXT(ABS(M12-M11),"0.0%p") &amp; IF(M12 &gt; M11, " 증가", " 감소")</f>
        <v>당월 13,240의 노출 수 대비 63명 팔로워 인입으로 전 월 대비 팔로워 인입률 0.4%p 감소</v>
      </c>
    </row>
    <row r="31" spans="1:13">
      <c r="A31" s="125" t="s">
        <v>690</v>
      </c>
      <c r="B31" s="124">
        <v>2</v>
      </c>
      <c r="C31" s="124">
        <v>8</v>
      </c>
      <c r="D31" s="289">
        <v>10</v>
      </c>
      <c r="E31" s="291">
        <f t="shared" si="0"/>
        <v>3.9</v>
      </c>
      <c r="F31" s="291">
        <f t="shared" si="1"/>
        <v>2.032258064516129</v>
      </c>
      <c r="G31" s="52" t="str">
        <f>IF(MOD(H31,7)&lt;&gt;2,"",(COUNTA($G$4:G30)-COUNTBLANK($G$4:G30)+1)&amp;"주차")</f>
        <v/>
      </c>
      <c r="H31" s="199">
        <f t="shared" si="2"/>
        <v>45532</v>
      </c>
      <c r="I31" s="198" t="str">
        <f t="shared" si="3"/>
        <v/>
      </c>
    </row>
    <row r="32" spans="1:13">
      <c r="A32" s="125" t="s">
        <v>691</v>
      </c>
      <c r="B32" s="124">
        <v>1</v>
      </c>
      <c r="C32" s="124">
        <v>6</v>
      </c>
      <c r="D32" s="289">
        <v>7</v>
      </c>
      <c r="E32" s="291">
        <f t="shared" si="0"/>
        <v>3.9</v>
      </c>
      <c r="F32" s="291">
        <f t="shared" si="1"/>
        <v>2.032258064516129</v>
      </c>
      <c r="G32" s="52" t="str">
        <f>IF(MOD(H32,7)&lt;&gt;2,"",(COUNTA($G$4:G31)-COUNTBLANK($G$4:G31)+1)&amp;"주차")</f>
        <v/>
      </c>
      <c r="H32" s="199">
        <f t="shared" si="2"/>
        <v>45533</v>
      </c>
      <c r="I32" s="198" t="str">
        <f t="shared" si="3"/>
        <v/>
      </c>
    </row>
    <row r="33" spans="1:13">
      <c r="A33" s="125" t="s">
        <v>692</v>
      </c>
      <c r="B33" s="124">
        <v>3</v>
      </c>
      <c r="C33" s="124">
        <v>4</v>
      </c>
      <c r="D33" s="289">
        <v>7</v>
      </c>
      <c r="E33" s="291">
        <f t="shared" si="0"/>
        <v>3.9</v>
      </c>
      <c r="F33" s="291">
        <f t="shared" si="1"/>
        <v>2.032258064516129</v>
      </c>
      <c r="G33" s="52" t="str">
        <f>IF(MOD(H33,7)&lt;&gt;2,"",(COUNTA($G$4:G32)-COUNTBLANK($G$4:G32)+1)&amp;"주차")</f>
        <v/>
      </c>
      <c r="H33" s="199">
        <f t="shared" si="2"/>
        <v>45534</v>
      </c>
      <c r="I33" s="198" t="str">
        <f t="shared" si="3"/>
        <v/>
      </c>
    </row>
    <row r="34" spans="1:13" ht="17.25" thickBot="1">
      <c r="A34" s="126" t="s">
        <v>693</v>
      </c>
      <c r="B34" s="127">
        <v>3</v>
      </c>
      <c r="C34" s="127">
        <v>2</v>
      </c>
      <c r="D34" s="290">
        <v>5</v>
      </c>
      <c r="E34" s="291">
        <f t="shared" si="0"/>
        <v>3.9</v>
      </c>
      <c r="F34" s="291">
        <f t="shared" si="1"/>
        <v>2.032258064516129</v>
      </c>
      <c r="G34" s="52" t="str">
        <f>IF(MOD(H34,7)&lt;&gt;2,"",(COUNTA($G$4:G33)-COUNTBLANK($G$4:G33)+1)&amp;"주차")</f>
        <v/>
      </c>
      <c r="H34" s="199">
        <f t="shared" si="2"/>
        <v>45535</v>
      </c>
      <c r="I34" s="198" t="str">
        <f t="shared" si="3"/>
        <v>O</v>
      </c>
    </row>
    <row r="35" spans="1:13">
      <c r="M35" t="str">
        <f>"노출 수 대비 오가닉 팔로워 인입률 "</f>
        <v xml:space="preserve">노출 수 대비 오가닉 팔로워 인입률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80BE-6FC2-48C1-83A4-D9BBEC877B64}">
  <sheetPr>
    <tabColor theme="7" tint="0.79998168889431442"/>
  </sheetPr>
  <dimension ref="A1:Y32"/>
  <sheetViews>
    <sheetView workbookViewId="0">
      <selection activeCell="Z14" sqref="Z14"/>
    </sheetView>
  </sheetViews>
  <sheetFormatPr defaultRowHeight="16.5"/>
  <sheetData>
    <row r="1" spans="1:25">
      <c r="A1" s="10" t="s">
        <v>101</v>
      </c>
      <c r="B1" s="10" t="s">
        <v>104</v>
      </c>
      <c r="C1" s="10" t="s">
        <v>105</v>
      </c>
      <c r="D1" s="10" t="s">
        <v>106</v>
      </c>
      <c r="E1" s="10" t="s">
        <v>107</v>
      </c>
      <c r="F1" s="10" t="s">
        <v>108</v>
      </c>
      <c r="G1" s="10" t="s">
        <v>109</v>
      </c>
      <c r="H1" s="10" t="s">
        <v>110</v>
      </c>
      <c r="I1" s="10" t="s">
        <v>111</v>
      </c>
      <c r="J1" s="10" t="s">
        <v>112</v>
      </c>
      <c r="K1" s="10" t="s">
        <v>113</v>
      </c>
      <c r="L1" s="10" t="s">
        <v>114</v>
      </c>
      <c r="M1" s="10" t="s">
        <v>115</v>
      </c>
      <c r="N1" s="10" t="s">
        <v>116</v>
      </c>
      <c r="O1" s="10" t="s">
        <v>117</v>
      </c>
      <c r="P1" s="10" t="s">
        <v>118</v>
      </c>
      <c r="Q1" s="10" t="s">
        <v>119</v>
      </c>
      <c r="R1" s="10" t="s">
        <v>120</v>
      </c>
      <c r="S1" s="10" t="s">
        <v>121</v>
      </c>
      <c r="T1" s="10" t="s">
        <v>122</v>
      </c>
      <c r="U1" s="10" t="s">
        <v>123</v>
      </c>
      <c r="V1" s="10" t="s">
        <v>102</v>
      </c>
      <c r="W1" s="10" t="s">
        <v>124</v>
      </c>
      <c r="X1" s="10" t="s">
        <v>125</v>
      </c>
      <c r="Y1" s="10" t="s">
        <v>126</v>
      </c>
    </row>
    <row r="2" spans="1:25">
      <c r="A2" s="11" t="s">
        <v>663</v>
      </c>
      <c r="B2" s="11">
        <v>5</v>
      </c>
      <c r="C2" s="11">
        <v>5</v>
      </c>
      <c r="D2" s="11">
        <v>10</v>
      </c>
      <c r="E2" s="11">
        <v>2</v>
      </c>
      <c r="F2" s="11">
        <v>2</v>
      </c>
      <c r="G2" s="11">
        <v>4</v>
      </c>
      <c r="H2" s="11">
        <v>0</v>
      </c>
      <c r="I2" s="11">
        <v>0</v>
      </c>
      <c r="J2" s="11">
        <v>0</v>
      </c>
      <c r="K2" s="11">
        <v>0</v>
      </c>
      <c r="L2" s="11">
        <v>0</v>
      </c>
      <c r="M2" s="11">
        <v>0</v>
      </c>
      <c r="N2" s="11">
        <v>0</v>
      </c>
      <c r="O2" s="11">
        <v>0</v>
      </c>
      <c r="P2" s="11">
        <v>0</v>
      </c>
      <c r="Q2" s="11">
        <v>0</v>
      </c>
      <c r="R2" s="11">
        <v>0</v>
      </c>
      <c r="S2" s="11">
        <v>0</v>
      </c>
      <c r="T2" s="11">
        <v>7</v>
      </c>
      <c r="U2" s="11">
        <v>5</v>
      </c>
      <c r="V2" s="11">
        <v>12</v>
      </c>
      <c r="W2" s="11">
        <v>3</v>
      </c>
      <c r="X2" s="11">
        <v>2</v>
      </c>
      <c r="Y2" s="11">
        <v>5</v>
      </c>
    </row>
    <row r="3" spans="1:25">
      <c r="A3" s="11" t="s">
        <v>664</v>
      </c>
      <c r="B3" s="11">
        <v>5</v>
      </c>
      <c r="C3" s="11">
        <v>0</v>
      </c>
      <c r="D3" s="11">
        <v>5</v>
      </c>
      <c r="E3" s="11">
        <v>4</v>
      </c>
      <c r="F3" s="11">
        <v>0</v>
      </c>
      <c r="G3" s="11">
        <v>4</v>
      </c>
      <c r="H3" s="11">
        <v>0</v>
      </c>
      <c r="I3" s="11">
        <v>0</v>
      </c>
      <c r="J3" s="11">
        <v>0</v>
      </c>
      <c r="K3" s="11">
        <v>0</v>
      </c>
      <c r="L3" s="11">
        <v>0</v>
      </c>
      <c r="M3" s="11">
        <v>0</v>
      </c>
      <c r="N3" s="11">
        <v>0</v>
      </c>
      <c r="O3" s="11">
        <v>0</v>
      </c>
      <c r="P3" s="11">
        <v>0</v>
      </c>
      <c r="Q3" s="11">
        <v>0</v>
      </c>
      <c r="R3" s="11">
        <v>0</v>
      </c>
      <c r="S3" s="11">
        <v>0</v>
      </c>
      <c r="T3" s="11">
        <v>16</v>
      </c>
      <c r="U3" s="11">
        <v>0</v>
      </c>
      <c r="V3" s="11">
        <v>16</v>
      </c>
      <c r="W3" s="11">
        <v>4</v>
      </c>
      <c r="X3" s="11">
        <v>0</v>
      </c>
      <c r="Y3" s="11">
        <v>4</v>
      </c>
    </row>
    <row r="4" spans="1:25">
      <c r="A4" s="11" t="s">
        <v>665</v>
      </c>
      <c r="B4" s="11">
        <v>1</v>
      </c>
      <c r="C4" s="11">
        <v>0</v>
      </c>
      <c r="D4" s="11">
        <v>1</v>
      </c>
      <c r="E4" s="11">
        <v>1</v>
      </c>
      <c r="F4" s="11">
        <v>0</v>
      </c>
      <c r="G4" s="11">
        <v>1</v>
      </c>
      <c r="H4" s="11">
        <v>0</v>
      </c>
      <c r="I4" s="11">
        <v>0</v>
      </c>
      <c r="J4" s="11">
        <v>0</v>
      </c>
      <c r="K4" s="11">
        <v>0</v>
      </c>
      <c r="L4" s="11">
        <v>0</v>
      </c>
      <c r="M4" s="11">
        <v>0</v>
      </c>
      <c r="N4" s="11">
        <v>0</v>
      </c>
      <c r="O4" s="11">
        <v>1</v>
      </c>
      <c r="P4" s="11">
        <v>1</v>
      </c>
      <c r="Q4" s="11">
        <v>0</v>
      </c>
      <c r="R4" s="11">
        <v>1</v>
      </c>
      <c r="S4" s="11">
        <v>1</v>
      </c>
      <c r="T4" s="11">
        <v>2</v>
      </c>
      <c r="U4" s="11">
        <v>2</v>
      </c>
      <c r="V4" s="11">
        <v>4</v>
      </c>
      <c r="W4" s="11">
        <v>2</v>
      </c>
      <c r="X4" s="11">
        <v>1</v>
      </c>
      <c r="Y4" s="11">
        <v>3</v>
      </c>
    </row>
    <row r="5" spans="1:25">
      <c r="A5" s="11" t="s">
        <v>666</v>
      </c>
      <c r="B5" s="11">
        <v>2</v>
      </c>
      <c r="C5" s="11">
        <v>0</v>
      </c>
      <c r="D5" s="11">
        <v>2</v>
      </c>
      <c r="E5" s="11">
        <v>1</v>
      </c>
      <c r="F5" s="11">
        <v>0</v>
      </c>
      <c r="G5" s="11">
        <v>1</v>
      </c>
      <c r="H5" s="11">
        <v>0</v>
      </c>
      <c r="I5" s="11">
        <v>0</v>
      </c>
      <c r="J5" s="11">
        <v>0</v>
      </c>
      <c r="K5" s="11">
        <v>0</v>
      </c>
      <c r="L5" s="11">
        <v>0</v>
      </c>
      <c r="M5" s="11">
        <v>0</v>
      </c>
      <c r="N5" s="11">
        <v>0</v>
      </c>
      <c r="O5" s="11">
        <v>0</v>
      </c>
      <c r="P5" s="11">
        <v>0</v>
      </c>
      <c r="Q5" s="11">
        <v>0</v>
      </c>
      <c r="R5" s="11">
        <v>0</v>
      </c>
      <c r="S5" s="11">
        <v>0</v>
      </c>
      <c r="T5" s="11">
        <v>8</v>
      </c>
      <c r="U5" s="11">
        <v>1</v>
      </c>
      <c r="V5" s="11">
        <v>9</v>
      </c>
      <c r="W5" s="11">
        <v>1</v>
      </c>
      <c r="X5" s="11">
        <v>1</v>
      </c>
      <c r="Y5" s="11">
        <v>2</v>
      </c>
    </row>
    <row r="6" spans="1:25">
      <c r="A6" s="11" t="s">
        <v>667</v>
      </c>
      <c r="B6" s="11">
        <v>11</v>
      </c>
      <c r="C6" s="11">
        <v>2</v>
      </c>
      <c r="D6" s="11">
        <v>13</v>
      </c>
      <c r="E6" s="11">
        <v>2</v>
      </c>
      <c r="F6" s="11">
        <v>2</v>
      </c>
      <c r="G6" s="11">
        <v>4</v>
      </c>
      <c r="H6" s="11">
        <v>0</v>
      </c>
      <c r="I6" s="11">
        <v>0</v>
      </c>
      <c r="J6" s="11">
        <v>0</v>
      </c>
      <c r="K6" s="11">
        <v>0</v>
      </c>
      <c r="L6" s="11">
        <v>0</v>
      </c>
      <c r="M6" s="11">
        <v>0</v>
      </c>
      <c r="N6" s="11">
        <v>0</v>
      </c>
      <c r="O6" s="11">
        <v>0</v>
      </c>
      <c r="P6" s="11">
        <v>0</v>
      </c>
      <c r="Q6" s="11">
        <v>0</v>
      </c>
      <c r="R6" s="11">
        <v>0</v>
      </c>
      <c r="S6" s="11">
        <v>0</v>
      </c>
      <c r="T6" s="11">
        <v>11</v>
      </c>
      <c r="U6" s="11">
        <v>2</v>
      </c>
      <c r="V6" s="11">
        <v>13</v>
      </c>
      <c r="W6" s="11">
        <v>2</v>
      </c>
      <c r="X6" s="11">
        <v>2</v>
      </c>
      <c r="Y6" s="11">
        <v>4</v>
      </c>
    </row>
    <row r="7" spans="1:25">
      <c r="A7" s="11" t="s">
        <v>668</v>
      </c>
      <c r="B7" s="11">
        <v>13</v>
      </c>
      <c r="C7" s="11">
        <v>4</v>
      </c>
      <c r="D7" s="11">
        <v>17</v>
      </c>
      <c r="E7" s="11">
        <v>5</v>
      </c>
      <c r="F7" s="11">
        <v>1</v>
      </c>
      <c r="G7" s="11">
        <v>6</v>
      </c>
      <c r="H7" s="11">
        <v>0</v>
      </c>
      <c r="I7" s="11">
        <v>0</v>
      </c>
      <c r="J7" s="11">
        <v>0</v>
      </c>
      <c r="K7" s="11">
        <v>0</v>
      </c>
      <c r="L7" s="11">
        <v>0</v>
      </c>
      <c r="M7" s="11">
        <v>0</v>
      </c>
      <c r="N7" s="11">
        <v>0</v>
      </c>
      <c r="O7" s="11">
        <v>0</v>
      </c>
      <c r="P7" s="11">
        <v>0</v>
      </c>
      <c r="Q7" s="11">
        <v>0</v>
      </c>
      <c r="R7" s="11">
        <v>0</v>
      </c>
      <c r="S7" s="11">
        <v>0</v>
      </c>
      <c r="T7" s="11">
        <v>15</v>
      </c>
      <c r="U7" s="11">
        <v>4</v>
      </c>
      <c r="V7" s="11">
        <v>19</v>
      </c>
      <c r="W7" s="11">
        <v>5</v>
      </c>
      <c r="X7" s="11">
        <v>1</v>
      </c>
      <c r="Y7" s="11">
        <v>6</v>
      </c>
    </row>
    <row r="8" spans="1:25">
      <c r="A8" s="11" t="s">
        <v>669</v>
      </c>
      <c r="B8" s="11">
        <v>32</v>
      </c>
      <c r="C8" s="11">
        <v>1</v>
      </c>
      <c r="D8" s="11">
        <v>33</v>
      </c>
      <c r="E8" s="11">
        <v>9</v>
      </c>
      <c r="F8" s="11">
        <v>1</v>
      </c>
      <c r="G8" s="11">
        <v>10</v>
      </c>
      <c r="H8" s="11">
        <v>0</v>
      </c>
      <c r="I8" s="11">
        <v>0</v>
      </c>
      <c r="J8" s="11">
        <v>0</v>
      </c>
      <c r="K8" s="11">
        <v>0</v>
      </c>
      <c r="L8" s="11">
        <v>0</v>
      </c>
      <c r="M8" s="11">
        <v>0</v>
      </c>
      <c r="N8" s="11">
        <v>1</v>
      </c>
      <c r="O8" s="11">
        <v>1</v>
      </c>
      <c r="P8" s="11">
        <v>2</v>
      </c>
      <c r="Q8" s="11">
        <v>1</v>
      </c>
      <c r="R8" s="11">
        <v>1</v>
      </c>
      <c r="S8" s="11">
        <v>2</v>
      </c>
      <c r="T8" s="11">
        <v>37</v>
      </c>
      <c r="U8" s="11">
        <v>6</v>
      </c>
      <c r="V8" s="11">
        <v>43</v>
      </c>
      <c r="W8" s="11">
        <v>10</v>
      </c>
      <c r="X8" s="11">
        <v>2</v>
      </c>
      <c r="Y8" s="11">
        <v>12</v>
      </c>
    </row>
    <row r="9" spans="1:25">
      <c r="A9" s="11" t="s">
        <v>670</v>
      </c>
      <c r="B9" s="11">
        <v>38</v>
      </c>
      <c r="C9" s="11">
        <v>1</v>
      </c>
      <c r="D9" s="11">
        <v>39</v>
      </c>
      <c r="E9" s="11">
        <v>20</v>
      </c>
      <c r="F9" s="11">
        <v>1</v>
      </c>
      <c r="G9" s="11">
        <v>21</v>
      </c>
      <c r="H9" s="11">
        <v>0</v>
      </c>
      <c r="I9" s="11">
        <v>0</v>
      </c>
      <c r="J9" s="11">
        <v>0</v>
      </c>
      <c r="K9" s="11">
        <v>0</v>
      </c>
      <c r="L9" s="11">
        <v>0</v>
      </c>
      <c r="M9" s="11">
        <v>0</v>
      </c>
      <c r="N9" s="11">
        <v>0</v>
      </c>
      <c r="O9" s="11">
        <v>5</v>
      </c>
      <c r="P9" s="11">
        <v>5</v>
      </c>
      <c r="Q9" s="11">
        <v>0</v>
      </c>
      <c r="R9" s="11">
        <v>4</v>
      </c>
      <c r="S9" s="11">
        <v>4</v>
      </c>
      <c r="T9" s="11">
        <v>42</v>
      </c>
      <c r="U9" s="11">
        <v>10</v>
      </c>
      <c r="V9" s="11">
        <v>52</v>
      </c>
      <c r="W9" s="11">
        <v>21</v>
      </c>
      <c r="X9" s="11">
        <v>4</v>
      </c>
      <c r="Y9" s="11">
        <v>24</v>
      </c>
    </row>
    <row r="10" spans="1:25">
      <c r="A10" s="11" t="s">
        <v>671</v>
      </c>
      <c r="B10" s="11">
        <v>29</v>
      </c>
      <c r="C10" s="11">
        <v>0</v>
      </c>
      <c r="D10" s="11">
        <v>29</v>
      </c>
      <c r="E10" s="11">
        <v>5</v>
      </c>
      <c r="F10" s="11">
        <v>0</v>
      </c>
      <c r="G10" s="11">
        <v>5</v>
      </c>
      <c r="H10" s="11">
        <v>0</v>
      </c>
      <c r="I10" s="11">
        <v>0</v>
      </c>
      <c r="J10" s="11">
        <v>0</v>
      </c>
      <c r="K10" s="11">
        <v>0</v>
      </c>
      <c r="L10" s="11">
        <v>0</v>
      </c>
      <c r="M10" s="11">
        <v>0</v>
      </c>
      <c r="N10" s="11">
        <v>0</v>
      </c>
      <c r="O10" s="11">
        <v>0</v>
      </c>
      <c r="P10" s="11">
        <v>0</v>
      </c>
      <c r="Q10" s="11">
        <v>0</v>
      </c>
      <c r="R10" s="11">
        <v>0</v>
      </c>
      <c r="S10" s="11">
        <v>0</v>
      </c>
      <c r="T10" s="11">
        <v>31</v>
      </c>
      <c r="U10" s="11">
        <v>0</v>
      </c>
      <c r="V10" s="11">
        <v>31</v>
      </c>
      <c r="W10" s="11">
        <v>6</v>
      </c>
      <c r="X10" s="11">
        <v>0</v>
      </c>
      <c r="Y10" s="11">
        <v>6</v>
      </c>
    </row>
    <row r="11" spans="1:25">
      <c r="A11" s="11" t="s">
        <v>672</v>
      </c>
      <c r="B11" s="11">
        <v>0</v>
      </c>
      <c r="C11" s="11">
        <v>1</v>
      </c>
      <c r="D11" s="11">
        <v>1</v>
      </c>
      <c r="E11" s="11">
        <v>0</v>
      </c>
      <c r="F11" s="11">
        <v>1</v>
      </c>
      <c r="G11" s="11">
        <v>1</v>
      </c>
      <c r="H11" s="11">
        <v>0</v>
      </c>
      <c r="I11" s="11">
        <v>0</v>
      </c>
      <c r="J11" s="11">
        <v>0</v>
      </c>
      <c r="K11" s="11">
        <v>0</v>
      </c>
      <c r="L11" s="11">
        <v>0</v>
      </c>
      <c r="M11" s="11">
        <v>0</v>
      </c>
      <c r="N11" s="11">
        <v>0</v>
      </c>
      <c r="O11" s="11">
        <v>1</v>
      </c>
      <c r="P11" s="11">
        <v>1</v>
      </c>
      <c r="Q11" s="11">
        <v>0</v>
      </c>
      <c r="R11" s="11">
        <v>1</v>
      </c>
      <c r="S11" s="11">
        <v>1</v>
      </c>
      <c r="T11" s="11">
        <v>0</v>
      </c>
      <c r="U11" s="11">
        <v>2</v>
      </c>
      <c r="V11" s="11">
        <v>2</v>
      </c>
      <c r="W11" s="11">
        <v>0</v>
      </c>
      <c r="X11" s="11">
        <v>1</v>
      </c>
      <c r="Y11" s="11">
        <v>1</v>
      </c>
    </row>
    <row r="12" spans="1:25">
      <c r="A12" s="11" t="s">
        <v>673</v>
      </c>
      <c r="B12" s="11">
        <v>1</v>
      </c>
      <c r="C12" s="11">
        <v>0</v>
      </c>
      <c r="D12" s="11">
        <v>1</v>
      </c>
      <c r="E12" s="11">
        <v>1</v>
      </c>
      <c r="F12" s="11">
        <v>0</v>
      </c>
      <c r="G12" s="11">
        <v>1</v>
      </c>
      <c r="H12" s="11">
        <v>0</v>
      </c>
      <c r="I12" s="11">
        <v>0</v>
      </c>
      <c r="J12" s="11">
        <v>0</v>
      </c>
      <c r="K12" s="11">
        <v>0</v>
      </c>
      <c r="L12" s="11">
        <v>0</v>
      </c>
      <c r="M12" s="11">
        <v>0</v>
      </c>
      <c r="N12" s="11">
        <v>0</v>
      </c>
      <c r="O12" s="11">
        <v>0</v>
      </c>
      <c r="P12" s="11">
        <v>0</v>
      </c>
      <c r="Q12" s="11">
        <v>0</v>
      </c>
      <c r="R12" s="11">
        <v>0</v>
      </c>
      <c r="S12" s="11">
        <v>0</v>
      </c>
      <c r="T12" s="11">
        <v>1</v>
      </c>
      <c r="U12" s="11">
        <v>1</v>
      </c>
      <c r="V12" s="11">
        <v>2</v>
      </c>
      <c r="W12" s="11">
        <v>1</v>
      </c>
      <c r="X12" s="11">
        <v>1</v>
      </c>
      <c r="Y12" s="11">
        <v>2</v>
      </c>
    </row>
    <row r="13" spans="1:25">
      <c r="A13" s="11" t="s">
        <v>674</v>
      </c>
      <c r="B13" s="11">
        <v>25</v>
      </c>
      <c r="C13" s="11">
        <v>0</v>
      </c>
      <c r="D13" s="11">
        <v>25</v>
      </c>
      <c r="E13" s="11">
        <v>7</v>
      </c>
      <c r="F13" s="11">
        <v>0</v>
      </c>
      <c r="G13" s="11">
        <v>7</v>
      </c>
      <c r="H13" s="11">
        <v>0</v>
      </c>
      <c r="I13" s="11">
        <v>0</v>
      </c>
      <c r="J13" s="11">
        <v>0</v>
      </c>
      <c r="K13" s="11">
        <v>0</v>
      </c>
      <c r="L13" s="11">
        <v>0</v>
      </c>
      <c r="M13" s="11">
        <v>0</v>
      </c>
      <c r="N13" s="11">
        <v>1</v>
      </c>
      <c r="O13" s="11">
        <v>0</v>
      </c>
      <c r="P13" s="11">
        <v>1</v>
      </c>
      <c r="Q13" s="11">
        <v>1</v>
      </c>
      <c r="R13" s="11">
        <v>0</v>
      </c>
      <c r="S13" s="11">
        <v>1</v>
      </c>
      <c r="T13" s="11">
        <v>29</v>
      </c>
      <c r="U13" s="11">
        <v>2</v>
      </c>
      <c r="V13" s="11">
        <v>31</v>
      </c>
      <c r="W13" s="11">
        <v>7</v>
      </c>
      <c r="X13" s="11">
        <v>1</v>
      </c>
      <c r="Y13" s="11">
        <v>8</v>
      </c>
    </row>
    <row r="14" spans="1:25">
      <c r="A14" s="11" t="s">
        <v>675</v>
      </c>
      <c r="B14" s="11">
        <v>20</v>
      </c>
      <c r="C14" s="11">
        <v>2</v>
      </c>
      <c r="D14" s="11">
        <v>22</v>
      </c>
      <c r="E14" s="11">
        <v>9</v>
      </c>
      <c r="F14" s="11">
        <v>1</v>
      </c>
      <c r="G14" s="11">
        <v>10</v>
      </c>
      <c r="H14" s="11">
        <v>0</v>
      </c>
      <c r="I14" s="11">
        <v>0</v>
      </c>
      <c r="J14" s="11">
        <v>0</v>
      </c>
      <c r="K14" s="11">
        <v>0</v>
      </c>
      <c r="L14" s="11">
        <v>0</v>
      </c>
      <c r="M14" s="11">
        <v>0</v>
      </c>
      <c r="N14" s="11">
        <v>2</v>
      </c>
      <c r="O14" s="11">
        <v>0</v>
      </c>
      <c r="P14" s="11">
        <v>2</v>
      </c>
      <c r="Q14" s="11">
        <v>2</v>
      </c>
      <c r="R14" s="11">
        <v>0</v>
      </c>
      <c r="S14" s="11">
        <v>2</v>
      </c>
      <c r="T14" s="11">
        <v>25</v>
      </c>
      <c r="U14" s="11">
        <v>3</v>
      </c>
      <c r="V14" s="11">
        <v>28</v>
      </c>
      <c r="W14" s="11">
        <v>10</v>
      </c>
      <c r="X14" s="11">
        <v>1</v>
      </c>
      <c r="Y14" s="11">
        <v>11</v>
      </c>
    </row>
    <row r="15" spans="1:25">
      <c r="A15" s="11" t="s">
        <v>676</v>
      </c>
      <c r="B15" s="11">
        <v>20</v>
      </c>
      <c r="C15" s="11">
        <v>1</v>
      </c>
      <c r="D15" s="11">
        <v>21</v>
      </c>
      <c r="E15" s="11">
        <v>5</v>
      </c>
      <c r="F15" s="11">
        <v>1</v>
      </c>
      <c r="G15" s="11">
        <v>6</v>
      </c>
      <c r="H15" s="11">
        <v>0</v>
      </c>
      <c r="I15" s="11">
        <v>0</v>
      </c>
      <c r="J15" s="11">
        <v>0</v>
      </c>
      <c r="K15" s="11">
        <v>0</v>
      </c>
      <c r="L15" s="11">
        <v>0</v>
      </c>
      <c r="M15" s="11">
        <v>0</v>
      </c>
      <c r="N15" s="11">
        <v>0</v>
      </c>
      <c r="O15" s="11">
        <v>0</v>
      </c>
      <c r="P15" s="11">
        <v>0</v>
      </c>
      <c r="Q15" s="11">
        <v>0</v>
      </c>
      <c r="R15" s="11">
        <v>0</v>
      </c>
      <c r="S15" s="11">
        <v>0</v>
      </c>
      <c r="T15" s="11">
        <v>21</v>
      </c>
      <c r="U15" s="11">
        <v>5</v>
      </c>
      <c r="V15" s="11">
        <v>26</v>
      </c>
      <c r="W15" s="11">
        <v>5</v>
      </c>
      <c r="X15" s="11">
        <v>2</v>
      </c>
      <c r="Y15" s="11">
        <v>7</v>
      </c>
    </row>
    <row r="16" spans="1:25">
      <c r="A16" s="11" t="s">
        <v>677</v>
      </c>
      <c r="B16" s="11">
        <v>3</v>
      </c>
      <c r="C16" s="11">
        <v>4</v>
      </c>
      <c r="D16" s="11">
        <v>7</v>
      </c>
      <c r="E16" s="11">
        <v>2</v>
      </c>
      <c r="F16" s="11">
        <v>1</v>
      </c>
      <c r="G16" s="11">
        <v>3</v>
      </c>
      <c r="H16" s="11">
        <v>0</v>
      </c>
      <c r="I16" s="11">
        <v>0</v>
      </c>
      <c r="J16" s="11">
        <v>0</v>
      </c>
      <c r="K16" s="11">
        <v>0</v>
      </c>
      <c r="L16" s="11">
        <v>0</v>
      </c>
      <c r="M16" s="11">
        <v>0</v>
      </c>
      <c r="N16" s="11">
        <v>0</v>
      </c>
      <c r="O16" s="11">
        <v>2</v>
      </c>
      <c r="P16" s="11">
        <v>2</v>
      </c>
      <c r="Q16" s="11">
        <v>0</v>
      </c>
      <c r="R16" s="11">
        <v>1</v>
      </c>
      <c r="S16" s="11">
        <v>1</v>
      </c>
      <c r="T16" s="11">
        <v>3</v>
      </c>
      <c r="U16" s="11">
        <v>11</v>
      </c>
      <c r="V16" s="11">
        <v>14</v>
      </c>
      <c r="W16" s="11">
        <v>2</v>
      </c>
      <c r="X16" s="11">
        <v>2</v>
      </c>
      <c r="Y16" s="11">
        <v>4</v>
      </c>
    </row>
    <row r="17" spans="1:25">
      <c r="A17" s="11" t="s">
        <v>678</v>
      </c>
      <c r="B17" s="11">
        <v>3</v>
      </c>
      <c r="C17" s="11">
        <v>2</v>
      </c>
      <c r="D17" s="11">
        <v>5</v>
      </c>
      <c r="E17" s="11">
        <v>3</v>
      </c>
      <c r="F17" s="11">
        <v>2</v>
      </c>
      <c r="G17" s="11">
        <v>5</v>
      </c>
      <c r="H17" s="11">
        <v>0</v>
      </c>
      <c r="I17" s="11">
        <v>0</v>
      </c>
      <c r="J17" s="11">
        <v>0</v>
      </c>
      <c r="K17" s="11">
        <v>0</v>
      </c>
      <c r="L17" s="11">
        <v>0</v>
      </c>
      <c r="M17" s="11">
        <v>0</v>
      </c>
      <c r="N17" s="11">
        <v>1</v>
      </c>
      <c r="O17" s="11">
        <v>3</v>
      </c>
      <c r="P17" s="11">
        <v>4</v>
      </c>
      <c r="Q17" s="11">
        <v>1</v>
      </c>
      <c r="R17" s="11">
        <v>2</v>
      </c>
      <c r="S17" s="11">
        <v>3</v>
      </c>
      <c r="T17" s="11">
        <v>5</v>
      </c>
      <c r="U17" s="11">
        <v>7</v>
      </c>
      <c r="V17" s="11">
        <v>12</v>
      </c>
      <c r="W17" s="11">
        <v>3</v>
      </c>
      <c r="X17" s="11">
        <v>3</v>
      </c>
      <c r="Y17" s="11">
        <v>6</v>
      </c>
    </row>
    <row r="18" spans="1:25">
      <c r="A18" s="11" t="s">
        <v>679</v>
      </c>
      <c r="B18" s="11">
        <v>0</v>
      </c>
      <c r="C18" s="11">
        <v>2</v>
      </c>
      <c r="D18" s="11">
        <v>2</v>
      </c>
      <c r="E18" s="11">
        <v>0</v>
      </c>
      <c r="F18" s="11">
        <v>2</v>
      </c>
      <c r="G18" s="11">
        <v>2</v>
      </c>
      <c r="H18" s="11">
        <v>0</v>
      </c>
      <c r="I18" s="11">
        <v>0</v>
      </c>
      <c r="J18" s="11">
        <v>0</v>
      </c>
      <c r="K18" s="11">
        <v>0</v>
      </c>
      <c r="L18" s="11">
        <v>0</v>
      </c>
      <c r="M18" s="11">
        <v>0</v>
      </c>
      <c r="N18" s="11">
        <v>0</v>
      </c>
      <c r="O18" s="11">
        <v>3</v>
      </c>
      <c r="P18" s="11">
        <v>3</v>
      </c>
      <c r="Q18" s="11">
        <v>0</v>
      </c>
      <c r="R18" s="11">
        <v>2</v>
      </c>
      <c r="S18" s="11">
        <v>2</v>
      </c>
      <c r="T18" s="11">
        <v>0</v>
      </c>
      <c r="U18" s="11">
        <v>8</v>
      </c>
      <c r="V18" s="11">
        <v>8</v>
      </c>
      <c r="W18" s="11">
        <v>0</v>
      </c>
      <c r="X18" s="11">
        <v>3</v>
      </c>
      <c r="Y18" s="11">
        <v>3</v>
      </c>
    </row>
    <row r="19" spans="1:25">
      <c r="A19" s="11" t="s">
        <v>680</v>
      </c>
      <c r="B19" s="11">
        <v>0</v>
      </c>
      <c r="C19" s="11">
        <v>1</v>
      </c>
      <c r="D19" s="11">
        <v>1</v>
      </c>
      <c r="E19" s="11">
        <v>0</v>
      </c>
      <c r="F19" s="11">
        <v>1</v>
      </c>
      <c r="G19" s="11">
        <v>1</v>
      </c>
      <c r="H19" s="11">
        <v>0</v>
      </c>
      <c r="I19" s="11">
        <v>0</v>
      </c>
      <c r="J19" s="11">
        <v>0</v>
      </c>
      <c r="K19" s="11">
        <v>0</v>
      </c>
      <c r="L19" s="11">
        <v>0</v>
      </c>
      <c r="M19" s="11">
        <v>0</v>
      </c>
      <c r="N19" s="11">
        <v>0</v>
      </c>
      <c r="O19" s="11">
        <v>1</v>
      </c>
      <c r="P19" s="11">
        <v>1</v>
      </c>
      <c r="Q19" s="11">
        <v>0</v>
      </c>
      <c r="R19" s="11">
        <v>1</v>
      </c>
      <c r="S19" s="11">
        <v>1</v>
      </c>
      <c r="T19" s="11">
        <v>0</v>
      </c>
      <c r="U19" s="11">
        <v>2</v>
      </c>
      <c r="V19" s="11">
        <v>2</v>
      </c>
      <c r="W19" s="11">
        <v>0</v>
      </c>
      <c r="X19" s="11">
        <v>1</v>
      </c>
      <c r="Y19" s="11">
        <v>1</v>
      </c>
    </row>
    <row r="20" spans="1:25">
      <c r="A20" s="11" t="s">
        <v>681</v>
      </c>
      <c r="B20" s="11">
        <v>21</v>
      </c>
      <c r="C20" s="11">
        <v>1</v>
      </c>
      <c r="D20" s="11">
        <v>22</v>
      </c>
      <c r="E20" s="11">
        <v>6</v>
      </c>
      <c r="F20" s="11">
        <v>1</v>
      </c>
      <c r="G20" s="11">
        <v>7</v>
      </c>
      <c r="H20" s="11">
        <v>0</v>
      </c>
      <c r="I20" s="11">
        <v>0</v>
      </c>
      <c r="J20" s="11">
        <v>0</v>
      </c>
      <c r="K20" s="11">
        <v>0</v>
      </c>
      <c r="L20" s="11">
        <v>0</v>
      </c>
      <c r="M20" s="11">
        <v>0</v>
      </c>
      <c r="N20" s="11">
        <v>1</v>
      </c>
      <c r="O20" s="11">
        <v>1</v>
      </c>
      <c r="P20" s="11">
        <v>2</v>
      </c>
      <c r="Q20" s="11">
        <v>1</v>
      </c>
      <c r="R20" s="11">
        <v>1</v>
      </c>
      <c r="S20" s="11">
        <v>2</v>
      </c>
      <c r="T20" s="11">
        <v>25</v>
      </c>
      <c r="U20" s="11">
        <v>8</v>
      </c>
      <c r="V20" s="11">
        <v>33</v>
      </c>
      <c r="W20" s="11">
        <v>6</v>
      </c>
      <c r="X20" s="11">
        <v>3</v>
      </c>
      <c r="Y20" s="11">
        <v>9</v>
      </c>
    </row>
    <row r="21" spans="1:25">
      <c r="A21" s="11" t="s">
        <v>682</v>
      </c>
      <c r="B21" s="11">
        <v>20</v>
      </c>
      <c r="C21" s="11">
        <v>2</v>
      </c>
      <c r="D21" s="11">
        <v>22</v>
      </c>
      <c r="E21" s="11">
        <v>6</v>
      </c>
      <c r="F21" s="11">
        <v>2</v>
      </c>
      <c r="G21" s="11">
        <v>8</v>
      </c>
      <c r="H21" s="11">
        <v>0</v>
      </c>
      <c r="I21" s="11">
        <v>0</v>
      </c>
      <c r="J21" s="11">
        <v>0</v>
      </c>
      <c r="K21" s="11">
        <v>0</v>
      </c>
      <c r="L21" s="11">
        <v>0</v>
      </c>
      <c r="M21" s="11">
        <v>0</v>
      </c>
      <c r="N21" s="11">
        <v>2</v>
      </c>
      <c r="O21" s="11">
        <v>3</v>
      </c>
      <c r="P21" s="11">
        <v>5</v>
      </c>
      <c r="Q21" s="11">
        <v>2</v>
      </c>
      <c r="R21" s="11">
        <v>2</v>
      </c>
      <c r="S21" s="11">
        <v>4</v>
      </c>
      <c r="T21" s="11">
        <v>22</v>
      </c>
      <c r="U21" s="11">
        <v>9</v>
      </c>
      <c r="V21" s="11">
        <v>31</v>
      </c>
      <c r="W21" s="11">
        <v>6</v>
      </c>
      <c r="X21" s="11">
        <v>3</v>
      </c>
      <c r="Y21" s="11">
        <v>9</v>
      </c>
    </row>
    <row r="22" spans="1:25">
      <c r="A22" s="11" t="s">
        <v>683</v>
      </c>
      <c r="B22" s="11">
        <v>18</v>
      </c>
      <c r="C22" s="11">
        <v>3</v>
      </c>
      <c r="D22" s="11">
        <v>21</v>
      </c>
      <c r="E22" s="11">
        <v>5</v>
      </c>
      <c r="F22" s="11">
        <v>3</v>
      </c>
      <c r="G22" s="11">
        <v>8</v>
      </c>
      <c r="H22" s="11">
        <v>0</v>
      </c>
      <c r="I22" s="11">
        <v>0</v>
      </c>
      <c r="J22" s="11">
        <v>0</v>
      </c>
      <c r="K22" s="11">
        <v>0</v>
      </c>
      <c r="L22" s="11">
        <v>0</v>
      </c>
      <c r="M22" s="11">
        <v>0</v>
      </c>
      <c r="N22" s="11">
        <v>0</v>
      </c>
      <c r="O22" s="11">
        <v>2</v>
      </c>
      <c r="P22" s="11">
        <v>2</v>
      </c>
      <c r="Q22" s="11">
        <v>0</v>
      </c>
      <c r="R22" s="11">
        <v>2</v>
      </c>
      <c r="S22" s="11">
        <v>2</v>
      </c>
      <c r="T22" s="11">
        <v>21</v>
      </c>
      <c r="U22" s="11">
        <v>8</v>
      </c>
      <c r="V22" s="11">
        <v>29</v>
      </c>
      <c r="W22" s="11">
        <v>5</v>
      </c>
      <c r="X22" s="11">
        <v>4</v>
      </c>
      <c r="Y22" s="11">
        <v>9</v>
      </c>
    </row>
    <row r="23" spans="1:25">
      <c r="A23" s="11" t="s">
        <v>684</v>
      </c>
      <c r="B23" s="11">
        <v>5</v>
      </c>
      <c r="C23" s="11">
        <v>8</v>
      </c>
      <c r="D23" s="11">
        <v>13</v>
      </c>
      <c r="E23" s="11">
        <v>3</v>
      </c>
      <c r="F23" s="11">
        <v>4</v>
      </c>
      <c r="G23" s="11">
        <v>7</v>
      </c>
      <c r="H23" s="11">
        <v>0</v>
      </c>
      <c r="I23" s="11">
        <v>0</v>
      </c>
      <c r="J23" s="11">
        <v>0</v>
      </c>
      <c r="K23" s="11">
        <v>0</v>
      </c>
      <c r="L23" s="11">
        <v>0</v>
      </c>
      <c r="M23" s="11">
        <v>0</v>
      </c>
      <c r="N23" s="11">
        <v>0</v>
      </c>
      <c r="O23" s="11">
        <v>4</v>
      </c>
      <c r="P23" s="11">
        <v>4</v>
      </c>
      <c r="Q23" s="11">
        <v>0</v>
      </c>
      <c r="R23" s="11">
        <v>3</v>
      </c>
      <c r="S23" s="11">
        <v>3</v>
      </c>
      <c r="T23" s="11">
        <v>13</v>
      </c>
      <c r="U23" s="11">
        <v>13</v>
      </c>
      <c r="V23" s="11">
        <v>26</v>
      </c>
      <c r="W23" s="11">
        <v>4</v>
      </c>
      <c r="X23" s="11">
        <v>7</v>
      </c>
      <c r="Y23" s="11">
        <v>10</v>
      </c>
    </row>
    <row r="24" spans="1:25">
      <c r="A24" s="11" t="s">
        <v>685</v>
      </c>
      <c r="B24" s="11">
        <v>20</v>
      </c>
      <c r="C24" s="11">
        <v>1</v>
      </c>
      <c r="D24" s="11">
        <v>21</v>
      </c>
      <c r="E24" s="11">
        <v>14</v>
      </c>
      <c r="F24" s="11">
        <v>1</v>
      </c>
      <c r="G24" s="11">
        <v>15</v>
      </c>
      <c r="H24" s="11">
        <v>0</v>
      </c>
      <c r="I24" s="11">
        <v>0</v>
      </c>
      <c r="J24" s="11">
        <v>0</v>
      </c>
      <c r="K24" s="11">
        <v>0</v>
      </c>
      <c r="L24" s="11">
        <v>0</v>
      </c>
      <c r="M24" s="11">
        <v>0</v>
      </c>
      <c r="N24" s="11">
        <v>2</v>
      </c>
      <c r="O24" s="11">
        <v>2</v>
      </c>
      <c r="P24" s="11">
        <v>4</v>
      </c>
      <c r="Q24" s="11">
        <v>2</v>
      </c>
      <c r="R24" s="11">
        <v>2</v>
      </c>
      <c r="S24" s="11">
        <v>4</v>
      </c>
      <c r="T24" s="11">
        <v>23</v>
      </c>
      <c r="U24" s="11">
        <v>6</v>
      </c>
      <c r="V24" s="11">
        <v>29</v>
      </c>
      <c r="W24" s="11">
        <v>14</v>
      </c>
      <c r="X24" s="11">
        <v>3</v>
      </c>
      <c r="Y24" s="11">
        <v>17</v>
      </c>
    </row>
    <row r="25" spans="1:25">
      <c r="A25" s="11" t="s">
        <v>686</v>
      </c>
      <c r="B25" s="11">
        <v>5</v>
      </c>
      <c r="C25" s="11">
        <v>2</v>
      </c>
      <c r="D25" s="11">
        <v>7</v>
      </c>
      <c r="E25" s="11">
        <v>5</v>
      </c>
      <c r="F25" s="11">
        <v>2</v>
      </c>
      <c r="G25" s="11">
        <v>7</v>
      </c>
      <c r="H25" s="11">
        <v>0</v>
      </c>
      <c r="I25" s="11">
        <v>0</v>
      </c>
      <c r="J25" s="11">
        <v>0</v>
      </c>
      <c r="K25" s="11">
        <v>0</v>
      </c>
      <c r="L25" s="11">
        <v>0</v>
      </c>
      <c r="M25" s="11">
        <v>0</v>
      </c>
      <c r="N25" s="11">
        <v>0</v>
      </c>
      <c r="O25" s="11">
        <v>3</v>
      </c>
      <c r="P25" s="11">
        <v>3</v>
      </c>
      <c r="Q25" s="11">
        <v>0</v>
      </c>
      <c r="R25" s="11">
        <v>1</v>
      </c>
      <c r="S25" s="11">
        <v>1</v>
      </c>
      <c r="T25" s="11">
        <v>5</v>
      </c>
      <c r="U25" s="11">
        <v>8</v>
      </c>
      <c r="V25" s="11">
        <v>13</v>
      </c>
      <c r="W25" s="11">
        <v>5</v>
      </c>
      <c r="X25" s="11">
        <v>4</v>
      </c>
      <c r="Y25" s="11">
        <v>9</v>
      </c>
    </row>
    <row r="26" spans="1:25">
      <c r="A26" s="11" t="s">
        <v>687</v>
      </c>
      <c r="B26" s="11">
        <v>6</v>
      </c>
      <c r="C26" s="11">
        <v>1</v>
      </c>
      <c r="D26" s="11">
        <v>7</v>
      </c>
      <c r="E26" s="11">
        <v>5</v>
      </c>
      <c r="F26" s="11">
        <v>1</v>
      </c>
      <c r="G26" s="11">
        <v>6</v>
      </c>
      <c r="H26" s="11">
        <v>0</v>
      </c>
      <c r="I26" s="11">
        <v>0</v>
      </c>
      <c r="J26" s="11">
        <v>0</v>
      </c>
      <c r="K26" s="11">
        <v>0</v>
      </c>
      <c r="L26" s="11">
        <v>0</v>
      </c>
      <c r="M26" s="11">
        <v>0</v>
      </c>
      <c r="N26" s="11">
        <v>0</v>
      </c>
      <c r="O26" s="11">
        <v>2</v>
      </c>
      <c r="P26" s="11">
        <v>2</v>
      </c>
      <c r="Q26" s="11">
        <v>0</v>
      </c>
      <c r="R26" s="11">
        <v>2</v>
      </c>
      <c r="S26" s="11">
        <v>2</v>
      </c>
      <c r="T26" s="11">
        <v>6</v>
      </c>
      <c r="U26" s="11">
        <v>4</v>
      </c>
      <c r="V26" s="11">
        <v>10</v>
      </c>
      <c r="W26" s="11">
        <v>5</v>
      </c>
      <c r="X26" s="11">
        <v>2</v>
      </c>
      <c r="Y26" s="11">
        <v>7</v>
      </c>
    </row>
    <row r="27" spans="1:25">
      <c r="A27" s="11" t="s">
        <v>688</v>
      </c>
      <c r="B27" s="11">
        <v>22</v>
      </c>
      <c r="C27" s="11">
        <v>2</v>
      </c>
      <c r="D27" s="11">
        <v>24</v>
      </c>
      <c r="E27" s="11">
        <v>16</v>
      </c>
      <c r="F27" s="11">
        <v>2</v>
      </c>
      <c r="G27" s="11">
        <v>18</v>
      </c>
      <c r="H27" s="11">
        <v>0</v>
      </c>
      <c r="I27" s="11">
        <v>0</v>
      </c>
      <c r="J27" s="11">
        <v>0</v>
      </c>
      <c r="K27" s="11">
        <v>0</v>
      </c>
      <c r="L27" s="11">
        <v>0</v>
      </c>
      <c r="M27" s="11">
        <v>0</v>
      </c>
      <c r="N27" s="11">
        <v>1</v>
      </c>
      <c r="O27" s="11">
        <v>0</v>
      </c>
      <c r="P27" s="11">
        <v>1</v>
      </c>
      <c r="Q27" s="11">
        <v>1</v>
      </c>
      <c r="R27" s="11">
        <v>0</v>
      </c>
      <c r="S27" s="11">
        <v>1</v>
      </c>
      <c r="T27" s="11">
        <v>24</v>
      </c>
      <c r="U27" s="11">
        <v>2</v>
      </c>
      <c r="V27" s="11">
        <v>26</v>
      </c>
      <c r="W27" s="11">
        <v>16</v>
      </c>
      <c r="X27" s="11">
        <v>2</v>
      </c>
      <c r="Y27" s="11">
        <v>18</v>
      </c>
    </row>
    <row r="28" spans="1:25">
      <c r="A28" s="11" t="s">
        <v>689</v>
      </c>
      <c r="B28" s="11">
        <v>38</v>
      </c>
      <c r="C28" s="11">
        <v>1</v>
      </c>
      <c r="D28" s="11">
        <v>39</v>
      </c>
      <c r="E28" s="11">
        <v>20</v>
      </c>
      <c r="F28" s="11">
        <v>1</v>
      </c>
      <c r="G28" s="11">
        <v>21</v>
      </c>
      <c r="H28" s="11">
        <v>0</v>
      </c>
      <c r="I28" s="11">
        <v>0</v>
      </c>
      <c r="J28" s="11">
        <v>0</v>
      </c>
      <c r="K28" s="11">
        <v>0</v>
      </c>
      <c r="L28" s="11">
        <v>0</v>
      </c>
      <c r="M28" s="11">
        <v>0</v>
      </c>
      <c r="N28" s="11">
        <v>1</v>
      </c>
      <c r="O28" s="11">
        <v>1</v>
      </c>
      <c r="P28" s="11">
        <v>2</v>
      </c>
      <c r="Q28" s="11">
        <v>1</v>
      </c>
      <c r="R28" s="11">
        <v>1</v>
      </c>
      <c r="S28" s="11">
        <v>2</v>
      </c>
      <c r="T28" s="11">
        <v>42</v>
      </c>
      <c r="U28" s="11">
        <v>2</v>
      </c>
      <c r="V28" s="11">
        <v>44</v>
      </c>
      <c r="W28" s="11">
        <v>21</v>
      </c>
      <c r="X28" s="11">
        <v>2</v>
      </c>
      <c r="Y28" s="11">
        <v>23</v>
      </c>
    </row>
    <row r="29" spans="1:25">
      <c r="A29" s="11" t="s">
        <v>690</v>
      </c>
      <c r="B29" s="11">
        <v>20</v>
      </c>
      <c r="C29" s="11">
        <v>4</v>
      </c>
      <c r="D29" s="11">
        <v>24</v>
      </c>
      <c r="E29" s="11">
        <v>14</v>
      </c>
      <c r="F29" s="11">
        <v>1</v>
      </c>
      <c r="G29" s="11">
        <v>15</v>
      </c>
      <c r="H29" s="11">
        <v>0</v>
      </c>
      <c r="I29" s="11">
        <v>0</v>
      </c>
      <c r="J29" s="11">
        <v>0</v>
      </c>
      <c r="K29" s="11">
        <v>0</v>
      </c>
      <c r="L29" s="11">
        <v>0</v>
      </c>
      <c r="M29" s="11">
        <v>0</v>
      </c>
      <c r="N29" s="11">
        <v>4</v>
      </c>
      <c r="O29" s="11">
        <v>0</v>
      </c>
      <c r="P29" s="11">
        <v>4</v>
      </c>
      <c r="Q29" s="11">
        <v>2</v>
      </c>
      <c r="R29" s="11">
        <v>0</v>
      </c>
      <c r="S29" s="11">
        <v>2</v>
      </c>
      <c r="T29" s="11">
        <v>30</v>
      </c>
      <c r="U29" s="11">
        <v>4</v>
      </c>
      <c r="V29" s="11">
        <v>34</v>
      </c>
      <c r="W29" s="11">
        <v>14</v>
      </c>
      <c r="X29" s="11">
        <v>1</v>
      </c>
      <c r="Y29" s="11">
        <v>15</v>
      </c>
    </row>
    <row r="30" spans="1:25">
      <c r="A30" s="11" t="s">
        <v>691</v>
      </c>
      <c r="B30" s="11">
        <v>30</v>
      </c>
      <c r="C30" s="11">
        <v>1</v>
      </c>
      <c r="D30" s="11">
        <v>31</v>
      </c>
      <c r="E30" s="11">
        <v>17</v>
      </c>
      <c r="F30" s="11">
        <v>1</v>
      </c>
      <c r="G30" s="11">
        <v>18</v>
      </c>
      <c r="H30" s="11">
        <v>0</v>
      </c>
      <c r="I30" s="11">
        <v>0</v>
      </c>
      <c r="J30" s="11">
        <v>0</v>
      </c>
      <c r="K30" s="11">
        <v>0</v>
      </c>
      <c r="L30" s="11">
        <v>0</v>
      </c>
      <c r="M30" s="11">
        <v>0</v>
      </c>
      <c r="N30" s="11">
        <v>0</v>
      </c>
      <c r="O30" s="11">
        <v>0</v>
      </c>
      <c r="P30" s="11">
        <v>0</v>
      </c>
      <c r="Q30" s="11">
        <v>0</v>
      </c>
      <c r="R30" s="11">
        <v>0</v>
      </c>
      <c r="S30" s="11">
        <v>0</v>
      </c>
      <c r="T30" s="11">
        <v>38</v>
      </c>
      <c r="U30" s="11">
        <v>1</v>
      </c>
      <c r="V30" s="11">
        <v>39</v>
      </c>
      <c r="W30" s="11">
        <v>17</v>
      </c>
      <c r="X30" s="11">
        <v>1</v>
      </c>
      <c r="Y30" s="11">
        <v>18</v>
      </c>
    </row>
    <row r="31" spans="1:25">
      <c r="A31" s="11" t="s">
        <v>692</v>
      </c>
      <c r="B31" s="11">
        <v>47</v>
      </c>
      <c r="C31" s="11">
        <v>2</v>
      </c>
      <c r="D31" s="11">
        <v>49</v>
      </c>
      <c r="E31" s="11">
        <v>16</v>
      </c>
      <c r="F31" s="11">
        <v>2</v>
      </c>
      <c r="G31" s="11">
        <v>18</v>
      </c>
      <c r="H31" s="11">
        <v>0</v>
      </c>
      <c r="I31" s="11">
        <v>0</v>
      </c>
      <c r="J31" s="11">
        <v>0</v>
      </c>
      <c r="K31" s="11">
        <v>0</v>
      </c>
      <c r="L31" s="11">
        <v>0</v>
      </c>
      <c r="M31" s="11">
        <v>0</v>
      </c>
      <c r="N31" s="11">
        <v>5</v>
      </c>
      <c r="O31" s="11">
        <v>0</v>
      </c>
      <c r="P31" s="11">
        <v>5</v>
      </c>
      <c r="Q31" s="11">
        <v>4</v>
      </c>
      <c r="R31" s="11">
        <v>0</v>
      </c>
      <c r="S31" s="11">
        <v>4</v>
      </c>
      <c r="T31" s="11">
        <v>59</v>
      </c>
      <c r="U31" s="11">
        <v>3</v>
      </c>
      <c r="V31" s="11">
        <v>62</v>
      </c>
      <c r="W31" s="11">
        <v>16</v>
      </c>
      <c r="X31" s="11">
        <v>2</v>
      </c>
      <c r="Y31" s="11">
        <v>18</v>
      </c>
    </row>
    <row r="32" spans="1:25">
      <c r="A32" s="11" t="s">
        <v>693</v>
      </c>
      <c r="B32" s="11">
        <v>4</v>
      </c>
      <c r="C32" s="11">
        <v>1</v>
      </c>
      <c r="D32" s="11">
        <v>5</v>
      </c>
      <c r="E32" s="11">
        <v>4</v>
      </c>
      <c r="F32" s="11">
        <v>1</v>
      </c>
      <c r="G32" s="11">
        <v>5</v>
      </c>
      <c r="H32" s="11">
        <v>0</v>
      </c>
      <c r="I32" s="11">
        <v>0</v>
      </c>
      <c r="J32" s="11">
        <v>0</v>
      </c>
      <c r="K32" s="11">
        <v>0</v>
      </c>
      <c r="L32" s="11">
        <v>0</v>
      </c>
      <c r="M32" s="11">
        <v>0</v>
      </c>
      <c r="N32" s="11">
        <v>2</v>
      </c>
      <c r="O32" s="11">
        <v>3</v>
      </c>
      <c r="P32" s="11">
        <v>5</v>
      </c>
      <c r="Q32" s="11">
        <v>2</v>
      </c>
      <c r="R32" s="11">
        <v>1</v>
      </c>
      <c r="S32" s="11">
        <v>3</v>
      </c>
      <c r="T32" s="11">
        <v>6</v>
      </c>
      <c r="U32" s="11">
        <v>5</v>
      </c>
      <c r="V32" s="11">
        <v>11</v>
      </c>
      <c r="W32" s="11">
        <v>5</v>
      </c>
      <c r="X32" s="11">
        <v>2</v>
      </c>
      <c r="Y32" s="11">
        <v>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C98B-9BB6-4126-B23F-C1F6AD590C8B}">
  <sheetPr>
    <tabColor theme="9" tint="0.79998168889431442"/>
  </sheetPr>
  <dimension ref="A1:AE65"/>
  <sheetViews>
    <sheetView topLeftCell="B19" zoomScale="85" zoomScaleNormal="85" workbookViewId="0">
      <selection activeCell="M50" sqref="M50"/>
    </sheetView>
  </sheetViews>
  <sheetFormatPr defaultRowHeight="16.5"/>
  <cols>
    <col min="3" max="3" width="11.125" customWidth="1"/>
    <col min="4" max="4" width="5.75" style="13" customWidth="1"/>
    <col min="7" max="7" width="11.125" customWidth="1"/>
    <col min="8" max="8" width="5.75" style="13" customWidth="1"/>
    <col min="11" max="11" width="5.75" style="13" customWidth="1"/>
    <col min="12" max="12" width="7.375" customWidth="1"/>
    <col min="13" max="13" width="10.625" customWidth="1"/>
    <col min="22" max="22" width="10.75" bestFit="1" customWidth="1"/>
    <col min="23" max="23" width="10.75" customWidth="1"/>
    <col min="26" max="26" width="10.75" bestFit="1" customWidth="1"/>
    <col min="30" max="30" width="10.75" bestFit="1" customWidth="1"/>
  </cols>
  <sheetData>
    <row r="1" spans="1:31">
      <c r="A1" s="12"/>
      <c r="M1" t="s">
        <v>103</v>
      </c>
    </row>
    <row r="2" spans="1:31" ht="17.25" thickBot="1">
      <c r="A2" s="12"/>
      <c r="M2" t="s">
        <v>34</v>
      </c>
    </row>
    <row r="3" spans="1:31" ht="17.25" thickBot="1">
      <c r="A3" s="14"/>
      <c r="B3" s="239"/>
      <c r="C3" s="325" t="s">
        <v>127</v>
      </c>
      <c r="D3" s="326"/>
      <c r="E3" s="326"/>
      <c r="F3" s="327"/>
      <c r="G3" s="325" t="s">
        <v>694</v>
      </c>
      <c r="H3" s="326"/>
      <c r="I3" s="326"/>
      <c r="J3" s="328"/>
      <c r="K3"/>
      <c r="M3" s="322" t="s">
        <v>5</v>
      </c>
      <c r="N3" s="323"/>
      <c r="O3" s="324"/>
      <c r="P3" s="236"/>
    </row>
    <row r="4" spans="1:31" ht="17.25" thickBot="1">
      <c r="A4" s="15" t="s">
        <v>6</v>
      </c>
      <c r="B4" s="16" t="s">
        <v>7</v>
      </c>
      <c r="C4" s="241" t="s">
        <v>8</v>
      </c>
      <c r="D4" s="242" t="s">
        <v>9</v>
      </c>
      <c r="E4" s="242" t="s">
        <v>10</v>
      </c>
      <c r="F4" s="243" t="s">
        <v>661</v>
      </c>
      <c r="G4" s="241" t="s">
        <v>8</v>
      </c>
      <c r="H4" s="242" t="s">
        <v>9</v>
      </c>
      <c r="I4" s="242" t="s">
        <v>10</v>
      </c>
      <c r="J4" s="244" t="s">
        <v>661</v>
      </c>
      <c r="L4" s="13"/>
      <c r="M4" s="19" t="s">
        <v>11</v>
      </c>
      <c r="N4" s="20" t="s">
        <v>7</v>
      </c>
      <c r="O4" s="21" t="s">
        <v>12</v>
      </c>
      <c r="P4" s="236"/>
    </row>
    <row r="5" spans="1:31">
      <c r="A5" s="310"/>
      <c r="B5" s="25" t="s">
        <v>15</v>
      </c>
      <c r="C5" s="31" t="s">
        <v>14</v>
      </c>
      <c r="D5" s="32" t="s">
        <v>14</v>
      </c>
      <c r="E5" s="237" t="e">
        <v>#N/A</v>
      </c>
      <c r="F5" s="33">
        <v>27.516129032258064</v>
      </c>
      <c r="G5" s="31"/>
      <c r="H5" s="32"/>
      <c r="I5" s="237"/>
      <c r="J5" s="33">
        <v>22.93548387096774</v>
      </c>
      <c r="K5" s="46"/>
      <c r="L5" s="13"/>
      <c r="M5" s="39" t="str">
        <f>IF(TEXT('일간 팔로워'!$Q$1,"aaa")=$B5,'일간 팔로워'!$Q$1,"")</f>
        <v/>
      </c>
      <c r="N5" s="39" t="str">
        <f>IF(TEXT('일간 팔로워'!$Q$1,"aaa")=$B5,'일간 팔로워'!$Q$1,"")</f>
        <v/>
      </c>
      <c r="O5" s="139" t="e">
        <f>IFERROR(IFERROR(INDEX(visitors!$A$1:$Y$32,DAY(M5)+1,MATCH($M$2,visitors!$1:$1,0)),INDEX(visitors!$A$1:$Y$32,DAY(M5)+1,MATCH($M$1,visitors!$1:$1,0))),NA())</f>
        <v>#N/A</v>
      </c>
      <c r="P5" s="236">
        <f t="shared" ref="P5:P42" si="0">AVERAGEIF($O$5:$O$40, "&lt;&gt;#N/A")</f>
        <v>23.333333333333332</v>
      </c>
    </row>
    <row r="6" spans="1:31">
      <c r="A6" s="310"/>
      <c r="B6" s="25" t="s">
        <v>16</v>
      </c>
      <c r="C6" s="31" t="s">
        <v>14</v>
      </c>
      <c r="D6" s="32" t="s">
        <v>14</v>
      </c>
      <c r="E6" s="237" t="e">
        <v>#N/A</v>
      </c>
      <c r="F6" s="33">
        <v>27.516129032258064</v>
      </c>
      <c r="G6" s="31"/>
      <c r="H6" s="32"/>
      <c r="I6" s="237"/>
      <c r="J6" s="33">
        <v>22.93548387096774</v>
      </c>
      <c r="K6" s="46"/>
      <c r="L6" s="13"/>
      <c r="M6" s="40" t="str">
        <f>IF(M5&lt;&gt;"",M5+1,IF(TEXT('일간 팔로워'!$Q$1,"aaa")=$B6,'일간 팔로워'!$Q$1,""))</f>
        <v/>
      </c>
      <c r="N6" s="137" t="str">
        <f>IF(N5&lt;&gt;"",N5+1,IF(TEXT('일간 팔로워'!$Q$1,"aaa")=$B6,'일간 팔로워'!$Q$1,""))</f>
        <v/>
      </c>
      <c r="O6" s="140" t="e">
        <f>IFERROR(IFERROR(INDEX(visitors!$A$1:$Y$32,DAY(M6)+1,MATCH($M$2,visitors!$1:$1,0)),INDEX(visitors!$A$1:$Y$32,DAY(M6)+1,MATCH($M$1,visitors!$1:$1,0))),NA())</f>
        <v>#N/A</v>
      </c>
      <c r="P6" s="236">
        <f t="shared" si="0"/>
        <v>23.333333333333332</v>
      </c>
    </row>
    <row r="7" spans="1:31" ht="17.25" thickBot="1">
      <c r="A7" s="310"/>
      <c r="B7" s="26" t="s">
        <v>17</v>
      </c>
      <c r="C7" s="36" t="s">
        <v>14</v>
      </c>
      <c r="D7" s="37" t="s">
        <v>14</v>
      </c>
      <c r="E7" s="17" t="e">
        <v>#N/A</v>
      </c>
      <c r="F7" s="18">
        <v>27.516129032258064</v>
      </c>
      <c r="G7" s="36"/>
      <c r="H7" s="37"/>
      <c r="I7" s="17"/>
      <c r="J7" s="18">
        <v>22.93548387096774</v>
      </c>
      <c r="K7" s="46"/>
      <c r="L7" s="13"/>
      <c r="M7" s="41" t="str">
        <f>IF(M6&lt;&gt;"",M6+1,IF(TEXT('일간 팔로워'!$Q$1,"aaa")=$B7,'일간 팔로워'!$Q$1,""))</f>
        <v/>
      </c>
      <c r="N7" s="138" t="str">
        <f>IF(N6&lt;&gt;"",N6+1,IF(TEXT('일간 팔로워'!$Q$1,"aaa")=$B7,'일간 팔로워'!$Q$1,""))</f>
        <v/>
      </c>
      <c r="O7" s="141" t="e">
        <f>IFERROR(IFERROR(INDEX(visitors!$A$1:$Y$32,DAY(M7)+1,MATCH($M$2,visitors!$1:$1,0)),INDEX(visitors!$A$1:$Y$32,DAY(M7)+1,MATCH($M$1,visitors!$1:$1,0))),NA())</f>
        <v>#N/A</v>
      </c>
      <c r="P7" s="236">
        <f t="shared" si="0"/>
        <v>23.333333333333332</v>
      </c>
    </row>
    <row r="8" spans="1:31">
      <c r="A8" s="319" t="s">
        <v>18</v>
      </c>
      <c r="B8" s="27" t="s">
        <v>1</v>
      </c>
      <c r="C8" s="28">
        <v>45474</v>
      </c>
      <c r="D8" s="29">
        <v>45474</v>
      </c>
      <c r="E8" s="238">
        <v>44</v>
      </c>
      <c r="F8" s="30">
        <v>27.516129032258064</v>
      </c>
      <c r="G8" s="28"/>
      <c r="H8" s="29"/>
      <c r="I8" s="238"/>
      <c r="J8" s="30">
        <v>22.93548387096774</v>
      </c>
      <c r="K8" s="46"/>
      <c r="L8" s="13"/>
      <c r="M8" s="39" t="str">
        <f>IF(M7&lt;&gt;"",M7+1,IF(TEXT('일간 팔로워'!$Q$1,"aaa")=$B8,'일간 팔로워'!$Q$1,""))</f>
        <v/>
      </c>
      <c r="N8" s="136" t="str">
        <f>IF(N7&lt;&gt;"",N7+1,IF(TEXT('일간 팔로워'!$Q$1,"aaa")=$B8,'일간 팔로워'!$Q$1,""))</f>
        <v/>
      </c>
      <c r="O8" s="139" t="e">
        <f>IFERROR(IFERROR(INDEX(visitors!$A$1:$Y$32,DAY(M8)+1,MATCH($M$2,visitors!$1:$1,0)),INDEX(visitors!$A$1:$Y$32,DAY(M8)+1,MATCH($M$1,visitors!$1:$1,0))),NA())</f>
        <v>#N/A</v>
      </c>
      <c r="P8" s="236">
        <f t="shared" si="0"/>
        <v>23.333333333333332</v>
      </c>
    </row>
    <row r="9" spans="1:31">
      <c r="A9" s="320"/>
      <c r="B9" s="25" t="s">
        <v>19</v>
      </c>
      <c r="C9" s="31">
        <v>45475</v>
      </c>
      <c r="D9" s="32">
        <v>45475</v>
      </c>
      <c r="E9" s="237">
        <v>32</v>
      </c>
      <c r="F9" s="33">
        <v>27.516129032258064</v>
      </c>
      <c r="G9" s="31"/>
      <c r="H9" s="32"/>
      <c r="I9" s="237"/>
      <c r="J9" s="33">
        <v>22.93548387096774</v>
      </c>
      <c r="K9" s="46"/>
      <c r="L9" s="13"/>
      <c r="M9" s="40" t="str">
        <f>IF(M8&lt;&gt;"",M8+1,IF(TEXT('일간 팔로워'!$Q$1,"aaa")=$B9,'일간 팔로워'!$Q$1,""))</f>
        <v/>
      </c>
      <c r="N9" s="137" t="str">
        <f>IF(N8&lt;&gt;"",N8+1,IF(TEXT('일간 팔로워'!$Q$1,"aaa")=$B9,'일간 팔로워'!$Q$1,""))</f>
        <v/>
      </c>
      <c r="O9" s="140" t="e">
        <f>IFERROR(IFERROR(INDEX(visitors!$A$1:$Y$32,DAY(M9)+1,MATCH($M$2,visitors!$1:$1,0)),INDEX(visitors!$A$1:$Y$32,DAY(M9)+1,MATCH($M$1,visitors!$1:$1,0))),NA())</f>
        <v>#N/A</v>
      </c>
      <c r="P9" s="236">
        <f t="shared" si="0"/>
        <v>23.333333333333332</v>
      </c>
    </row>
    <row r="10" spans="1:31">
      <c r="A10" s="320"/>
      <c r="B10" s="25" t="s">
        <v>20</v>
      </c>
      <c r="C10" s="31">
        <v>45476</v>
      </c>
      <c r="D10" s="32">
        <v>45476</v>
      </c>
      <c r="E10" s="237">
        <v>30</v>
      </c>
      <c r="F10" s="33">
        <v>27.516129032258064</v>
      </c>
      <c r="G10" s="31"/>
      <c r="H10" s="32"/>
      <c r="I10" s="237"/>
      <c r="J10" s="33">
        <v>22.93548387096774</v>
      </c>
      <c r="K10" s="46"/>
      <c r="L10" s="13"/>
      <c r="M10" s="40" t="str">
        <f>IF(M9&lt;&gt;"",M9+1,IF(TEXT('일간 팔로워'!$Q$1,"aaa")=$B10,'일간 팔로워'!$Q$1,""))</f>
        <v/>
      </c>
      <c r="N10" s="137" t="str">
        <f>IF(N9&lt;&gt;"",N9+1,IF(TEXT('일간 팔로워'!$Q$1,"aaa")=$B10,'일간 팔로워'!$Q$1,""))</f>
        <v/>
      </c>
      <c r="O10" s="140" t="e">
        <f>IFERROR(IFERROR(INDEX(visitors!$A$1:$Y$32,DAY(M10)+1,MATCH($M$2,visitors!$1:$1,0)),INDEX(visitors!$A$1:$Y$32,DAY(M10)+1,MATCH($M$1,visitors!$1:$1,0))),NA())</f>
        <v>#N/A</v>
      </c>
      <c r="P10" s="236">
        <f t="shared" si="0"/>
        <v>23.333333333333332</v>
      </c>
    </row>
    <row r="11" spans="1:31">
      <c r="A11" s="320"/>
      <c r="B11" s="25" t="s">
        <v>13</v>
      </c>
      <c r="C11" s="31">
        <v>45477</v>
      </c>
      <c r="D11" s="32">
        <v>45477</v>
      </c>
      <c r="E11" s="237">
        <v>118</v>
      </c>
      <c r="F11" s="33">
        <v>27.516129032258064</v>
      </c>
      <c r="G11" s="22">
        <v>45505</v>
      </c>
      <c r="H11" s="23">
        <v>45505</v>
      </c>
      <c r="I11" s="240">
        <v>12</v>
      </c>
      <c r="J11" s="24">
        <v>22.93548387096774</v>
      </c>
      <c r="K11" s="46"/>
      <c r="L11" s="13"/>
      <c r="M11" s="40">
        <f>IF(M10&lt;&gt;"",M10+1,IF(TEXT('일간 팔로워'!$Q$1,"aaa")=$B11,'일간 팔로워'!$Q$1,""))</f>
        <v>45505</v>
      </c>
      <c r="N11" s="137">
        <f>IF(N10&lt;&gt;"",N10+1,IF(TEXT('일간 팔로워'!$Q$1,"aaa")=$B11,'일간 팔로워'!$Q$1,""))</f>
        <v>45505</v>
      </c>
      <c r="O11" s="140">
        <f>IFERROR(IFERROR(INDEX(visitors!$A$1:$Y$32,DAY(M11)+1,MATCH($M$2,visitors!$1:$1,0)),INDEX(visitors!$A$1:$Y$32,DAY(M11)+1,MATCH($M$1,visitors!$1:$1,0))),NA())</f>
        <v>12</v>
      </c>
      <c r="P11" s="236">
        <f t="shared" si="0"/>
        <v>23.333333333333332</v>
      </c>
    </row>
    <row r="12" spans="1:31">
      <c r="A12" s="320"/>
      <c r="B12" s="25" t="s">
        <v>15</v>
      </c>
      <c r="C12" s="31">
        <v>45478</v>
      </c>
      <c r="D12" s="32">
        <v>45478</v>
      </c>
      <c r="E12" s="237">
        <v>19</v>
      </c>
      <c r="F12" s="33">
        <v>27.516129032258064</v>
      </c>
      <c r="G12" s="31">
        <v>45506</v>
      </c>
      <c r="H12" s="32">
        <v>45506</v>
      </c>
      <c r="I12" s="237">
        <v>16</v>
      </c>
      <c r="J12" s="33">
        <v>22.93548387096774</v>
      </c>
      <c r="K12" s="46"/>
      <c r="L12" s="13"/>
      <c r="M12" s="40">
        <f>IF(M11&lt;&gt;"",M11+1,IF(TEXT('일간 팔로워'!$Q$1,"aaa")=$B12,'일간 팔로워'!$Q$1,""))</f>
        <v>45506</v>
      </c>
      <c r="N12" s="137">
        <f>IF(N11&lt;&gt;"",N11+1,IF(TEXT('일간 팔로워'!$Q$1,"aaa")=$B12,'일간 팔로워'!$Q$1,""))</f>
        <v>45506</v>
      </c>
      <c r="O12" s="140">
        <f>IFERROR(IFERROR(INDEX(visitors!$A$1:$Y$32,DAY(M12)+1,MATCH($M$2,visitors!$1:$1,0)),INDEX(visitors!$A$1:$Y$32,DAY(M12)+1,MATCH($M$1,visitors!$1:$1,0))),NA())</f>
        <v>16</v>
      </c>
      <c r="P12" s="236">
        <f t="shared" si="0"/>
        <v>23.333333333333332</v>
      </c>
      <c r="V12" s="5"/>
      <c r="W12" s="34"/>
      <c r="X12" s="13"/>
      <c r="Z12" s="5"/>
      <c r="AA12" s="34"/>
      <c r="AB12" s="13"/>
      <c r="AD12" s="5"/>
      <c r="AE12" s="34"/>
    </row>
    <row r="13" spans="1:31">
      <c r="A13" s="320"/>
      <c r="B13" s="25" t="s">
        <v>16</v>
      </c>
      <c r="C13" s="31">
        <v>45479</v>
      </c>
      <c r="D13" s="32">
        <v>45479</v>
      </c>
      <c r="E13" s="237">
        <v>10</v>
      </c>
      <c r="F13" s="33">
        <v>27.516129032258064</v>
      </c>
      <c r="G13" s="31">
        <v>45507</v>
      </c>
      <c r="H13" s="32">
        <v>45507</v>
      </c>
      <c r="I13" s="237">
        <v>4</v>
      </c>
      <c r="J13" s="33">
        <v>22.93548387096774</v>
      </c>
      <c r="K13" s="46"/>
      <c r="L13" s="13"/>
      <c r="M13" s="40">
        <f>IF(M12&lt;&gt;"",M12+1,IF(TEXT('일간 팔로워'!$Q$1,"aaa")=$B13,'일간 팔로워'!$Q$1,""))</f>
        <v>45507</v>
      </c>
      <c r="N13" s="137">
        <f>IF(N12&lt;&gt;"",N12+1,IF(TEXT('일간 팔로워'!$Q$1,"aaa")=$B13,'일간 팔로워'!$Q$1,""))</f>
        <v>45507</v>
      </c>
      <c r="O13" s="140">
        <f>IFERROR(IFERROR(INDEX(visitors!$A$1:$Y$32,DAY(M13)+1,MATCH($M$2,visitors!$1:$1,0)),INDEX(visitors!$A$1:$Y$32,DAY(M13)+1,MATCH($M$1,visitors!$1:$1,0))),NA())</f>
        <v>4</v>
      </c>
      <c r="P13" s="236">
        <f t="shared" si="0"/>
        <v>23.333333333333332</v>
      </c>
      <c r="V13" s="5"/>
      <c r="W13" s="34"/>
      <c r="X13" s="13"/>
      <c r="Z13" s="5"/>
      <c r="AA13" s="34"/>
      <c r="AB13" s="13"/>
      <c r="AD13" s="5"/>
      <c r="AE13" s="34"/>
    </row>
    <row r="14" spans="1:31" ht="17.25" thickBot="1">
      <c r="A14" s="321"/>
      <c r="B14" s="35" t="s">
        <v>17</v>
      </c>
      <c r="C14" s="36">
        <v>45480</v>
      </c>
      <c r="D14" s="37">
        <v>45480</v>
      </c>
      <c r="E14" s="17">
        <v>0</v>
      </c>
      <c r="F14" s="18">
        <v>27.516129032258064</v>
      </c>
      <c r="G14" s="36">
        <v>45508</v>
      </c>
      <c r="H14" s="37">
        <v>45508</v>
      </c>
      <c r="I14" s="17">
        <v>9</v>
      </c>
      <c r="J14" s="18">
        <v>22.93548387096774</v>
      </c>
      <c r="K14" s="46"/>
      <c r="L14" s="13"/>
      <c r="M14" s="41">
        <f>IF(M13&lt;&gt;"",M13+1,IF(TEXT('일간 팔로워'!$Q$1,"aaa")=$B14,'일간 팔로워'!$Q$1,""))</f>
        <v>45508</v>
      </c>
      <c r="N14" s="138">
        <f>IF(N13&lt;&gt;"",N13+1,IF(TEXT('일간 팔로워'!$Q$1,"aaa")=$B14,'일간 팔로워'!$Q$1,""))</f>
        <v>45508</v>
      </c>
      <c r="O14" s="142">
        <f>IFERROR(IFERROR(INDEX(visitors!$A$1:$Y$32,DAY(M14)+1,MATCH($M$2,visitors!$1:$1,0)),INDEX(visitors!$A$1:$Y$32,DAY(M14)+1,MATCH($M$1,visitors!$1:$1,0))),NA())</f>
        <v>9</v>
      </c>
      <c r="P14" s="236">
        <f t="shared" si="0"/>
        <v>23.333333333333332</v>
      </c>
      <c r="V14" s="5"/>
      <c r="W14" s="34"/>
      <c r="X14" s="13"/>
      <c r="Z14" s="5"/>
      <c r="AA14" s="34"/>
      <c r="AB14" s="13"/>
      <c r="AD14" s="5"/>
      <c r="AE14" s="34"/>
    </row>
    <row r="15" spans="1:31">
      <c r="A15" s="319" t="s">
        <v>21</v>
      </c>
      <c r="B15" s="27" t="s">
        <v>2</v>
      </c>
      <c r="C15" s="28">
        <v>45481</v>
      </c>
      <c r="D15" s="29">
        <v>45481</v>
      </c>
      <c r="E15" s="238">
        <v>35</v>
      </c>
      <c r="F15" s="30">
        <v>27.516129032258064</v>
      </c>
      <c r="G15" s="28">
        <v>45509</v>
      </c>
      <c r="H15" s="29">
        <v>45509</v>
      </c>
      <c r="I15" s="238">
        <v>13</v>
      </c>
      <c r="J15" s="30">
        <v>22.93548387096774</v>
      </c>
      <c r="K15" s="46"/>
      <c r="L15" s="13"/>
      <c r="M15" s="39">
        <f>IF(M14&lt;&gt;"",M14+1,IF(TEXT('일간 팔로워'!$Q$1,"aaa")=$B15,'일간 팔로워'!$Q$1,""))</f>
        <v>45509</v>
      </c>
      <c r="N15" s="136">
        <f>IF(N14&lt;&gt;"",N14+1,IF(TEXT('일간 팔로워'!$Q$1,"aaa")=$B15,'일간 팔로워'!$Q$1,""))</f>
        <v>45509</v>
      </c>
      <c r="O15" s="139">
        <f>IFERROR(IFERROR(INDEX(visitors!$A$1:$Y$32,DAY(M15)+1,MATCH($M$2,visitors!$1:$1,0)),INDEX(visitors!$A$1:$Y$32,DAY(M15)+1,MATCH($M$1,visitors!$1:$1,0))),NA())</f>
        <v>13</v>
      </c>
      <c r="P15" s="236">
        <f t="shared" si="0"/>
        <v>23.333333333333332</v>
      </c>
      <c r="V15" s="5"/>
      <c r="W15" s="34"/>
      <c r="X15" s="13"/>
      <c r="Z15" s="5"/>
      <c r="AA15" s="34"/>
      <c r="AB15" s="13"/>
      <c r="AD15" s="5"/>
      <c r="AE15" s="34"/>
    </row>
    <row r="16" spans="1:31">
      <c r="A16" s="320"/>
      <c r="B16" s="25" t="s">
        <v>22</v>
      </c>
      <c r="C16" s="31">
        <v>45482</v>
      </c>
      <c r="D16" s="32">
        <v>45482</v>
      </c>
      <c r="E16" s="237">
        <v>40</v>
      </c>
      <c r="F16" s="33">
        <v>27.516129032258064</v>
      </c>
      <c r="G16" s="31">
        <v>45510</v>
      </c>
      <c r="H16" s="32">
        <v>45510</v>
      </c>
      <c r="I16" s="237">
        <v>19</v>
      </c>
      <c r="J16" s="33">
        <v>22.93548387096774</v>
      </c>
      <c r="K16" s="46"/>
      <c r="L16" s="13"/>
      <c r="M16" s="40">
        <f>IF(M15&lt;&gt;"",M15+1,IF(TEXT('일간 팔로워'!$Q$1,"aaa")=$B16,'일간 팔로워'!$Q$1,""))</f>
        <v>45510</v>
      </c>
      <c r="N16" s="137">
        <f>IF(N15&lt;&gt;"",N15+1,IF(TEXT('일간 팔로워'!$Q$1,"aaa")=$B16,'일간 팔로워'!$Q$1,""))</f>
        <v>45510</v>
      </c>
      <c r="O16" s="140">
        <f>IFERROR(IFERROR(INDEX(visitors!$A$1:$Y$32,DAY(M16)+1,MATCH($M$2,visitors!$1:$1,0)),INDEX(visitors!$A$1:$Y$32,DAY(M16)+1,MATCH($M$1,visitors!$1:$1,0))),NA())</f>
        <v>19</v>
      </c>
      <c r="P16" s="236">
        <f t="shared" si="0"/>
        <v>23.333333333333332</v>
      </c>
      <c r="V16" s="5"/>
      <c r="W16" s="34"/>
      <c r="X16" s="13"/>
      <c r="Z16" s="5"/>
      <c r="AA16" s="34"/>
      <c r="AB16" s="13"/>
      <c r="AD16" s="5"/>
      <c r="AE16" s="34"/>
    </row>
    <row r="17" spans="1:31">
      <c r="A17" s="320"/>
      <c r="B17" s="25" t="s">
        <v>20</v>
      </c>
      <c r="C17" s="31">
        <v>45483</v>
      </c>
      <c r="D17" s="32">
        <v>45483</v>
      </c>
      <c r="E17" s="237">
        <v>15</v>
      </c>
      <c r="F17" s="33">
        <v>27.516129032258064</v>
      </c>
      <c r="G17" s="31">
        <v>45511</v>
      </c>
      <c r="H17" s="32">
        <v>45511</v>
      </c>
      <c r="I17" s="237">
        <v>43</v>
      </c>
      <c r="J17" s="33">
        <v>22.93548387096774</v>
      </c>
      <c r="K17" s="46"/>
      <c r="L17" s="13"/>
      <c r="M17" s="40">
        <f>IF(M16&lt;&gt;"",M16+1,IF(TEXT('일간 팔로워'!$Q$1,"aaa")=$B17,'일간 팔로워'!$Q$1,""))</f>
        <v>45511</v>
      </c>
      <c r="N17" s="137">
        <f>IF(N16&lt;&gt;"",N16+1,IF(TEXT('일간 팔로워'!$Q$1,"aaa")=$B17,'일간 팔로워'!$Q$1,""))</f>
        <v>45511</v>
      </c>
      <c r="O17" s="140">
        <f>IFERROR(IFERROR(INDEX(visitors!$A$1:$Y$32,DAY(M17)+1,MATCH($M$2,visitors!$1:$1,0)),INDEX(visitors!$A$1:$Y$32,DAY(M17)+1,MATCH($M$1,visitors!$1:$1,0))),NA())</f>
        <v>43</v>
      </c>
      <c r="P17" s="236">
        <f t="shared" si="0"/>
        <v>23.333333333333332</v>
      </c>
      <c r="V17" s="5"/>
      <c r="W17" s="34"/>
      <c r="X17" s="13"/>
      <c r="Z17" s="5"/>
      <c r="AA17" s="34"/>
      <c r="AB17" s="13"/>
      <c r="AD17" s="5"/>
      <c r="AE17" s="34"/>
    </row>
    <row r="18" spans="1:31">
      <c r="A18" s="320"/>
      <c r="B18" s="25" t="s">
        <v>23</v>
      </c>
      <c r="C18" s="31">
        <v>45484</v>
      </c>
      <c r="D18" s="32">
        <v>45484</v>
      </c>
      <c r="E18" s="237">
        <v>47</v>
      </c>
      <c r="F18" s="33">
        <v>27.516129032258064</v>
      </c>
      <c r="G18" s="31">
        <v>45512</v>
      </c>
      <c r="H18" s="32">
        <v>45512</v>
      </c>
      <c r="I18" s="237">
        <v>52</v>
      </c>
      <c r="J18" s="33">
        <v>22.93548387096774</v>
      </c>
      <c r="K18" s="46"/>
      <c r="L18" s="13"/>
      <c r="M18" s="40">
        <f>IF(M17&lt;&gt;"",M17+1,IF(TEXT('일간 팔로워'!$Q$1,"aaa")=$B18,'일간 팔로워'!$Q$1,""))</f>
        <v>45512</v>
      </c>
      <c r="N18" s="137">
        <f>IF(N17&lt;&gt;"",N17+1,IF(TEXT('일간 팔로워'!$Q$1,"aaa")=$B18,'일간 팔로워'!$Q$1,""))</f>
        <v>45512</v>
      </c>
      <c r="O18" s="140">
        <f>IFERROR(IFERROR(INDEX(visitors!$A$1:$Y$32,DAY(M18)+1,MATCH($M$2,visitors!$1:$1,0)),INDEX(visitors!$A$1:$Y$32,DAY(M18)+1,MATCH($M$1,visitors!$1:$1,0))),NA())</f>
        <v>52</v>
      </c>
      <c r="P18" s="236">
        <f t="shared" si="0"/>
        <v>23.333333333333332</v>
      </c>
      <c r="V18" s="5"/>
      <c r="W18" s="34"/>
      <c r="X18" s="13"/>
      <c r="Z18" s="5"/>
      <c r="AA18" s="34"/>
      <c r="AB18" s="13"/>
      <c r="AD18" s="5"/>
      <c r="AE18" s="34"/>
    </row>
    <row r="19" spans="1:31">
      <c r="A19" s="320"/>
      <c r="B19" s="25" t="s">
        <v>24</v>
      </c>
      <c r="C19" s="31">
        <v>45485</v>
      </c>
      <c r="D19" s="32">
        <v>45485</v>
      </c>
      <c r="E19" s="237">
        <v>37</v>
      </c>
      <c r="F19" s="33">
        <v>27.516129032258064</v>
      </c>
      <c r="G19" s="31">
        <v>45513</v>
      </c>
      <c r="H19" s="32">
        <v>45513</v>
      </c>
      <c r="I19" s="237">
        <v>31</v>
      </c>
      <c r="J19" s="33">
        <v>22.93548387096774</v>
      </c>
      <c r="K19" s="46"/>
      <c r="L19" s="13"/>
      <c r="M19" s="40">
        <f>IF(M18&lt;&gt;"",M18+1,IF(TEXT('일간 팔로워'!$Q$1,"aaa")=$B19,'일간 팔로워'!$Q$1,""))</f>
        <v>45513</v>
      </c>
      <c r="N19" s="137">
        <f>IF(N18&lt;&gt;"",N18+1,IF(TEXT('일간 팔로워'!$Q$1,"aaa")=$B19,'일간 팔로워'!$Q$1,""))</f>
        <v>45513</v>
      </c>
      <c r="O19" s="140">
        <f>IFERROR(IFERROR(INDEX(visitors!$A$1:$Y$32,DAY(M19)+1,MATCH($M$2,visitors!$1:$1,0)),INDEX(visitors!$A$1:$Y$32,DAY(M19)+1,MATCH($M$1,visitors!$1:$1,0))),NA())</f>
        <v>31</v>
      </c>
      <c r="P19" s="236">
        <f t="shared" si="0"/>
        <v>23.333333333333332</v>
      </c>
      <c r="V19" s="5"/>
      <c r="W19" s="34"/>
      <c r="X19" s="13"/>
      <c r="Z19" s="5"/>
      <c r="AA19" s="34"/>
      <c r="AB19" s="13"/>
      <c r="AD19" s="5"/>
      <c r="AE19" s="34"/>
    </row>
    <row r="20" spans="1:31">
      <c r="A20" s="320"/>
      <c r="B20" s="25" t="s">
        <v>25</v>
      </c>
      <c r="C20" s="31">
        <v>45486</v>
      </c>
      <c r="D20" s="32">
        <v>45486</v>
      </c>
      <c r="E20" s="237">
        <v>3</v>
      </c>
      <c r="F20" s="33">
        <v>27.516129032258064</v>
      </c>
      <c r="G20" s="31">
        <v>45514</v>
      </c>
      <c r="H20" s="32">
        <v>45514</v>
      </c>
      <c r="I20" s="237">
        <v>2</v>
      </c>
      <c r="J20" s="33">
        <v>22.93548387096774</v>
      </c>
      <c r="K20" s="46"/>
      <c r="L20" s="13"/>
      <c r="M20" s="40">
        <f>IF(M19&lt;&gt;"",M19+1,IF(TEXT('일간 팔로워'!$Q$1,"aaa")=$B20,'일간 팔로워'!$Q$1,""))</f>
        <v>45514</v>
      </c>
      <c r="N20" s="137">
        <f>IF(N19&lt;&gt;"",N19+1,IF(TEXT('일간 팔로워'!$Q$1,"aaa")=$B20,'일간 팔로워'!$Q$1,""))</f>
        <v>45514</v>
      </c>
      <c r="O20" s="140">
        <f>IFERROR(IFERROR(INDEX(visitors!$A$1:$Y$32,DAY(M20)+1,MATCH($M$2,visitors!$1:$1,0)),INDEX(visitors!$A$1:$Y$32,DAY(M20)+1,MATCH($M$1,visitors!$1:$1,0))),NA())</f>
        <v>2</v>
      </c>
      <c r="P20" s="236">
        <f t="shared" si="0"/>
        <v>23.333333333333332</v>
      </c>
      <c r="V20" s="5"/>
      <c r="W20" s="34"/>
      <c r="X20" s="13"/>
      <c r="Z20" s="5"/>
      <c r="AA20" s="34"/>
      <c r="AB20" s="13"/>
      <c r="AD20" s="5"/>
      <c r="AE20" s="34"/>
    </row>
    <row r="21" spans="1:31" ht="17.25" thickBot="1">
      <c r="A21" s="321"/>
      <c r="B21" s="35" t="s">
        <v>26</v>
      </c>
      <c r="C21" s="36">
        <v>45487</v>
      </c>
      <c r="D21" s="37">
        <v>45487</v>
      </c>
      <c r="E21" s="17">
        <v>10</v>
      </c>
      <c r="F21" s="18">
        <v>27.516129032258064</v>
      </c>
      <c r="G21" s="36">
        <v>45515</v>
      </c>
      <c r="H21" s="37">
        <v>45515</v>
      </c>
      <c r="I21" s="17">
        <v>2</v>
      </c>
      <c r="J21" s="18">
        <v>22.93548387096774</v>
      </c>
      <c r="K21" s="46"/>
      <c r="L21" s="13"/>
      <c r="M21" s="41">
        <f>IF(M20&lt;&gt;"",M20+1,IF(TEXT('일간 팔로워'!$Q$1,"aaa")=$B21,'일간 팔로워'!$Q$1,""))</f>
        <v>45515</v>
      </c>
      <c r="N21" s="138">
        <f>IF(N20&lt;&gt;"",N20+1,IF(TEXT('일간 팔로워'!$Q$1,"aaa")=$B21,'일간 팔로워'!$Q$1,""))</f>
        <v>45515</v>
      </c>
      <c r="O21" s="142">
        <f>IFERROR(IFERROR(INDEX(visitors!$A$1:$Y$32,DAY(M21)+1,MATCH($M$2,visitors!$1:$1,0)),INDEX(visitors!$A$1:$Y$32,DAY(M21)+1,MATCH($M$1,visitors!$1:$1,0))),NA())</f>
        <v>2</v>
      </c>
      <c r="P21" s="236">
        <f t="shared" si="0"/>
        <v>23.333333333333332</v>
      </c>
      <c r="V21" s="5"/>
      <c r="W21" s="34"/>
      <c r="X21" s="13"/>
      <c r="Z21" s="5"/>
      <c r="AA21" s="34"/>
      <c r="AB21" s="13"/>
      <c r="AD21" s="5"/>
      <c r="AE21" s="34"/>
    </row>
    <row r="22" spans="1:31">
      <c r="A22" s="319" t="s">
        <v>27</v>
      </c>
      <c r="B22" s="27" t="s">
        <v>1</v>
      </c>
      <c r="C22" s="28">
        <v>45488</v>
      </c>
      <c r="D22" s="29">
        <v>45488</v>
      </c>
      <c r="E22" s="238">
        <v>18</v>
      </c>
      <c r="F22" s="30">
        <v>27.516129032258064</v>
      </c>
      <c r="G22" s="28">
        <v>45516</v>
      </c>
      <c r="H22" s="29">
        <v>45516</v>
      </c>
      <c r="I22" s="238">
        <v>31</v>
      </c>
      <c r="J22" s="30">
        <v>22.93548387096774</v>
      </c>
      <c r="K22" s="46"/>
      <c r="L22" s="13"/>
      <c r="M22" s="39">
        <f>IF(M21&lt;&gt;"",M21+1,IF(TEXT('일간 팔로워'!$Q$1,"aaa")=$B22,'일간 팔로워'!$Q$1,""))</f>
        <v>45516</v>
      </c>
      <c r="N22" s="136">
        <f>IF(N21&lt;&gt;"",N21+1,IF(TEXT('일간 팔로워'!$Q$1,"aaa")=$B22,'일간 팔로워'!$Q$1,""))</f>
        <v>45516</v>
      </c>
      <c r="O22" s="139">
        <f>IFERROR(IFERROR(INDEX(visitors!$A$1:$Y$32,DAY(M22)+1,MATCH($M$2,visitors!$1:$1,0)),INDEX(visitors!$A$1:$Y$32,DAY(M22)+1,MATCH($M$1,visitors!$1:$1,0))),NA())</f>
        <v>31</v>
      </c>
      <c r="P22" s="236">
        <f t="shared" si="0"/>
        <v>23.333333333333332</v>
      </c>
      <c r="V22" s="5"/>
      <c r="W22" s="34"/>
      <c r="X22" s="13"/>
      <c r="Z22" s="5"/>
      <c r="AA22" s="34"/>
      <c r="AB22" s="13"/>
      <c r="AD22" s="5"/>
      <c r="AE22" s="34"/>
    </row>
    <row r="23" spans="1:31">
      <c r="A23" s="320"/>
      <c r="B23" s="25" t="s">
        <v>19</v>
      </c>
      <c r="C23" s="31">
        <v>45489</v>
      </c>
      <c r="D23" s="32">
        <v>45489</v>
      </c>
      <c r="E23" s="237">
        <v>50</v>
      </c>
      <c r="F23" s="33">
        <v>27.516129032258064</v>
      </c>
      <c r="G23" s="31">
        <v>45517</v>
      </c>
      <c r="H23" s="32">
        <v>45517</v>
      </c>
      <c r="I23" s="237">
        <v>28</v>
      </c>
      <c r="J23" s="33">
        <v>22.93548387096774</v>
      </c>
      <c r="K23" s="46"/>
      <c r="L23" s="13"/>
      <c r="M23" s="40">
        <f>IF(M22&lt;&gt;"",M22+1,IF(TEXT('일간 팔로워'!$Q$1,"aaa")=$B23,'일간 팔로워'!$Q$1,""))</f>
        <v>45517</v>
      </c>
      <c r="N23" s="137">
        <f>IF(N22&lt;&gt;"",N22+1,IF(TEXT('일간 팔로워'!$Q$1,"aaa")=$B23,'일간 팔로워'!$Q$1,""))</f>
        <v>45517</v>
      </c>
      <c r="O23" s="140">
        <f>IFERROR(IFERROR(INDEX(visitors!$A$1:$Y$32,DAY(M23)+1,MATCH($M$2,visitors!$1:$1,0)),INDEX(visitors!$A$1:$Y$32,DAY(M23)+1,MATCH($M$1,visitors!$1:$1,0))),NA())</f>
        <v>28</v>
      </c>
      <c r="P23" s="236">
        <f t="shared" si="0"/>
        <v>23.333333333333332</v>
      </c>
      <c r="V23" s="5"/>
      <c r="W23" s="34"/>
      <c r="X23" s="13"/>
      <c r="Z23" s="5"/>
      <c r="AA23" s="34"/>
      <c r="AB23" s="13"/>
      <c r="AD23" s="5"/>
      <c r="AE23" s="34"/>
    </row>
    <row r="24" spans="1:31">
      <c r="A24" s="320"/>
      <c r="B24" s="25" t="s">
        <v>20</v>
      </c>
      <c r="C24" s="31">
        <v>45490</v>
      </c>
      <c r="D24" s="32">
        <v>45490</v>
      </c>
      <c r="E24" s="237">
        <v>17</v>
      </c>
      <c r="F24" s="33">
        <v>27.516129032258064</v>
      </c>
      <c r="G24" s="31">
        <v>45518</v>
      </c>
      <c r="H24" s="32">
        <v>45518</v>
      </c>
      <c r="I24" s="237">
        <v>26</v>
      </c>
      <c r="J24" s="33">
        <v>22.93548387096774</v>
      </c>
      <c r="K24" s="46"/>
      <c r="L24" s="13"/>
      <c r="M24" s="40">
        <f>IF(M23&lt;&gt;"",M23+1,IF(TEXT('일간 팔로워'!$Q$1,"aaa")=$B24,'일간 팔로워'!$Q$1,""))</f>
        <v>45518</v>
      </c>
      <c r="N24" s="137">
        <f>IF(N23&lt;&gt;"",N23+1,IF(TEXT('일간 팔로워'!$Q$1,"aaa")=$B24,'일간 팔로워'!$Q$1,""))</f>
        <v>45518</v>
      </c>
      <c r="O24" s="140">
        <f>IFERROR(IFERROR(INDEX(visitors!$A$1:$Y$32,DAY(M24)+1,MATCH($M$2,visitors!$1:$1,0)),INDEX(visitors!$A$1:$Y$32,DAY(M24)+1,MATCH($M$1,visitors!$1:$1,0))),NA())</f>
        <v>26</v>
      </c>
      <c r="P24" s="236">
        <f t="shared" si="0"/>
        <v>23.333333333333332</v>
      </c>
      <c r="V24" s="5"/>
      <c r="W24" s="34"/>
      <c r="X24" s="13"/>
      <c r="Z24" s="5"/>
      <c r="AA24" s="34"/>
      <c r="AB24" s="13"/>
      <c r="AD24" s="5"/>
      <c r="AE24" s="34"/>
    </row>
    <row r="25" spans="1:31">
      <c r="A25" s="320"/>
      <c r="B25" s="25" t="s">
        <v>23</v>
      </c>
      <c r="C25" s="31">
        <v>45491</v>
      </c>
      <c r="D25" s="32">
        <v>45491</v>
      </c>
      <c r="E25" s="237">
        <v>44</v>
      </c>
      <c r="F25" s="33">
        <v>27.516129032258064</v>
      </c>
      <c r="G25" s="31">
        <v>45519</v>
      </c>
      <c r="H25" s="32">
        <v>45519</v>
      </c>
      <c r="I25" s="237">
        <v>14</v>
      </c>
      <c r="J25" s="33">
        <v>22.93548387096774</v>
      </c>
      <c r="K25" s="46"/>
      <c r="L25" s="13"/>
      <c r="M25" s="40">
        <f>IF(M24&lt;&gt;"",M24+1,IF(TEXT('일간 팔로워'!$Q$1,"aaa")=$B25,'일간 팔로워'!$Q$1,""))</f>
        <v>45519</v>
      </c>
      <c r="N25" s="137">
        <f>IF(N24&lt;&gt;"",N24+1,IF(TEXT('일간 팔로워'!$Q$1,"aaa")=$B25,'일간 팔로워'!$Q$1,""))</f>
        <v>45519</v>
      </c>
      <c r="O25" s="140">
        <f>IFERROR(IFERROR(INDEX(visitors!$A$1:$Y$32,DAY(M25)+1,MATCH($M$2,visitors!$1:$1,0)),INDEX(visitors!$A$1:$Y$32,DAY(M25)+1,MATCH($M$1,visitors!$1:$1,0))),NA())</f>
        <v>14</v>
      </c>
      <c r="P25" s="236">
        <f t="shared" si="0"/>
        <v>23.333333333333332</v>
      </c>
      <c r="V25" s="5"/>
      <c r="W25" s="34"/>
      <c r="X25" s="13"/>
      <c r="Z25" s="5"/>
      <c r="AA25" s="34"/>
      <c r="AB25" s="13"/>
      <c r="AD25" s="5"/>
      <c r="AE25" s="34"/>
    </row>
    <row r="26" spans="1:31">
      <c r="A26" s="320"/>
      <c r="B26" s="25" t="s">
        <v>24</v>
      </c>
      <c r="C26" s="31">
        <v>45492</v>
      </c>
      <c r="D26" s="32">
        <v>45492</v>
      </c>
      <c r="E26" s="237">
        <v>29</v>
      </c>
      <c r="F26" s="33">
        <v>27.516129032258064</v>
      </c>
      <c r="G26" s="31">
        <v>45520</v>
      </c>
      <c r="H26" s="32">
        <v>45520</v>
      </c>
      <c r="I26" s="237">
        <v>12</v>
      </c>
      <c r="J26" s="33">
        <v>22.93548387096774</v>
      </c>
      <c r="K26" s="46"/>
      <c r="L26" s="13"/>
      <c r="M26" s="40">
        <f>IF(M25&lt;&gt;"",M25+1,IF(TEXT('일간 팔로워'!$Q$1,"aaa")=$B26,'일간 팔로워'!$Q$1,""))</f>
        <v>45520</v>
      </c>
      <c r="N26" s="137">
        <f>IF(N25&lt;&gt;"",N25+1,IF(TEXT('일간 팔로워'!$Q$1,"aaa")=$B26,'일간 팔로워'!$Q$1,""))</f>
        <v>45520</v>
      </c>
      <c r="O26" s="140">
        <f>IFERROR(IFERROR(INDEX(visitors!$A$1:$Y$32,DAY(M26)+1,MATCH($M$2,visitors!$1:$1,0)),INDEX(visitors!$A$1:$Y$32,DAY(M26)+1,MATCH($M$1,visitors!$1:$1,0))),NA())</f>
        <v>12</v>
      </c>
      <c r="P26" s="236">
        <f t="shared" si="0"/>
        <v>23.333333333333332</v>
      </c>
      <c r="AA26" s="34"/>
      <c r="AB26" s="13"/>
      <c r="AD26" s="5"/>
      <c r="AE26" s="34"/>
    </row>
    <row r="27" spans="1:31">
      <c r="A27" s="320"/>
      <c r="B27" s="25" t="s">
        <v>25</v>
      </c>
      <c r="C27" s="31">
        <v>45493</v>
      </c>
      <c r="D27" s="32">
        <v>45493</v>
      </c>
      <c r="E27" s="237">
        <v>5</v>
      </c>
      <c r="F27" s="33">
        <v>27.516129032258064</v>
      </c>
      <c r="G27" s="31">
        <v>45521</v>
      </c>
      <c r="H27" s="32">
        <v>45521</v>
      </c>
      <c r="I27" s="237">
        <v>8</v>
      </c>
      <c r="J27" s="33">
        <v>22.93548387096774</v>
      </c>
      <c r="K27" s="46"/>
      <c r="L27" s="13"/>
      <c r="M27" s="40">
        <f>IF(M26&lt;&gt;"",M26+1,IF(TEXT('일간 팔로워'!$Q$1,"aaa")=$B27,'일간 팔로워'!$Q$1,""))</f>
        <v>45521</v>
      </c>
      <c r="N27" s="137">
        <f>IF(N26&lt;&gt;"",N26+1,IF(TEXT('일간 팔로워'!$Q$1,"aaa")=$B27,'일간 팔로워'!$Q$1,""))</f>
        <v>45521</v>
      </c>
      <c r="O27" s="140">
        <f>IFERROR(IFERROR(INDEX(visitors!$A$1:$Y$32,DAY(M27)+1,MATCH($M$2,visitors!$1:$1,0)),INDEX(visitors!$A$1:$Y$32,DAY(M27)+1,MATCH($M$1,visitors!$1:$1,0))),NA())</f>
        <v>8</v>
      </c>
      <c r="P27" s="236">
        <f t="shared" si="0"/>
        <v>23.333333333333332</v>
      </c>
      <c r="AA27" s="34"/>
      <c r="AB27" s="13"/>
      <c r="AD27" s="5"/>
      <c r="AE27" s="34"/>
    </row>
    <row r="28" spans="1:31" ht="17.25" thickBot="1">
      <c r="A28" s="321"/>
      <c r="B28" s="35" t="s">
        <v>26</v>
      </c>
      <c r="C28" s="36">
        <v>45494</v>
      </c>
      <c r="D28" s="37">
        <v>45494</v>
      </c>
      <c r="E28" s="17">
        <v>12</v>
      </c>
      <c r="F28" s="18">
        <v>27.516129032258064</v>
      </c>
      <c r="G28" s="36">
        <v>45522</v>
      </c>
      <c r="H28" s="37">
        <v>45522</v>
      </c>
      <c r="I28" s="17">
        <v>2</v>
      </c>
      <c r="J28" s="18">
        <v>22.93548387096774</v>
      </c>
      <c r="K28" s="46"/>
      <c r="L28" s="13"/>
      <c r="M28" s="41">
        <f>IF(M27&lt;&gt;"",M27+1,IF(TEXT('일간 팔로워'!$Q$1,"aaa")=$B28,'일간 팔로워'!$Q$1,""))</f>
        <v>45522</v>
      </c>
      <c r="N28" s="138">
        <f>IF(N27&lt;&gt;"",N27+1,IF(TEXT('일간 팔로워'!$Q$1,"aaa")=$B28,'일간 팔로워'!$Q$1,""))</f>
        <v>45522</v>
      </c>
      <c r="O28" s="141">
        <f>IFERROR(IFERROR(INDEX(visitors!$A$1:$Y$32,DAY(M28)+1,MATCH($M$2,visitors!$1:$1,0)),INDEX(visitors!$A$1:$Y$32,DAY(M28)+1,MATCH($M$1,visitors!$1:$1,0))),NA())</f>
        <v>2</v>
      </c>
      <c r="P28" s="236">
        <f t="shared" si="0"/>
        <v>23.333333333333332</v>
      </c>
      <c r="V28" s="5"/>
      <c r="W28" s="34"/>
      <c r="X28" s="13"/>
      <c r="Z28" s="5"/>
      <c r="AA28" s="34"/>
      <c r="AB28" s="13"/>
      <c r="AD28" s="5"/>
      <c r="AE28" s="34"/>
    </row>
    <row r="29" spans="1:31">
      <c r="A29" s="319" t="s">
        <v>28</v>
      </c>
      <c r="B29" s="27" t="s">
        <v>1</v>
      </c>
      <c r="C29" s="28">
        <v>45495</v>
      </c>
      <c r="D29" s="29">
        <v>45495</v>
      </c>
      <c r="E29" s="238">
        <v>47</v>
      </c>
      <c r="F29" s="30">
        <v>27.516129032258064</v>
      </c>
      <c r="G29" s="28">
        <v>45523</v>
      </c>
      <c r="H29" s="29">
        <v>45523</v>
      </c>
      <c r="I29" s="238">
        <v>33</v>
      </c>
      <c r="J29" s="30">
        <v>22.93548387096774</v>
      </c>
      <c r="K29" s="46"/>
      <c r="L29" s="13"/>
      <c r="M29" s="39">
        <f>IF(M28&lt;&gt;"",M28+1,IF(TEXT('일간 팔로워'!$Q$1,"aaa")=$B29,'일간 팔로워'!$Q$1,""))</f>
        <v>45523</v>
      </c>
      <c r="N29" s="43">
        <f>IF(N28&lt;&gt;"",N28+1,IF(TEXT('일간 팔로워'!$Q$1,"aaa")=$B29,'일간 팔로워'!$Q$1,""))</f>
        <v>45523</v>
      </c>
      <c r="O29" s="139">
        <f>IFERROR(IFERROR(INDEX(visitors!$A$1:$Y$32,DAY(M29)+1,MATCH($M$2,visitors!$1:$1,0)),INDEX(visitors!$A$1:$Y$32,DAY(M29)+1,MATCH($M$1,visitors!$1:$1,0))),NA())</f>
        <v>33</v>
      </c>
      <c r="P29" s="236">
        <f t="shared" si="0"/>
        <v>23.333333333333332</v>
      </c>
      <c r="V29" s="213" t="s">
        <v>504</v>
      </c>
      <c r="W29" s="215">
        <f>SUMIF(C:C,"&gt;0",E:E)</f>
        <v>853</v>
      </c>
      <c r="X29" s="13"/>
      <c r="Z29" s="5"/>
      <c r="AA29" s="34"/>
      <c r="AB29" s="13"/>
      <c r="AD29" s="5"/>
      <c r="AE29" s="34"/>
    </row>
    <row r="30" spans="1:31" ht="17.25" thickBot="1">
      <c r="A30" s="320"/>
      <c r="B30" s="25" t="s">
        <v>19</v>
      </c>
      <c r="C30" s="31">
        <v>45496</v>
      </c>
      <c r="D30" s="32">
        <v>45496</v>
      </c>
      <c r="E30" s="237">
        <v>22</v>
      </c>
      <c r="F30" s="33">
        <v>27.516129032258064</v>
      </c>
      <c r="G30" s="31">
        <v>45524</v>
      </c>
      <c r="H30" s="32">
        <v>45524</v>
      </c>
      <c r="I30" s="237">
        <v>31</v>
      </c>
      <c r="J30" s="33">
        <v>22.93548387096774</v>
      </c>
      <c r="K30" s="46"/>
      <c r="L30" s="13"/>
      <c r="M30" s="40">
        <f>IF(M29&lt;&gt;"",M29+1,IF(TEXT('일간 팔로워'!$Q$1,"aaa")=$B30,'일간 팔로워'!$Q$1,""))</f>
        <v>45524</v>
      </c>
      <c r="N30" s="44">
        <f>IF(N29&lt;&gt;"",N29+1,IF(TEXT('일간 팔로워'!$Q$1,"aaa")=$B30,'일간 팔로워'!$Q$1,""))</f>
        <v>45524</v>
      </c>
      <c r="O30" s="140">
        <f>IFERROR(IFERROR(INDEX(visitors!$A$1:$Y$32,DAY(M30)+1,MATCH($M$2,visitors!$1:$1,0)),INDEX(visitors!$A$1:$Y$32,DAY(M30)+1,MATCH($M$1,visitors!$1:$1,0))),NA())</f>
        <v>31</v>
      </c>
      <c r="P30" s="236">
        <f t="shared" si="0"/>
        <v>23.333333333333332</v>
      </c>
      <c r="V30" s="214" t="s">
        <v>505</v>
      </c>
      <c r="W30" s="216">
        <f>SUMIF(G:G,"&gt;0",I:I)</f>
        <v>711</v>
      </c>
      <c r="X30" s="13"/>
      <c r="Z30" s="5"/>
      <c r="AA30" s="34"/>
      <c r="AB30" s="13"/>
      <c r="AD30" s="5"/>
      <c r="AE30" s="34"/>
    </row>
    <row r="31" spans="1:31">
      <c r="A31" s="320"/>
      <c r="B31" s="25" t="s">
        <v>20</v>
      </c>
      <c r="C31" s="31">
        <v>45497</v>
      </c>
      <c r="D31" s="32">
        <v>45497</v>
      </c>
      <c r="E31" s="237">
        <v>14</v>
      </c>
      <c r="F31" s="33">
        <v>27.516129032258064</v>
      </c>
      <c r="G31" s="31">
        <v>45525</v>
      </c>
      <c r="H31" s="32">
        <v>45525</v>
      </c>
      <c r="I31" s="237">
        <v>29</v>
      </c>
      <c r="J31" s="33">
        <v>22.93548387096774</v>
      </c>
      <c r="K31" s="46"/>
      <c r="L31" s="13"/>
      <c r="M31" s="42">
        <f>IF(M30="","",IF(MONTH(M30)&lt;MONTH(M30+1),"",IF(M30&lt;&gt;"",M30+1,IF(TEXT('일간 팔로워'!$Q$1,"aaa")=$B30,'일간 팔로워'!$Q$1,""))))</f>
        <v>45525</v>
      </c>
      <c r="N31" s="45">
        <f>IF(N30="","",IF(MONTH(N30)&lt;MONTH(N30+1),"",IF(N30&lt;&gt;"",N30+1,IF(TEXT('일간 팔로워'!$Q$1,"aaa")=$B30,'일간 팔로워'!$Q$1,""))))</f>
        <v>45525</v>
      </c>
      <c r="O31" s="140">
        <f>IFERROR(IFERROR(INDEX(visitors!$A$1:$Y$32,DAY(M31)+1,MATCH($M$2,visitors!$1:$1,0)),INDEX(visitors!$A$1:$Y$32,DAY(M31)+1,MATCH($M$1,visitors!$1:$1,0))),NA())</f>
        <v>29</v>
      </c>
      <c r="P31" s="236">
        <f t="shared" si="0"/>
        <v>23.333333333333332</v>
      </c>
      <c r="V31" s="5"/>
      <c r="W31" s="34"/>
      <c r="X31" s="13"/>
      <c r="Z31" s="5"/>
      <c r="AA31" s="34"/>
      <c r="AB31" s="13"/>
      <c r="AD31" s="5"/>
      <c r="AE31" s="34"/>
    </row>
    <row r="32" spans="1:31">
      <c r="A32" s="320"/>
      <c r="B32" s="25" t="s">
        <v>23</v>
      </c>
      <c r="C32" s="31">
        <v>45498</v>
      </c>
      <c r="D32" s="32">
        <v>45498</v>
      </c>
      <c r="E32" s="237">
        <v>32</v>
      </c>
      <c r="F32" s="33">
        <v>27.516129032258064</v>
      </c>
      <c r="G32" s="31">
        <v>45526</v>
      </c>
      <c r="H32" s="32">
        <v>45526</v>
      </c>
      <c r="I32" s="237">
        <v>26</v>
      </c>
      <c r="J32" s="33">
        <v>22.93548387096774</v>
      </c>
      <c r="K32" s="46"/>
      <c r="L32" s="13"/>
      <c r="M32" s="42">
        <f>IF(M31="","",IF(MONTH(M31)&lt;MONTH(M31+1),"",IF(M31&lt;&gt;"",M31+1,IF(TEXT('일간 팔로워'!$Q$1,"aaa")=$B31,'일간 팔로워'!$Q$1,""))))</f>
        <v>45526</v>
      </c>
      <c r="N32" s="45">
        <f>IF(N31="","",IF(MONTH(N31)&lt;MONTH(N31+1),"",IF(N31&lt;&gt;"",N31+1,IF(TEXT('일간 팔로워'!$Q$1,"aaa")=$B31,'일간 팔로워'!$Q$1,""))))</f>
        <v>45526</v>
      </c>
      <c r="O32" s="140">
        <f>IFERROR(IFERROR(INDEX(visitors!$A$1:$Y$32,DAY(M32)+1,MATCH($M$2,visitors!$1:$1,0)),INDEX(visitors!$A$1:$Y$32,DAY(M32)+1,MATCH($M$1,visitors!$1:$1,0))),NA())</f>
        <v>26</v>
      </c>
      <c r="P32" s="236">
        <f t="shared" si="0"/>
        <v>23.333333333333332</v>
      </c>
      <c r="S32" s="212"/>
      <c r="T32" s="211"/>
      <c r="V32" s="5"/>
      <c r="W32" s="34"/>
      <c r="X32" s="13"/>
      <c r="Z32" s="5"/>
      <c r="AA32" s="34"/>
      <c r="AB32" s="13"/>
      <c r="AD32" s="5"/>
      <c r="AE32" s="34"/>
    </row>
    <row r="33" spans="1:31">
      <c r="A33" s="320"/>
      <c r="B33" s="25" t="s">
        <v>24</v>
      </c>
      <c r="C33" s="31">
        <v>45499</v>
      </c>
      <c r="D33" s="32">
        <v>45499</v>
      </c>
      <c r="E33" s="237">
        <v>18</v>
      </c>
      <c r="F33" s="33">
        <v>27.516129032258064</v>
      </c>
      <c r="G33" s="31">
        <v>45527</v>
      </c>
      <c r="H33" s="32">
        <v>45527</v>
      </c>
      <c r="I33" s="237">
        <v>29</v>
      </c>
      <c r="J33" s="33">
        <v>22.93548387096774</v>
      </c>
      <c r="K33" s="46"/>
      <c r="L33" s="13"/>
      <c r="M33" s="42">
        <f>IF(M32="","",IF(MONTH(M32)&lt;MONTH(M32+1),"",IF(M32&lt;&gt;"",M32+1,IF(TEXT('일간 팔로워'!$Q$1,"aaa")=$B32,'일간 팔로워'!$Q$1,""))))</f>
        <v>45527</v>
      </c>
      <c r="N33" s="45">
        <f>IF(N32="","",IF(MONTH(N32)&lt;MONTH(N32+1),"",IF(N32&lt;&gt;"",N32+1,IF(TEXT('일간 팔로워'!$Q$1,"aaa")=$B32,'일간 팔로워'!$Q$1,""))))</f>
        <v>45527</v>
      </c>
      <c r="O33" s="140">
        <f>IFERROR(IFERROR(INDEX(visitors!$A$1:$Y$32,DAY(M33)+1,MATCH($M$2,visitors!$1:$1,0)),INDEX(visitors!$A$1:$Y$32,DAY(M33)+1,MATCH($M$1,visitors!$1:$1,0))),NA())</f>
        <v>29</v>
      </c>
      <c r="P33" s="236">
        <f t="shared" si="0"/>
        <v>23.333333333333332</v>
      </c>
      <c r="S33" s="217" t="str">
        <f>"전 월 대비 PV 평균 약 "&amp;TEXT(ABS((W30-W29)/W29),"0.0%")&amp;
IF(W30&gt;=W29," 증가", " 감소")</f>
        <v>전 월 대비 PV 평균 약 16.6% 감소</v>
      </c>
      <c r="V33" s="5"/>
      <c r="W33" s="34"/>
      <c r="X33" s="13"/>
      <c r="Z33" s="5"/>
      <c r="AA33" s="34"/>
      <c r="AB33" s="13"/>
      <c r="AD33" s="5"/>
      <c r="AE33" s="34"/>
    </row>
    <row r="34" spans="1:31">
      <c r="A34" s="320"/>
      <c r="B34" s="25" t="s">
        <v>25</v>
      </c>
      <c r="C34" s="31">
        <v>45500</v>
      </c>
      <c r="D34" s="32">
        <v>45500</v>
      </c>
      <c r="E34" s="237">
        <v>3</v>
      </c>
      <c r="F34" s="33">
        <v>27.516129032258064</v>
      </c>
      <c r="G34" s="31">
        <v>45528</v>
      </c>
      <c r="H34" s="32">
        <v>45528</v>
      </c>
      <c r="I34" s="237">
        <v>13</v>
      </c>
      <c r="J34" s="33">
        <v>22.93548387096774</v>
      </c>
      <c r="K34" s="46"/>
      <c r="L34" s="13"/>
      <c r="M34" s="42">
        <f>IF(M33="","",IF(MONTH(M33)&lt;MONTH(M33+1),"",IF(M33&lt;&gt;"",M33+1,IF(TEXT('일간 팔로워'!$Q$1,"aaa")=$B33,'일간 팔로워'!$Q$1,""))))</f>
        <v>45528</v>
      </c>
      <c r="N34" s="45">
        <f>IF(N33="","",IF(MONTH(N33)&lt;MONTH(N33+1),"",IF(N33&lt;&gt;"",N33+1,IF(TEXT('일간 팔로워'!$Q$1,"aaa")=$B33,'일간 팔로워'!$Q$1,""))))</f>
        <v>45528</v>
      </c>
      <c r="O34" s="140">
        <f>IFERROR(IFERROR(INDEX(visitors!$A$1:$Y$32,DAY(M34)+1,MATCH($M$2,visitors!$1:$1,0)),INDEX(visitors!$A$1:$Y$32,DAY(M34)+1,MATCH($M$1,visitors!$1:$1,0))),NA())</f>
        <v>13</v>
      </c>
      <c r="P34" s="236">
        <f t="shared" si="0"/>
        <v>23.333333333333332</v>
      </c>
      <c r="S34" s="218" t="str">
        <f>"("&amp;MONTH('일간 팔로워'!Q1)&amp;"월 PV "&amp;TEXT(W30,"#,###")&amp;" vs "&amp;TEXT(W29,"#,###")&amp;" "&amp;MONTH('일간 팔로워'!$Q$1)-1&amp;"월 PV)"</f>
        <v>(8월 PV 711 vs 853 7월 PV)</v>
      </c>
      <c r="V34" s="5"/>
      <c r="W34" s="34"/>
      <c r="X34" s="13"/>
      <c r="Z34" s="5"/>
      <c r="AA34" s="34"/>
      <c r="AB34" s="13"/>
      <c r="AD34" s="5"/>
      <c r="AE34" s="34"/>
    </row>
    <row r="35" spans="1:31" ht="17.25" thickBot="1">
      <c r="A35" s="321"/>
      <c r="B35" s="26" t="s">
        <v>26</v>
      </c>
      <c r="C35" s="303">
        <v>45501</v>
      </c>
      <c r="D35" s="304">
        <v>45501</v>
      </c>
      <c r="E35" s="305">
        <v>4</v>
      </c>
      <c r="F35" s="306">
        <v>27.516129032258064</v>
      </c>
      <c r="G35" s="36">
        <v>45529</v>
      </c>
      <c r="H35" s="37">
        <v>45529</v>
      </c>
      <c r="I35" s="17">
        <v>10</v>
      </c>
      <c r="J35" s="18">
        <v>22.93548387096774</v>
      </c>
      <c r="K35" s="46"/>
      <c r="L35" s="13"/>
      <c r="M35" s="311">
        <f>IF(M34="","",IF(MONTH(M34)&lt;MONTH(M34+1),"",IF(M34&lt;&gt;"",M34+1,IF(TEXT('일간 팔로워'!$Q$1,"aaa")=$B34,'일간 팔로워'!$Q$1,""))))</f>
        <v>45529</v>
      </c>
      <c r="N35" s="315">
        <f>IF(N34="","",IF(MONTH(N34)&lt;MONTH(N34+1),"",IF(N34&lt;&gt;"",N34+1,IF(TEXT('일간 팔로워'!$Q$1,"aaa")=$B34,'일간 팔로워'!$Q$1,""))))</f>
        <v>45529</v>
      </c>
      <c r="O35" s="142">
        <f>IFERROR(IFERROR(INDEX(visitors!$A$1:$Y$32,DAY(M35)+1,MATCH($M$2,visitors!$1:$1,0)),INDEX(visitors!$A$1:$Y$32,DAY(M35)+1,MATCH($M$1,visitors!$1:$1,0))),NA())</f>
        <v>10</v>
      </c>
      <c r="P35" s="236">
        <f t="shared" si="0"/>
        <v>23.333333333333332</v>
      </c>
      <c r="V35" s="5"/>
      <c r="W35" s="34"/>
      <c r="X35" s="13"/>
      <c r="Z35" s="5"/>
      <c r="AA35" s="34"/>
      <c r="AB35" s="13"/>
      <c r="AD35" s="5"/>
      <c r="AE35" s="34"/>
    </row>
    <row r="36" spans="1:31">
      <c r="A36" s="319" t="s">
        <v>29</v>
      </c>
      <c r="B36" s="300" t="s">
        <v>1</v>
      </c>
      <c r="C36" s="28">
        <v>45502</v>
      </c>
      <c r="D36" s="29">
        <v>45502</v>
      </c>
      <c r="E36" s="238">
        <v>38</v>
      </c>
      <c r="F36" s="307">
        <v>27.516129032258064</v>
      </c>
      <c r="G36" s="28">
        <v>45530</v>
      </c>
      <c r="H36" s="29">
        <v>45530</v>
      </c>
      <c r="I36" s="238">
        <v>26</v>
      </c>
      <c r="J36" s="30">
        <v>22.93548387096774</v>
      </c>
      <c r="K36" s="46"/>
      <c r="L36" s="13"/>
      <c r="M36" s="312">
        <f>IF(M35="","",IF(MONTH(M35)&lt;MONTH(M35+1),"",IF(M35&lt;&gt;"",M35+1,IF(TEXT('일간 팔로워'!$Q$1,"aaa")=$B35,'일간 팔로워'!$Q$1,""))))</f>
        <v>45530</v>
      </c>
      <c r="N36" s="136">
        <f>IF(N35="","",IF(MONTH(N35)&lt;MONTH(N35+1),"",IF(N35&lt;&gt;"",N35+1,IF(TEXT('일간 팔로워'!$Q$1,"aaa")=$B35,'일간 팔로워'!$Q$1,""))))</f>
        <v>45530</v>
      </c>
      <c r="O36" s="139">
        <f>IFERROR(IFERROR(INDEX(visitors!$A$1:$Y$32,DAY(M36)+1,MATCH($M$2,visitors!$1:$1,0)),INDEX(visitors!$A$1:$Y$32,DAY(M36)+1,MATCH($M$1,visitors!$1:$1,0))),NA())</f>
        <v>26</v>
      </c>
      <c r="P36" s="236">
        <f t="shared" si="0"/>
        <v>23.333333333333332</v>
      </c>
      <c r="V36" s="5"/>
      <c r="W36" s="34"/>
      <c r="X36" s="13"/>
      <c r="Z36" s="5"/>
      <c r="AA36" s="34"/>
      <c r="AB36" s="13"/>
      <c r="AD36" s="5"/>
      <c r="AE36" s="34"/>
    </row>
    <row r="37" spans="1:31">
      <c r="A37" s="320"/>
      <c r="B37" s="301" t="s">
        <v>19</v>
      </c>
      <c r="C37" s="31">
        <v>45503</v>
      </c>
      <c r="D37" s="32">
        <v>45503</v>
      </c>
      <c r="E37" s="237">
        <v>24</v>
      </c>
      <c r="F37" s="308">
        <v>27.516129032258064</v>
      </c>
      <c r="G37" s="31">
        <v>45531</v>
      </c>
      <c r="H37" s="32">
        <v>45531</v>
      </c>
      <c r="I37" s="237">
        <v>44</v>
      </c>
      <c r="J37" s="33">
        <v>22.93548387096774</v>
      </c>
      <c r="K37" s="46"/>
      <c r="L37" s="13"/>
      <c r="M37" s="313">
        <f>IF(M36="","",IF(MONTH(M36)&lt;MONTH(M36+1),"",IF(M36&lt;&gt;"",M36+1,IF(TEXT('일간 팔로워'!$Q$1,"aaa")=$B36,'일간 팔로워'!$Q$1,""))))</f>
        <v>45531</v>
      </c>
      <c r="N37" s="316">
        <f>IF(N36="","",IF(MONTH(N36)&lt;MONTH(N36+1),"",IF(N36&lt;&gt;"",N36+1,IF(TEXT('일간 팔로워'!$Q$1,"aaa")=$B36,'일간 팔로워'!$Q$1,""))))</f>
        <v>45531</v>
      </c>
      <c r="O37" s="140">
        <f>IFERROR(IFERROR(INDEX(visitors!$A$1:$Y$32,DAY(M37)+1,MATCH($M$2,visitors!$1:$1,0)),INDEX(visitors!$A$1:$Y$32,DAY(M37)+1,MATCH($M$1,visitors!$1:$1,0))),NA())</f>
        <v>44</v>
      </c>
      <c r="P37" s="236">
        <f t="shared" si="0"/>
        <v>23.333333333333332</v>
      </c>
      <c r="S37" s="47"/>
      <c r="V37" s="5"/>
      <c r="W37" s="34"/>
      <c r="X37" s="13"/>
      <c r="Z37" s="5"/>
      <c r="AA37" s="34"/>
      <c r="AB37" s="13"/>
      <c r="AD37" s="5"/>
      <c r="AE37" s="34"/>
    </row>
    <row r="38" spans="1:31">
      <c r="A38" s="320"/>
      <c r="B38" s="301" t="s">
        <v>20</v>
      </c>
      <c r="C38" s="31">
        <v>45504</v>
      </c>
      <c r="D38" s="32">
        <v>45504</v>
      </c>
      <c r="E38" s="237">
        <v>36</v>
      </c>
      <c r="F38" s="308">
        <v>27.516129032258064</v>
      </c>
      <c r="G38" s="31">
        <v>45532</v>
      </c>
      <c r="H38" s="32">
        <v>45532</v>
      </c>
      <c r="I38" s="237">
        <v>34</v>
      </c>
      <c r="J38" s="33">
        <v>22.93548387096774</v>
      </c>
      <c r="K38" s="46"/>
      <c r="L38" s="13"/>
      <c r="M38" s="313">
        <f>IF(M37="","",IF(MONTH(M37)&lt;MONTH(M37+1),"",IF(M37&lt;&gt;"",M37+1,IF(TEXT('일간 팔로워'!$Q$1,"aaa")=$B37,'일간 팔로워'!$Q$1,""))))</f>
        <v>45532</v>
      </c>
      <c r="N38" s="316">
        <f>IF(N37="","",IF(MONTH(N37)&lt;MONTH(N37+1),"",IF(N37&lt;&gt;"",N37+1,IF(TEXT('일간 팔로워'!$Q$1,"aaa")=$B37,'일간 팔로워'!$Q$1,""))))</f>
        <v>45532</v>
      </c>
      <c r="O38" s="140">
        <f>IFERROR(IFERROR(INDEX(visitors!$A$1:$Y$32,DAY(M38)+1,MATCH($M$2,visitors!$1:$1,0)),INDEX(visitors!$A$1:$Y$32,DAY(M38)+1,MATCH($M$1,visitors!$1:$1,0))),NA())</f>
        <v>34</v>
      </c>
      <c r="P38" s="236">
        <f t="shared" si="0"/>
        <v>23.333333333333332</v>
      </c>
      <c r="S38" s="47"/>
      <c r="V38" s="5"/>
      <c r="W38" s="34"/>
      <c r="X38" s="13"/>
      <c r="Z38" s="5"/>
      <c r="AA38" s="34"/>
      <c r="AB38" s="13"/>
      <c r="AD38" s="5"/>
      <c r="AE38" s="34"/>
    </row>
    <row r="39" spans="1:31">
      <c r="A39" s="320"/>
      <c r="B39" s="301" t="s">
        <v>23</v>
      </c>
      <c r="C39" s="31" t="s">
        <v>14</v>
      </c>
      <c r="D39" s="32" t="s">
        <v>14</v>
      </c>
      <c r="E39" s="237" t="e">
        <v>#N/A</v>
      </c>
      <c r="F39" s="308">
        <v>27.516129032258064</v>
      </c>
      <c r="G39" s="31">
        <v>45533</v>
      </c>
      <c r="H39" s="32">
        <v>45533</v>
      </c>
      <c r="I39" s="237">
        <v>39</v>
      </c>
      <c r="J39" s="33">
        <v>22.93548387096774</v>
      </c>
      <c r="K39" s="46"/>
      <c r="L39" s="13"/>
      <c r="M39" s="313">
        <f>IF(M38="","",IF(MONTH(M38)&lt;MONTH(M38+1),"",IF(M38&lt;&gt;"",M38+1,IF(TEXT('일간 팔로워'!$Q$1,"aaa")=$B38,'일간 팔로워'!$Q$1,""))))</f>
        <v>45533</v>
      </c>
      <c r="N39" s="316">
        <f>IF(N38="","",IF(MONTH(N38)&lt;MONTH(N38+1),"",IF(N38&lt;&gt;"",N38+1,IF(TEXT('일간 팔로워'!$Q$1,"aaa")=$B38,'일간 팔로워'!$Q$1,""))))</f>
        <v>45533</v>
      </c>
      <c r="O39" s="140">
        <f>IFERROR(IFERROR(INDEX(visitors!$A$1:$Y$32,DAY(M39)+1,MATCH($M$2,visitors!$1:$1,0)),INDEX(visitors!$A$1:$Y$32,DAY(M39)+1,MATCH($M$1,visitors!$1:$1,0))),NA())</f>
        <v>39</v>
      </c>
      <c r="P39" s="236">
        <f t="shared" si="0"/>
        <v>23.333333333333332</v>
      </c>
      <c r="S39" s="47"/>
      <c r="V39" s="5"/>
      <c r="W39" s="34"/>
      <c r="X39" s="13"/>
      <c r="Z39" s="5"/>
      <c r="AA39" s="34"/>
      <c r="AB39" s="13"/>
      <c r="AD39" s="5"/>
      <c r="AE39" s="34"/>
    </row>
    <row r="40" spans="1:31">
      <c r="A40" s="320"/>
      <c r="B40" s="301" t="s">
        <v>24</v>
      </c>
      <c r="C40" s="31" t="s">
        <v>14</v>
      </c>
      <c r="D40" s="32" t="s">
        <v>14</v>
      </c>
      <c r="E40" s="237" t="e">
        <v>#N/A</v>
      </c>
      <c r="F40" s="308">
        <v>27.516129032258064</v>
      </c>
      <c r="G40" s="31">
        <v>45534</v>
      </c>
      <c r="H40" s="32">
        <v>45534</v>
      </c>
      <c r="I40" s="237">
        <v>62</v>
      </c>
      <c r="J40" s="33">
        <v>22.93548387096774</v>
      </c>
      <c r="K40" s="46"/>
      <c r="L40" s="13"/>
      <c r="M40" s="313">
        <f>IF(M39="","",IF(MONTH(M39)&lt;MONTH(M39+1),"",IF(M39&lt;&gt;"",M39+1,IF(TEXT('일간 팔로워'!$Q$1,"aaa")=$B39,'일간 팔로워'!$Q$1,""))))</f>
        <v>45534</v>
      </c>
      <c r="N40" s="316">
        <f>IF(N39="","",IF(MONTH(N39)&lt;MONTH(N39+1),"",IF(N39&lt;&gt;"",N39+1,IF(TEXT('일간 팔로워'!$Q$1,"aaa")=$B39,'일간 팔로워'!$Q$1,""))))</f>
        <v>45534</v>
      </c>
      <c r="O40" s="140">
        <f>IFERROR(IFERROR(INDEX(visitors!$A$1:$Y$32,DAY(M40)+1,MATCH($M$2,visitors!$1:$1,0)),INDEX(visitors!$A$1:$Y$32,DAY(M40)+1,MATCH($M$1,visitors!$1:$1,0))),NA())</f>
        <v>62</v>
      </c>
      <c r="P40" s="236">
        <f t="shared" si="0"/>
        <v>23.333333333333332</v>
      </c>
      <c r="S40" s="47"/>
      <c r="V40" s="5"/>
      <c r="W40" s="34"/>
      <c r="X40" s="13"/>
      <c r="Z40" s="5"/>
      <c r="AA40" s="34"/>
      <c r="AB40" s="13"/>
      <c r="AD40" s="5"/>
      <c r="AE40" s="34"/>
    </row>
    <row r="41" spans="1:31">
      <c r="A41" s="320"/>
      <c r="B41" s="301" t="s">
        <v>16</v>
      </c>
      <c r="C41" s="31" t="s">
        <v>14</v>
      </c>
      <c r="D41" s="32" t="s">
        <v>14</v>
      </c>
      <c r="E41" s="237" t="e">
        <v>#N/A</v>
      </c>
      <c r="F41" s="308">
        <v>27.516129032258064</v>
      </c>
      <c r="G41" s="31">
        <v>45535</v>
      </c>
      <c r="H41" s="32">
        <v>45535</v>
      </c>
      <c r="I41" s="237">
        <v>11</v>
      </c>
      <c r="J41" s="33">
        <v>22.93548387096774</v>
      </c>
      <c r="M41" s="313">
        <f>IF(M40="","",IF(MONTH(M40)&lt;MONTH(M40+1),"",IF(M40&lt;&gt;"",M40+1,IF(TEXT('일간 팔로워'!$Q$1,"aaa")=$B40,'일간 팔로워'!$Q$1,""))))</f>
        <v>45535</v>
      </c>
      <c r="N41" s="316">
        <f>IF(N40="","",IF(MONTH(N40)&lt;MONTH(N40+1),"",IF(N40&lt;&gt;"",N40+1,IF(TEXT('일간 팔로워'!$Q$1,"aaa")=$B40,'일간 팔로워'!$Q$1,""))))</f>
        <v>45535</v>
      </c>
      <c r="O41" s="140">
        <f>IFERROR(IFERROR(INDEX(visitors!$A$1:$Y$32,DAY(M41)+1,MATCH($M$2,visitors!$1:$1,0)),INDEX(visitors!$A$1:$Y$32,DAY(M41)+1,MATCH($M$1,visitors!$1:$1,0))),NA())</f>
        <v>11</v>
      </c>
      <c r="P41" s="236">
        <f t="shared" si="0"/>
        <v>23.333333333333332</v>
      </c>
      <c r="S41" s="47"/>
      <c r="V41" s="5"/>
      <c r="W41" s="34"/>
      <c r="X41" s="13"/>
      <c r="Z41" s="5"/>
    </row>
    <row r="42" spans="1:31" ht="17.25" thickBot="1">
      <c r="A42" s="321"/>
      <c r="B42" s="302" t="s">
        <v>17</v>
      </c>
      <c r="C42" s="36" t="s">
        <v>14</v>
      </c>
      <c r="D42" s="37" t="s">
        <v>14</v>
      </c>
      <c r="E42" s="17" t="e">
        <v>#N/A</v>
      </c>
      <c r="F42" s="309">
        <v>27.516129032258064</v>
      </c>
      <c r="G42" s="36" t="s">
        <v>14</v>
      </c>
      <c r="H42" s="37" t="s">
        <v>14</v>
      </c>
      <c r="I42" s="17" t="e">
        <v>#N/A</v>
      </c>
      <c r="J42" s="18">
        <v>22.93548387096774</v>
      </c>
      <c r="M42" s="314" t="str">
        <f>IF(M41="","",IF(MONTH(M41)&lt;MONTH(M41+1),"",IF(M41&lt;&gt;"",M41+1,IF(TEXT('일간 팔로워'!$Q$1,"aaa")=$B41,'일간 팔로워'!$Q$1,""))))</f>
        <v/>
      </c>
      <c r="N42" s="317" t="str">
        <f>IF(N41="","",IF(MONTH(N41)&lt;MONTH(N41+1),"",IF(N41&lt;&gt;"",N41+1,IF(TEXT('일간 팔로워'!$Q$1,"aaa")=$B41,'일간 팔로워'!$Q$1,""))))</f>
        <v/>
      </c>
      <c r="O42" s="141" t="e">
        <f>IFERROR(IFERROR(INDEX(visitors!$A$1:$Y$32,DAY(M42)+1,MATCH($M$2,visitors!$1:$1,0)),INDEX(visitors!$A$1:$Y$32,DAY(M42)+1,MATCH($M$1,visitors!$1:$1,0))),NA())</f>
        <v>#N/A</v>
      </c>
      <c r="P42" s="236">
        <f t="shared" si="0"/>
        <v>23.333333333333332</v>
      </c>
      <c r="S42" s="47"/>
    </row>
    <row r="43" spans="1:31">
      <c r="A43" s="12"/>
      <c r="S43" s="47"/>
    </row>
    <row r="44" spans="1:31">
      <c r="A44" s="12"/>
      <c r="S44" s="47"/>
    </row>
    <row r="45" spans="1:31">
      <c r="A45" s="12"/>
      <c r="S45" s="47"/>
    </row>
    <row r="46" spans="1:31">
      <c r="A46" s="12"/>
      <c r="S46" s="47"/>
    </row>
    <row r="47" spans="1:31">
      <c r="A47" s="12"/>
      <c r="M47" t="s">
        <v>818</v>
      </c>
      <c r="S47" s="47"/>
    </row>
    <row r="48" spans="1:31">
      <c r="M48" t="s">
        <v>817</v>
      </c>
      <c r="S48" s="47"/>
    </row>
    <row r="49" spans="13:19">
      <c r="M49" t="s">
        <v>819</v>
      </c>
      <c r="S49" s="47"/>
    </row>
    <row r="50" spans="13:19">
      <c r="S50" s="47"/>
    </row>
    <row r="51" spans="13:19">
      <c r="S51" s="47"/>
    </row>
    <row r="52" spans="13:19">
      <c r="S52" s="47"/>
    </row>
    <row r="53" spans="13:19">
      <c r="S53" s="47"/>
    </row>
    <row r="54" spans="13:19">
      <c r="S54" s="47"/>
    </row>
    <row r="55" spans="13:19">
      <c r="S55" s="47"/>
    </row>
    <row r="56" spans="13:19">
      <c r="S56" s="47"/>
    </row>
    <row r="57" spans="13:19">
      <c r="S57" s="47"/>
    </row>
    <row r="58" spans="13:19">
      <c r="S58" s="47"/>
    </row>
    <row r="59" spans="13:19">
      <c r="S59" s="47"/>
    </row>
    <row r="60" spans="13:19">
      <c r="S60" s="47"/>
    </row>
    <row r="61" spans="13:19">
      <c r="S61" s="47"/>
    </row>
    <row r="62" spans="13:19">
      <c r="S62" s="47"/>
    </row>
    <row r="63" spans="13:19">
      <c r="S63" s="47"/>
    </row>
    <row r="64" spans="13:19">
      <c r="S64" s="47"/>
    </row>
    <row r="65" spans="19:19">
      <c r="S65" s="47"/>
    </row>
  </sheetData>
  <mergeCells count="8">
    <mergeCell ref="A36:A42"/>
    <mergeCell ref="A29:A35"/>
    <mergeCell ref="M3:O3"/>
    <mergeCell ref="A8:A14"/>
    <mergeCell ref="A15:A21"/>
    <mergeCell ref="A22:A28"/>
    <mergeCell ref="C3:F3"/>
    <mergeCell ref="G3:J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E210-2EF7-46FD-B865-B422473678C9}">
  <sheetPr>
    <tabColor theme="9" tint="0.79998168889431442"/>
  </sheetPr>
  <dimension ref="A1:H34"/>
  <sheetViews>
    <sheetView topLeftCell="A2" workbookViewId="0">
      <selection activeCell="W24" sqref="W24"/>
    </sheetView>
  </sheetViews>
  <sheetFormatPr defaultRowHeight="16.5"/>
  <cols>
    <col min="1" max="1" width="9.5" bestFit="1" customWidth="1"/>
    <col min="2" max="2" width="14.375" bestFit="1" customWidth="1"/>
    <col min="3" max="3" width="17.875" bestFit="1" customWidth="1"/>
    <col min="4" max="4" width="5.75" customWidth="1"/>
    <col min="7" max="7" width="13" bestFit="1" customWidth="1"/>
    <col min="23" max="23" width="7.125" bestFit="1" customWidth="1"/>
    <col min="24" max="25" width="10.375" customWidth="1"/>
  </cols>
  <sheetData>
    <row r="1" spans="1:8">
      <c r="A1" s="52" t="str">
        <f>"&lt;"&amp;MONTH('일간 팔로워'!Q1)&amp;"월 Review Total Page Views &gt;"</f>
        <v>&lt;8월 Review Total Page Views &gt;</v>
      </c>
    </row>
    <row r="2" spans="1:8" ht="17.25" thickBot="1">
      <c r="B2" t="s">
        <v>122</v>
      </c>
      <c r="C2" t="s">
        <v>123</v>
      </c>
    </row>
    <row r="3" spans="1:8" ht="17.25" thickBot="1">
      <c r="A3" s="143" t="s">
        <v>8</v>
      </c>
      <c r="B3" s="144" t="s">
        <v>35</v>
      </c>
      <c r="C3" s="145" t="s">
        <v>36</v>
      </c>
      <c r="D3" s="293"/>
    </row>
    <row r="4" spans="1:8">
      <c r="A4" s="146">
        <f>IFERROR(DATE(RIGHT(visitors!A2,4),LEFT(visitors!A2,2),MID(visitors!A2,4,2)),"")</f>
        <v>45505</v>
      </c>
      <c r="B4" s="147">
        <f>IFERROR(INDEX(visitors!$A$1:$Y$32,ROW()-2,MATCH(B$3,visitors!$A$1:$Y$1,0)),INDEX(visitors!$A$1:$Y$32,ROW()-2,MATCH(B$2,visitors!$A$1:$Y$1,0)))</f>
        <v>7</v>
      </c>
      <c r="C4" s="148">
        <f>IFERROR(INDEX(visitors!$A$1:$Y$32,ROW()-2,MATCH(C$3,visitors!$A$1:$Y$1,0)),INDEX(visitors!$A$1:$Y$32,ROW()-2,MATCH(C$2,visitors!$A$1:$Y$1,0)))</f>
        <v>5</v>
      </c>
      <c r="D4" s="52" t="str">
        <f>IF(
OR(MOD(A4,7)&gt;5,MOD(A4,7)&lt;2),"","1주차")</f>
        <v>1주차</v>
      </c>
      <c r="E4" s="199">
        <f>A4</f>
        <v>45505</v>
      </c>
      <c r="G4" s="206" t="s">
        <v>500</v>
      </c>
      <c r="H4" s="200">
        <v>637</v>
      </c>
    </row>
    <row r="5" spans="1:8">
      <c r="A5" s="149">
        <f>IFERROR(DATE(RIGHT(visitors!A3,4),LEFT(visitors!A3,2),MID(visitors!A3,4,2)),"")</f>
        <v>45506</v>
      </c>
      <c r="B5" s="150">
        <f>IFERROR(INDEX(visitors!$A$1:$Y$32,ROW()-2,MATCH(B$3,visitors!$A$1:$Y$1,0)),INDEX(visitors!$A$1:$Y$32,ROW()-2,MATCH(B$2,visitors!$A$1:$Y$1,0)))</f>
        <v>16</v>
      </c>
      <c r="C5" s="151">
        <f>IFERROR(INDEX(visitors!$A$1:$Y$32,ROW()-2,MATCH(C$3,visitors!$A$1:$Y$1,0)),INDEX(visitors!$A$1:$Y$32,ROW()-2,MATCH(C$2,visitors!$A$1:$Y$1,0)))</f>
        <v>0</v>
      </c>
      <c r="D5" s="52" t="str">
        <f>IF(MOD(A5,7)&lt;&gt;2,"",(COUNTA($D$4:D4)-COUNTBLANK($D$4:D4)+1)&amp;"주차")</f>
        <v/>
      </c>
      <c r="E5" s="199">
        <f t="shared" ref="E5:E34" si="0">A5</f>
        <v>45506</v>
      </c>
      <c r="G5" s="207" t="s">
        <v>501</v>
      </c>
      <c r="H5" s="201">
        <v>216</v>
      </c>
    </row>
    <row r="6" spans="1:8">
      <c r="A6" s="149">
        <f>IFERROR(DATE(RIGHT(visitors!A4,4),LEFT(visitors!A4,2),MID(visitors!A4,4,2)),"")</f>
        <v>45507</v>
      </c>
      <c r="B6" s="150">
        <f>IFERROR(INDEX(visitors!$A$1:$Y$32,ROW()-2,MATCH(B$3,visitors!$A$1:$Y$1,0)),INDEX(visitors!$A$1:$Y$32,ROW()-2,MATCH(B$2,visitors!$A$1:$Y$1,0)))</f>
        <v>2</v>
      </c>
      <c r="C6" s="151">
        <f>IFERROR(INDEX(visitors!$A$1:$Y$32,ROW()-2,MATCH(C$3,visitors!$A$1:$Y$1,0)),INDEX(visitors!$A$1:$Y$32,ROW()-2,MATCH(C$2,visitors!$A$1:$Y$1,0)))</f>
        <v>2</v>
      </c>
      <c r="D6" s="52" t="str">
        <f>IF(MOD(A6,7)&lt;&gt;2,"",(COUNTA($D$4:D5)-COUNTBLANK($D$4:D5)+1)&amp;"주차")</f>
        <v/>
      </c>
      <c r="E6" s="199">
        <f t="shared" si="0"/>
        <v>45507</v>
      </c>
      <c r="G6" s="207" t="s">
        <v>502</v>
      </c>
      <c r="H6" s="204">
        <f>SUM(B:B)</f>
        <v>567</v>
      </c>
    </row>
    <row r="7" spans="1:8" ht="17.25" thickBot="1">
      <c r="A7" s="149">
        <f>IFERROR(DATE(RIGHT(visitors!A5,4),LEFT(visitors!A5,2),MID(visitors!A5,4,2)),"")</f>
        <v>45508</v>
      </c>
      <c r="B7" s="150">
        <f>IFERROR(INDEX(visitors!$A$1:$Y$32,ROW()-2,MATCH(B$3,visitors!$A$1:$Y$1,0)),INDEX(visitors!$A$1:$Y$32,ROW()-2,MATCH(B$2,visitors!$A$1:$Y$1,0)))</f>
        <v>8</v>
      </c>
      <c r="C7" s="151">
        <f>IFERROR(INDEX(visitors!$A$1:$Y$32,ROW()-2,MATCH(C$3,visitors!$A$1:$Y$1,0)),INDEX(visitors!$A$1:$Y$32,ROW()-2,MATCH(C$2,visitors!$A$1:$Y$1,0)))</f>
        <v>1</v>
      </c>
      <c r="D7" s="52" t="str">
        <f>IF(MOD(A7,7)&lt;&gt;2,"",(COUNTA($D$4:D6)-COUNTBLANK($D$4:D6)+1)&amp;"주차")</f>
        <v/>
      </c>
      <c r="E7" s="199">
        <f t="shared" si="0"/>
        <v>45508</v>
      </c>
      <c r="G7" s="208" t="s">
        <v>503</v>
      </c>
      <c r="H7" s="205">
        <f>SUM(C:C)</f>
        <v>144</v>
      </c>
    </row>
    <row r="8" spans="1:8">
      <c r="A8" s="149">
        <f>IFERROR(DATE(RIGHT(visitors!A6,4),LEFT(visitors!A6,2),MID(visitors!A6,4,2)),"")</f>
        <v>45509</v>
      </c>
      <c r="B8" s="150">
        <f>IFERROR(INDEX(visitors!$A$1:$Y$32,ROW()-2,MATCH(B$3,visitors!$A$1:$Y$1,0)),INDEX(visitors!$A$1:$Y$32,ROW()-2,MATCH(B$2,visitors!$A$1:$Y$1,0)))</f>
        <v>11</v>
      </c>
      <c r="C8" s="151">
        <f>IFERROR(INDEX(visitors!$A$1:$Y$32,ROW()-2,MATCH(C$3,visitors!$A$1:$Y$1,0)),INDEX(visitors!$A$1:$Y$32,ROW()-2,MATCH(C$2,visitors!$A$1:$Y$1,0)))</f>
        <v>2</v>
      </c>
      <c r="D8" s="52" t="str">
        <f>IF(MOD(A8,7)&lt;&gt;2,"",(COUNTA($D$4:D7)-COUNTBLANK($D$4:D7)+1)&amp;"주차")</f>
        <v>2주차</v>
      </c>
      <c r="E8" s="199">
        <f t="shared" si="0"/>
        <v>45509</v>
      </c>
    </row>
    <row r="9" spans="1:8">
      <c r="A9" s="149">
        <f>IFERROR(DATE(RIGHT(visitors!A7,4),LEFT(visitors!A7,2),MID(visitors!A7,4,2)),"")</f>
        <v>45510</v>
      </c>
      <c r="B9" s="150">
        <f>IFERROR(INDEX(visitors!$A$1:$Y$32,ROW()-2,MATCH(B$3,visitors!$A$1:$Y$1,0)),INDEX(visitors!$A$1:$Y$32,ROW()-2,MATCH(B$2,visitors!$A$1:$Y$1,0)))</f>
        <v>15</v>
      </c>
      <c r="C9" s="151">
        <f>IFERROR(INDEX(visitors!$A$1:$Y$32,ROW()-2,MATCH(C$3,visitors!$A$1:$Y$1,0)),INDEX(visitors!$A$1:$Y$32,ROW()-2,MATCH(C$2,visitors!$A$1:$Y$1,0)))</f>
        <v>4</v>
      </c>
      <c r="D9" s="52" t="str">
        <f>IF(MOD(A9,7)&lt;&gt;2,"",(COUNTA($D$4:D8)-COUNTBLANK($D$4:D8)+1)&amp;"주차")</f>
        <v/>
      </c>
      <c r="E9" s="199">
        <f t="shared" si="0"/>
        <v>45510</v>
      </c>
    </row>
    <row r="10" spans="1:8">
      <c r="A10" s="149">
        <f>IFERROR(DATE(RIGHT(visitors!A8,4),LEFT(visitors!A8,2),MID(visitors!A8,4,2)),"")</f>
        <v>45511</v>
      </c>
      <c r="B10" s="150">
        <f>IFERROR(INDEX(visitors!$A$1:$Y$32,ROW()-2,MATCH(B$3,visitors!$A$1:$Y$1,0)),INDEX(visitors!$A$1:$Y$32,ROW()-2,MATCH(B$2,visitors!$A$1:$Y$1,0)))</f>
        <v>37</v>
      </c>
      <c r="C10" s="151">
        <f>IFERROR(INDEX(visitors!$A$1:$Y$32,ROW()-2,MATCH(C$3,visitors!$A$1:$Y$1,0)),INDEX(visitors!$A$1:$Y$32,ROW()-2,MATCH(C$2,visitors!$A$1:$Y$1,0)))</f>
        <v>6</v>
      </c>
      <c r="D10" s="52" t="str">
        <f>IF(MOD(A10,7)&lt;&gt;2,"",(COUNTA($D$4:D9)-COUNTBLANK($D$4:D9)+1)&amp;"주차")</f>
        <v/>
      </c>
      <c r="E10" s="199">
        <f t="shared" si="0"/>
        <v>45511</v>
      </c>
    </row>
    <row r="11" spans="1:8">
      <c r="A11" s="149">
        <f>IFERROR(DATE(RIGHT(visitors!A9,4),LEFT(visitors!A9,2),MID(visitors!A9,4,2)),"")</f>
        <v>45512</v>
      </c>
      <c r="B11" s="150">
        <f>IFERROR(INDEX(visitors!$A$1:$Y$32,ROW()-2,MATCH(B$3,visitors!$A$1:$Y$1,0)),INDEX(visitors!$A$1:$Y$32,ROW()-2,MATCH(B$2,visitors!$A$1:$Y$1,0)))</f>
        <v>42</v>
      </c>
      <c r="C11" s="151">
        <f>IFERROR(INDEX(visitors!$A$1:$Y$32,ROW()-2,MATCH(C$3,visitors!$A$1:$Y$1,0)),INDEX(visitors!$A$1:$Y$32,ROW()-2,MATCH(C$2,visitors!$A$1:$Y$1,0)))</f>
        <v>10</v>
      </c>
      <c r="D11" s="52" t="str">
        <f>IF(MOD(A11,7)&lt;&gt;2,"",(COUNTA($D$4:D10)-COUNTBLANK($D$4:D10)+1)&amp;"주차")</f>
        <v/>
      </c>
      <c r="E11" s="199">
        <f t="shared" si="0"/>
        <v>45512</v>
      </c>
    </row>
    <row r="12" spans="1:8">
      <c r="A12" s="149">
        <f>IFERROR(DATE(RIGHT(visitors!A10,4),LEFT(visitors!A10,2),MID(visitors!A10,4,2)),"")</f>
        <v>45513</v>
      </c>
      <c r="B12" s="150">
        <f>IFERROR(INDEX(visitors!$A$1:$Y$32,ROW()-2,MATCH(B$3,visitors!$A$1:$Y$1,0)),INDEX(visitors!$A$1:$Y$32,ROW()-2,MATCH(B$2,visitors!$A$1:$Y$1,0)))</f>
        <v>31</v>
      </c>
      <c r="C12" s="151">
        <f>IFERROR(INDEX(visitors!$A$1:$Y$32,ROW()-2,MATCH(C$3,visitors!$A$1:$Y$1,0)),INDEX(visitors!$A$1:$Y$32,ROW()-2,MATCH(C$2,visitors!$A$1:$Y$1,0)))</f>
        <v>0</v>
      </c>
      <c r="D12" s="52" t="str">
        <f>IF(MOD(A12,7)&lt;&gt;2,"",(COUNTA($D$4:D11)-COUNTBLANK($D$4:D11)+1)&amp;"주차")</f>
        <v/>
      </c>
      <c r="E12" s="199">
        <f t="shared" si="0"/>
        <v>45513</v>
      </c>
    </row>
    <row r="13" spans="1:8">
      <c r="A13" s="149">
        <f>IFERROR(DATE(RIGHT(visitors!A11,4),LEFT(visitors!A11,2),MID(visitors!A11,4,2)),"")</f>
        <v>45514</v>
      </c>
      <c r="B13" s="150">
        <f>IFERROR(INDEX(visitors!$A$1:$Y$32,ROW()-2,MATCH(B$3,visitors!$A$1:$Y$1,0)),INDEX(visitors!$A$1:$Y$32,ROW()-2,MATCH(B$2,visitors!$A$1:$Y$1,0)))</f>
        <v>0</v>
      </c>
      <c r="C13" s="151">
        <f>IFERROR(INDEX(visitors!$A$1:$Y$32,ROW()-2,MATCH(C$3,visitors!$A$1:$Y$1,0)),INDEX(visitors!$A$1:$Y$32,ROW()-2,MATCH(C$2,visitors!$A$1:$Y$1,0)))</f>
        <v>2</v>
      </c>
      <c r="D13" s="52" t="str">
        <f>IF(MOD(A13,7)&lt;&gt;2,"",(COUNTA($D$4:D12)-COUNTBLANK($D$4:D12)+1)&amp;"주차")</f>
        <v/>
      </c>
      <c r="E13" s="199">
        <f t="shared" si="0"/>
        <v>45514</v>
      </c>
    </row>
    <row r="14" spans="1:8">
      <c r="A14" s="149">
        <f>IFERROR(DATE(RIGHT(visitors!A12,4),LEFT(visitors!A12,2),MID(visitors!A12,4,2)),"")</f>
        <v>45515</v>
      </c>
      <c r="B14" s="150">
        <f>IFERROR(INDEX(visitors!$A$1:$Y$32,ROW()-2,MATCH(B$3,visitors!$A$1:$Y$1,0)),INDEX(visitors!$A$1:$Y$32,ROW()-2,MATCH(B$2,visitors!$A$1:$Y$1,0)))</f>
        <v>1</v>
      </c>
      <c r="C14" s="151">
        <f>IFERROR(INDEX(visitors!$A$1:$Y$32,ROW()-2,MATCH(C$3,visitors!$A$1:$Y$1,0)),INDEX(visitors!$A$1:$Y$32,ROW()-2,MATCH(C$2,visitors!$A$1:$Y$1,0)))</f>
        <v>1</v>
      </c>
      <c r="D14" s="52" t="str">
        <f>IF(MOD(A14,7)&lt;&gt;2,"",(COUNTA($D$4:D13)-COUNTBLANK($D$4:D13)+1)&amp;"주차")</f>
        <v/>
      </c>
      <c r="E14" s="199">
        <f t="shared" si="0"/>
        <v>45515</v>
      </c>
    </row>
    <row r="15" spans="1:8">
      <c r="A15" s="149">
        <f>IFERROR(DATE(RIGHT(visitors!A13,4),LEFT(visitors!A13,2),MID(visitors!A13,4,2)),"")</f>
        <v>45516</v>
      </c>
      <c r="B15" s="150">
        <f>IFERROR(INDEX(visitors!$A$1:$Y$32,ROW()-2,MATCH(B$3,visitors!$A$1:$Y$1,0)),INDEX(visitors!$A$1:$Y$32,ROW()-2,MATCH(B$2,visitors!$A$1:$Y$1,0)))</f>
        <v>29</v>
      </c>
      <c r="C15" s="151">
        <f>IFERROR(INDEX(visitors!$A$1:$Y$32,ROW()-2,MATCH(C$3,visitors!$A$1:$Y$1,0)),INDEX(visitors!$A$1:$Y$32,ROW()-2,MATCH(C$2,visitors!$A$1:$Y$1,0)))</f>
        <v>2</v>
      </c>
      <c r="D15" s="52" t="str">
        <f>IF(MOD(A15,7)&lt;&gt;2,"",(COUNTA($D$4:D14)-COUNTBLANK($D$4:D14)+1)&amp;"주차")</f>
        <v>3주차</v>
      </c>
      <c r="E15" s="199">
        <f t="shared" si="0"/>
        <v>45516</v>
      </c>
    </row>
    <row r="16" spans="1:8">
      <c r="A16" s="149">
        <f>IFERROR(DATE(RIGHT(visitors!A14,4),LEFT(visitors!A14,2),MID(visitors!A14,4,2)),"")</f>
        <v>45517</v>
      </c>
      <c r="B16" s="150">
        <f>IFERROR(INDEX(visitors!$A$1:$Y$32,ROW()-2,MATCH(B$3,visitors!$A$1:$Y$1,0)),INDEX(visitors!$A$1:$Y$32,ROW()-2,MATCH(B$2,visitors!$A$1:$Y$1,0)))</f>
        <v>25</v>
      </c>
      <c r="C16" s="151">
        <f>IFERROR(INDEX(visitors!$A$1:$Y$32,ROW()-2,MATCH(C$3,visitors!$A$1:$Y$1,0)),INDEX(visitors!$A$1:$Y$32,ROW()-2,MATCH(C$2,visitors!$A$1:$Y$1,0)))</f>
        <v>3</v>
      </c>
      <c r="D16" s="52" t="str">
        <f>IF(MOD(A16,7)&lt;&gt;2,"",(COUNTA($D$4:D15)-COUNTBLANK($D$4:D15)+1)&amp;"주차")</f>
        <v/>
      </c>
      <c r="E16" s="199">
        <f t="shared" si="0"/>
        <v>45517</v>
      </c>
    </row>
    <row r="17" spans="1:8">
      <c r="A17" s="149">
        <f>IFERROR(DATE(RIGHT(visitors!A15,4),LEFT(visitors!A15,2),MID(visitors!A15,4,2)),"")</f>
        <v>45518</v>
      </c>
      <c r="B17" s="150">
        <f>IFERROR(INDEX(visitors!$A$1:$Y$32,ROW()-2,MATCH(B$3,visitors!$A$1:$Y$1,0)),INDEX(visitors!$A$1:$Y$32,ROW()-2,MATCH(B$2,visitors!$A$1:$Y$1,0)))</f>
        <v>21</v>
      </c>
      <c r="C17" s="151">
        <f>IFERROR(INDEX(visitors!$A$1:$Y$32,ROW()-2,MATCH(C$3,visitors!$A$1:$Y$1,0)),INDEX(visitors!$A$1:$Y$32,ROW()-2,MATCH(C$2,visitors!$A$1:$Y$1,0)))</f>
        <v>5</v>
      </c>
      <c r="D17" s="52" t="str">
        <f>IF(MOD(A17,7)&lt;&gt;2,"",(COUNTA($D$4:D16)-COUNTBLANK($D$4:D16)+1)&amp;"주차")</f>
        <v/>
      </c>
      <c r="E17" s="199">
        <f t="shared" si="0"/>
        <v>45518</v>
      </c>
    </row>
    <row r="18" spans="1:8">
      <c r="A18" s="149">
        <f>IFERROR(DATE(RIGHT(visitors!A16,4),LEFT(visitors!A16,2),MID(visitors!A16,4,2)),"")</f>
        <v>45519</v>
      </c>
      <c r="B18" s="150">
        <f>IFERROR(INDEX(visitors!$A$1:$Y$32,ROW()-2,MATCH(B$3,visitors!$A$1:$Y$1,0)),INDEX(visitors!$A$1:$Y$32,ROW()-2,MATCH(B$2,visitors!$A$1:$Y$1,0)))</f>
        <v>3</v>
      </c>
      <c r="C18" s="151">
        <f>IFERROR(INDEX(visitors!$A$1:$Y$32,ROW()-2,MATCH(C$3,visitors!$A$1:$Y$1,0)),INDEX(visitors!$A$1:$Y$32,ROW()-2,MATCH(C$2,visitors!$A$1:$Y$1,0)))</f>
        <v>11</v>
      </c>
      <c r="D18" s="52" t="str">
        <f>IF(MOD(A18,7)&lt;&gt;2,"",(COUNTA($D$4:D17)-COUNTBLANK($D$4:D17)+1)&amp;"주차")</f>
        <v/>
      </c>
      <c r="E18" s="199">
        <f t="shared" si="0"/>
        <v>45519</v>
      </c>
    </row>
    <row r="19" spans="1:8">
      <c r="A19" s="149">
        <f>IFERROR(DATE(RIGHT(visitors!A17,4),LEFT(visitors!A17,2),MID(visitors!A17,4,2)),"")</f>
        <v>45520</v>
      </c>
      <c r="B19" s="150">
        <f>IFERROR(INDEX(visitors!$A$1:$Y$32,ROW()-2,MATCH(B$3,visitors!$A$1:$Y$1,0)),INDEX(visitors!$A$1:$Y$32,ROW()-2,MATCH(B$2,visitors!$A$1:$Y$1,0)))</f>
        <v>5</v>
      </c>
      <c r="C19" s="151">
        <f>IFERROR(INDEX(visitors!$A$1:$Y$32,ROW()-2,MATCH(C$3,visitors!$A$1:$Y$1,0)),INDEX(visitors!$A$1:$Y$32,ROW()-2,MATCH(C$2,visitors!$A$1:$Y$1,0)))</f>
        <v>7</v>
      </c>
      <c r="D19" s="52" t="str">
        <f>IF(MOD(A19,7)&lt;&gt;2,"",(COUNTA($D$4:D18)-COUNTBLANK($D$4:D18)+1)&amp;"주차")</f>
        <v/>
      </c>
      <c r="E19" s="199">
        <f t="shared" si="0"/>
        <v>45520</v>
      </c>
    </row>
    <row r="20" spans="1:8">
      <c r="A20" s="149">
        <f>IFERROR(DATE(RIGHT(visitors!A18,4),LEFT(visitors!A18,2),MID(visitors!A18,4,2)),"")</f>
        <v>45521</v>
      </c>
      <c r="B20" s="150">
        <f>IFERROR(INDEX(visitors!$A$1:$Y$32,ROW()-2,MATCH(B$3,visitors!$A$1:$Y$1,0)),INDEX(visitors!$A$1:$Y$32,ROW()-2,MATCH(B$2,visitors!$A$1:$Y$1,0)))</f>
        <v>0</v>
      </c>
      <c r="C20" s="151">
        <f>IFERROR(INDEX(visitors!$A$1:$Y$32,ROW()-2,MATCH(C$3,visitors!$A$1:$Y$1,0)),INDEX(visitors!$A$1:$Y$32,ROW()-2,MATCH(C$2,visitors!$A$1:$Y$1,0)))</f>
        <v>8</v>
      </c>
      <c r="D20" s="52" t="str">
        <f>IF(MOD(A20,7)&lt;&gt;2,"",(COUNTA($D$4:D19)-COUNTBLANK($D$4:D19)+1)&amp;"주차")</f>
        <v/>
      </c>
      <c r="E20" s="199">
        <f t="shared" si="0"/>
        <v>45521</v>
      </c>
    </row>
    <row r="21" spans="1:8">
      <c r="A21" s="149">
        <f>IFERROR(DATE(RIGHT(visitors!A19,4),LEFT(visitors!A19,2),MID(visitors!A19,4,2)),"")</f>
        <v>45522</v>
      </c>
      <c r="B21" s="150">
        <f>IFERROR(INDEX(visitors!$A$1:$Y$32,ROW()-2,MATCH(B$3,visitors!$A$1:$Y$1,0)),INDEX(visitors!$A$1:$Y$32,ROW()-2,MATCH(B$2,visitors!$A$1:$Y$1,0)))</f>
        <v>0</v>
      </c>
      <c r="C21" s="151">
        <f>IFERROR(INDEX(visitors!$A$1:$Y$32,ROW()-2,MATCH(C$3,visitors!$A$1:$Y$1,0)),INDEX(visitors!$A$1:$Y$32,ROW()-2,MATCH(C$2,visitors!$A$1:$Y$1,0)))</f>
        <v>2</v>
      </c>
      <c r="D21" s="52" t="str">
        <f>IF(MOD(A21,7)&lt;&gt;2,"",(COUNTA($D$4:D20)-COUNTBLANK($D$4:D20)+1)&amp;"주차")</f>
        <v/>
      </c>
      <c r="E21" s="199">
        <f t="shared" si="0"/>
        <v>45522</v>
      </c>
    </row>
    <row r="22" spans="1:8">
      <c r="A22" s="149">
        <f>IFERROR(DATE(RIGHT(visitors!A20,4),LEFT(visitors!A20,2),MID(visitors!A20,4,2)),"")</f>
        <v>45523</v>
      </c>
      <c r="B22" s="150">
        <f>IFERROR(INDEX(visitors!$A$1:$Y$32,ROW()-2,MATCH(B$3,visitors!$A$1:$Y$1,0)),INDEX(visitors!$A$1:$Y$32,ROW()-2,MATCH(B$2,visitors!$A$1:$Y$1,0)))</f>
        <v>25</v>
      </c>
      <c r="C22" s="151">
        <f>IFERROR(INDEX(visitors!$A$1:$Y$32,ROW()-2,MATCH(C$3,visitors!$A$1:$Y$1,0)),INDEX(visitors!$A$1:$Y$32,ROW()-2,MATCH(C$2,visitors!$A$1:$Y$1,0)))</f>
        <v>8</v>
      </c>
      <c r="D22" s="52" t="str">
        <f>IF(MOD(A22,7)&lt;&gt;2,"",(COUNTA($D$4:D21)-COUNTBLANK($D$4:D21)+1)&amp;"주차")</f>
        <v>4주차</v>
      </c>
      <c r="E22" s="199">
        <f t="shared" si="0"/>
        <v>45523</v>
      </c>
    </row>
    <row r="23" spans="1:8">
      <c r="A23" s="149">
        <f>IFERROR(DATE(RIGHT(visitors!A21,4),LEFT(visitors!A21,2),MID(visitors!A21,4,2)),"")</f>
        <v>45524</v>
      </c>
      <c r="B23" s="150">
        <f>IFERROR(INDEX(visitors!$A$1:$Y$32,ROW()-2,MATCH(B$3,visitors!$A$1:$Y$1,0)),INDEX(visitors!$A$1:$Y$32,ROW()-2,MATCH(B$2,visitors!$A$1:$Y$1,0)))</f>
        <v>22</v>
      </c>
      <c r="C23" s="151">
        <f>IFERROR(INDEX(visitors!$A$1:$Y$32,ROW()-2,MATCH(C$3,visitors!$A$1:$Y$1,0)),INDEX(visitors!$A$1:$Y$32,ROW()-2,MATCH(C$2,visitors!$A$1:$Y$1,0)))</f>
        <v>9</v>
      </c>
      <c r="D23" s="52" t="str">
        <f>IF(MOD(A23,7)&lt;&gt;2,"",(COUNTA($D$4:D22)-COUNTBLANK($D$4:D22)+1)&amp;"주차")</f>
        <v/>
      </c>
      <c r="E23" s="199">
        <f t="shared" si="0"/>
        <v>45524</v>
      </c>
    </row>
    <row r="24" spans="1:8">
      <c r="A24" s="149">
        <f>IFERROR(DATE(RIGHT(visitors!A22,4),LEFT(visitors!A22,2),MID(visitors!A22,4,2)),"")</f>
        <v>45525</v>
      </c>
      <c r="B24" s="150">
        <f>IFERROR(INDEX(visitors!$A$1:$Y$32,ROW()-2,MATCH(B$3,visitors!$A$1:$Y$1,0)),INDEX(visitors!$A$1:$Y$32,ROW()-2,MATCH(B$2,visitors!$A$1:$Y$1,0)))</f>
        <v>21</v>
      </c>
      <c r="C24" s="151">
        <f>IFERROR(INDEX(visitors!$A$1:$Y$32,ROW()-2,MATCH(C$3,visitors!$A$1:$Y$1,0)),INDEX(visitors!$A$1:$Y$32,ROW()-2,MATCH(C$2,visitors!$A$1:$Y$1,0)))</f>
        <v>8</v>
      </c>
      <c r="D24" s="52" t="str">
        <f>IF(MOD(A24,7)&lt;&gt;2,"",(COUNTA($D$4:D23)-COUNTBLANK($D$4:D23)+1)&amp;"주차")</f>
        <v/>
      </c>
      <c r="E24" s="199">
        <f t="shared" si="0"/>
        <v>45525</v>
      </c>
      <c r="H24" s="209" t="str">
        <f>"•PC View "&amp;
TEXT(ABS((H6-H4)/H4),"0.0%")&amp;
IF(H6&gt;=H4," 증가"," 감소")&amp;" ("&amp;
MONTH('일간 팔로워'!$Q$1)-1&amp;"월 "&amp;
TEXT(H4,"#,###")&amp;" vs "&amp;
TEXT(H6,"#,###")&amp;" "&amp;
MONTH('일간 팔로워'!$Q$1)&amp;
"월)"</f>
        <v>•PC View 11.0% 감소 (7월 637 vs 567 8월)</v>
      </c>
    </row>
    <row r="25" spans="1:8">
      <c r="A25" s="149">
        <f>IFERROR(DATE(RIGHT(visitors!A23,4),LEFT(visitors!A23,2),MID(visitors!A23,4,2)),"")</f>
        <v>45526</v>
      </c>
      <c r="B25" s="150">
        <f>IFERROR(INDEX(visitors!$A$1:$Y$32,ROW()-2,MATCH(B$3,visitors!$A$1:$Y$1,0)),INDEX(visitors!$A$1:$Y$32,ROW()-2,MATCH(B$2,visitors!$A$1:$Y$1,0)))</f>
        <v>13</v>
      </c>
      <c r="C25" s="151">
        <f>IFERROR(INDEX(visitors!$A$1:$Y$32,ROW()-2,MATCH(C$3,visitors!$A$1:$Y$1,0)),INDEX(visitors!$A$1:$Y$32,ROW()-2,MATCH(C$2,visitors!$A$1:$Y$1,0)))</f>
        <v>13</v>
      </c>
      <c r="D25" s="52" t="str">
        <f>IF(MOD(A25,7)&lt;&gt;2,"",(COUNTA($D$4:D24)-COUNTBLANK($D$4:D24)+1)&amp;"주차")</f>
        <v/>
      </c>
      <c r="E25" s="199">
        <f t="shared" si="0"/>
        <v>45526</v>
      </c>
      <c r="H25" s="209" t="str">
        <f>"•Moblie View "&amp;
TEXT(ABS((H7-H5)/H5),"0.0%")&amp;
IF(H7&gt;=H5," 증가"," 감소")&amp;" ("&amp;
MONTH('일간 팔로워'!$Q$1)-1&amp;"월 "&amp;
TEXT(H5,"#,###")&amp;" vs "&amp;
TEXT(H7,"#,###")&amp;" "&amp;
MONTH('일간 팔로워'!$Q$1)&amp;
"월)"</f>
        <v>•Moblie View 33.3% 감소 (7월 216 vs 144 8월)</v>
      </c>
    </row>
    <row r="26" spans="1:8">
      <c r="A26" s="149">
        <f>IFERROR(DATE(RIGHT(visitors!A24,4),LEFT(visitors!A24,2),MID(visitors!A24,4,2)),"")</f>
        <v>45527</v>
      </c>
      <c r="B26" s="150">
        <f>IFERROR(INDEX(visitors!$A$1:$Y$32,ROW()-2,MATCH(B$3,visitors!$A$1:$Y$1,0)),INDEX(visitors!$A$1:$Y$32,ROW()-2,MATCH(B$2,visitors!$A$1:$Y$1,0)))</f>
        <v>23</v>
      </c>
      <c r="C26" s="151">
        <f>IFERROR(INDEX(visitors!$A$1:$Y$32,ROW()-2,MATCH(C$3,visitors!$A$1:$Y$1,0)),INDEX(visitors!$A$1:$Y$32,ROW()-2,MATCH(C$2,visitors!$A$1:$Y$1,0)))</f>
        <v>6</v>
      </c>
      <c r="D26" s="52" t="str">
        <f>IF(MOD(A26,7)&lt;&gt;2,"",(COUNTA($D$4:D25)-COUNTBLANK($D$4:D25)+1)&amp;"주차")</f>
        <v/>
      </c>
      <c r="E26" s="199">
        <f t="shared" si="0"/>
        <v>45527</v>
      </c>
      <c r="H26" s="49"/>
    </row>
    <row r="27" spans="1:8">
      <c r="A27" s="149">
        <f>IFERROR(DATE(RIGHT(visitors!A25,4),LEFT(visitors!A25,2),MID(visitors!A25,4,2)),"")</f>
        <v>45528</v>
      </c>
      <c r="B27" s="150">
        <f>IFERROR(INDEX(visitors!$A$1:$Y$32,ROW()-2,MATCH(B$3,visitors!$A$1:$Y$1,0)),INDEX(visitors!$A$1:$Y$32,ROW()-2,MATCH(B$2,visitors!$A$1:$Y$1,0)))</f>
        <v>5</v>
      </c>
      <c r="C27" s="151">
        <f>IFERROR(INDEX(visitors!$A$1:$Y$32,ROW()-2,MATCH(C$3,visitors!$A$1:$Y$1,0)),INDEX(visitors!$A$1:$Y$32,ROW()-2,MATCH(C$2,visitors!$A$1:$Y$1,0)))</f>
        <v>8</v>
      </c>
      <c r="D27" s="52" t="str">
        <f>IF(MOD(A27,7)&lt;&gt;2,"",(COUNTA($D$4:D26)-COUNTBLANK($D$4:D26)+1)&amp;"주차")</f>
        <v/>
      </c>
      <c r="E27" s="199">
        <f t="shared" si="0"/>
        <v>45528</v>
      </c>
      <c r="H27" s="49"/>
    </row>
    <row r="28" spans="1:8">
      <c r="A28" s="149">
        <f>IFERROR(DATE(RIGHT(visitors!A26,4),LEFT(visitors!A26,2),MID(visitors!A26,4,2)),"")</f>
        <v>45529</v>
      </c>
      <c r="B28" s="150">
        <f>IFERROR(INDEX(visitors!$A$1:$Y$32,ROW()-2,MATCH(B$3,visitors!$A$1:$Y$1,0)),INDEX(visitors!$A$1:$Y$32,ROW()-2,MATCH(B$2,visitors!$A$1:$Y$1,0)))</f>
        <v>6</v>
      </c>
      <c r="C28" s="151">
        <f>IFERROR(INDEX(visitors!$A$1:$Y$32,ROW()-2,MATCH(C$3,visitors!$A$1:$Y$1,0)),INDEX(visitors!$A$1:$Y$32,ROW()-2,MATCH(C$2,visitors!$A$1:$Y$1,0)))</f>
        <v>4</v>
      </c>
      <c r="D28" s="52" t="str">
        <f>IF(MOD(A28,7)&lt;&gt;2,"",(COUNTA($D$4:D27)-COUNTBLANK($D$4:D27)+1)&amp;"주차")</f>
        <v/>
      </c>
      <c r="E28" s="199">
        <f t="shared" si="0"/>
        <v>45529</v>
      </c>
      <c r="H28" s="50"/>
    </row>
    <row r="29" spans="1:8">
      <c r="A29" s="149">
        <f>IFERROR(DATE(RIGHT(visitors!A27,4),LEFT(visitors!A27,2),MID(visitors!A27,4,2)),"")</f>
        <v>45530</v>
      </c>
      <c r="B29" s="150">
        <f>IFERROR(INDEX(visitors!$A$1:$Y$32,ROW()-2,MATCH(B$3,visitors!$A$1:$Y$1,0)),INDEX(visitors!$A$1:$Y$32,ROW()-2,MATCH(B$2,visitors!$A$1:$Y$1,0)))</f>
        <v>24</v>
      </c>
      <c r="C29" s="151">
        <f>IFERROR(INDEX(visitors!$A$1:$Y$32,ROW()-2,MATCH(C$3,visitors!$A$1:$Y$1,0)),INDEX(visitors!$A$1:$Y$32,ROW()-2,MATCH(C$2,visitors!$A$1:$Y$1,0)))</f>
        <v>2</v>
      </c>
      <c r="D29" s="52" t="str">
        <f>IF(MOD(A29,7)&lt;&gt;2,"",(COUNTA($D$4:D28)-COUNTBLANK($D$4:D28)+1)&amp;"주차")</f>
        <v>5주차</v>
      </c>
      <c r="E29" s="199">
        <f t="shared" si="0"/>
        <v>45530</v>
      </c>
      <c r="H29" s="210"/>
    </row>
    <row r="30" spans="1:8">
      <c r="A30" s="149">
        <f>IFERROR(DATE(RIGHT(visitors!A28,4),LEFT(visitors!A28,2),MID(visitors!A28,4,2)),"")</f>
        <v>45531</v>
      </c>
      <c r="B30" s="150">
        <f>IFERROR(INDEX(visitors!$A$1:$Y$32,ROW()-2,MATCH(B$3,visitors!$A$1:$Y$1,0)),INDEX(visitors!$A$1:$Y$32,ROW()-2,MATCH(B$2,visitors!$A$1:$Y$1,0)))</f>
        <v>42</v>
      </c>
      <c r="C30" s="151">
        <f>IFERROR(INDEX(visitors!$A$1:$Y$32,ROW()-2,MATCH(C$3,visitors!$A$1:$Y$1,0)),INDEX(visitors!$A$1:$Y$32,ROW()-2,MATCH(C$2,visitors!$A$1:$Y$1,0)))</f>
        <v>2</v>
      </c>
      <c r="D30" s="52" t="str">
        <f>IF(MOD(A30,7)&lt;&gt;2,"",(COUNTA($D$4:D29)-COUNTBLANK($D$4:D29)+1)&amp;"주차")</f>
        <v/>
      </c>
      <c r="E30" s="199">
        <f t="shared" si="0"/>
        <v>45531</v>
      </c>
      <c r="H30" s="210"/>
    </row>
    <row r="31" spans="1:8">
      <c r="A31" s="149">
        <f>IFERROR(DATE(RIGHT(visitors!A29,4),LEFT(visitors!A29,2),MID(visitors!A29,4,2)),"")</f>
        <v>45532</v>
      </c>
      <c r="B31" s="150">
        <f>IFERROR(INDEX(visitors!$A$1:$Y$32,ROW()-2,MATCH(B$3,visitors!$A$1:$Y$1,0)),INDEX(visitors!$A$1:$Y$32,ROW()-2,MATCH(B$2,visitors!$A$1:$Y$1,0)))</f>
        <v>30</v>
      </c>
      <c r="C31" s="151">
        <f>IFERROR(INDEX(visitors!$A$1:$Y$32,ROW()-2,MATCH(C$3,visitors!$A$1:$Y$1,0)),INDEX(visitors!$A$1:$Y$32,ROW()-2,MATCH(C$2,visitors!$A$1:$Y$1,0)))</f>
        <v>4</v>
      </c>
      <c r="D31" s="52" t="str">
        <f>IF(MOD(A31,7)&lt;&gt;2,"",(COUNTA($D$4:D30)-COUNTBLANK($D$4:D30)+1)&amp;"주차")</f>
        <v/>
      </c>
      <c r="E31" s="199">
        <f t="shared" si="0"/>
        <v>45532</v>
      </c>
    </row>
    <row r="32" spans="1:8">
      <c r="A32" s="149">
        <f>IFERROR(DATE(RIGHT(visitors!A30,4),LEFT(visitors!A30,2),MID(visitors!A30,4,2)),"")</f>
        <v>45533</v>
      </c>
      <c r="B32" s="150">
        <f>IFERROR(INDEX(visitors!$A$1:$Y$32,ROW()-2,MATCH(B$3,visitors!$A$1:$Y$1,0)),INDEX(visitors!$A$1:$Y$32,ROW()-2,MATCH(B$2,visitors!$A$1:$Y$1,0)))</f>
        <v>38</v>
      </c>
      <c r="C32" s="151">
        <f>IFERROR(INDEX(visitors!$A$1:$Y$32,ROW()-2,MATCH(C$3,visitors!$A$1:$Y$1,0)),INDEX(visitors!$A$1:$Y$32,ROW()-2,MATCH(C$2,visitors!$A$1:$Y$1,0)))</f>
        <v>1</v>
      </c>
      <c r="D32" s="52" t="str">
        <f>IF(MOD(A32,7)&lt;&gt;2,"",(COUNTA($D$4:D31)-COUNTBLANK($D$4:D31)+1)&amp;"주차")</f>
        <v/>
      </c>
      <c r="E32" s="199">
        <f t="shared" si="0"/>
        <v>45533</v>
      </c>
    </row>
    <row r="33" spans="1:5">
      <c r="A33" s="149">
        <f>IFERROR(DATE(RIGHT(visitors!A31,4),LEFT(visitors!A31,2),MID(visitors!A31,4,2)),"")</f>
        <v>45534</v>
      </c>
      <c r="B33" s="150">
        <f>IFERROR(INDEX(visitors!$A$1:$Y$32,ROW()-2,MATCH(B$3,visitors!$A$1:$Y$1,0)),INDEX(visitors!$A$1:$Y$32,ROW()-2,MATCH(B$2,visitors!$A$1:$Y$1,0)))</f>
        <v>59</v>
      </c>
      <c r="C33" s="151">
        <f>IFERROR(INDEX(visitors!$A$1:$Y$32,ROW()-2,MATCH(C$3,visitors!$A$1:$Y$1,0)),INDEX(visitors!$A$1:$Y$32,ROW()-2,MATCH(C$2,visitors!$A$1:$Y$1,0)))</f>
        <v>3</v>
      </c>
      <c r="D33" s="52" t="str">
        <f>IF(MOD(A33,7)&lt;&gt;2,"",(COUNTA($D$4:D32)-COUNTBLANK($D$4:D32)+1)&amp;"주차")</f>
        <v/>
      </c>
      <c r="E33" s="199">
        <f t="shared" si="0"/>
        <v>45534</v>
      </c>
    </row>
    <row r="34" spans="1:5" ht="17.25" thickBot="1">
      <c r="A34" s="152">
        <f>IFERROR(DATE(RIGHT(visitors!A32,4),LEFT(visitors!A32,2),MID(visitors!A32,4,2)),"")</f>
        <v>45535</v>
      </c>
      <c r="B34" s="153">
        <f>IFERROR(INDEX(visitors!$A$1:$Y$32,ROW()-2,MATCH(B$3,visitors!$A$1:$Y$1,0)),INDEX(visitors!$A$1:$Y$32,ROW()-2,MATCH(B$2,visitors!$A$1:$Y$1,0)))</f>
        <v>6</v>
      </c>
      <c r="C34" s="154">
        <f>IFERROR(INDEX(visitors!$A$1:$Y$32,ROW()-2,MATCH(C$3,visitors!$A$1:$Y$1,0)),INDEX(visitors!$A$1:$Y$32,ROW()-2,MATCH(C$2,visitors!$A$1:$Y$1,0)))</f>
        <v>5</v>
      </c>
      <c r="D34" s="52" t="str">
        <f>IF(MOD(A34,7)&lt;&gt;2,"",(COUNTA($D$4:D33)-COUNTBLANK($D$4:D33)+1)&amp;"주차")</f>
        <v/>
      </c>
      <c r="E34" s="199">
        <f t="shared" si="0"/>
        <v>45535</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C8A1C-87E9-47B7-A322-7238D8826C9A}">
  <sheetPr>
    <tabColor theme="9" tint="0.79998168889431442"/>
  </sheetPr>
  <dimension ref="A2:K65"/>
  <sheetViews>
    <sheetView workbookViewId="0">
      <selection activeCell="T25" sqref="T25"/>
    </sheetView>
  </sheetViews>
  <sheetFormatPr defaultRowHeight="16.5"/>
  <cols>
    <col min="1" max="1" width="11.125" bestFit="1" customWidth="1"/>
    <col min="2" max="2" width="12.375" bestFit="1" customWidth="1"/>
    <col min="3" max="3" width="14.125" bestFit="1" customWidth="1"/>
    <col min="7" max="7" width="11.125" bestFit="1" customWidth="1"/>
    <col min="8" max="8" width="12.375" bestFit="1" customWidth="1"/>
    <col min="9" max="10" width="12.375" customWidth="1"/>
    <col min="11" max="11" width="14.125" bestFit="1" customWidth="1"/>
  </cols>
  <sheetData>
    <row r="2" spans="1:9" ht="17.25" thickBot="1"/>
    <row r="3" spans="1:9" ht="17.25" thickBot="1">
      <c r="G3" s="104" t="s">
        <v>2</v>
      </c>
      <c r="H3" s="105" t="s">
        <v>493</v>
      </c>
      <c r="I3" s="106" t="s">
        <v>494</v>
      </c>
    </row>
    <row r="4" spans="1:9" ht="17.25" thickBot="1">
      <c r="A4" s="104" t="s">
        <v>2</v>
      </c>
      <c r="B4" s="105" t="s">
        <v>89</v>
      </c>
      <c r="C4" s="106" t="s">
        <v>88</v>
      </c>
      <c r="G4" s="159">
        <f>'일간 팔로워'!Q1</f>
        <v>45505</v>
      </c>
      <c r="H4" s="195">
        <f ca="1">SUM(INDIRECT("'Contents 시트'!"&amp;CHAR(64+MATCH(H3,'Contents 시트'!6:6,0))&amp;":"&amp;CHAR(64+MATCH(H3,'Contents 시트'!6:6,0))))</f>
        <v>9178</v>
      </c>
      <c r="I4" s="196">
        <f ca="1">SUM(INDIRECT("'Contents 시트'!"&amp;CHAR(64+MATCH(I3,'Contents 시트'!6:6,0))&amp;":"&amp;CHAR(64+MATCH(I3,'Contents 시트'!6:6,0))))</f>
        <v>1583</v>
      </c>
    </row>
    <row r="5" spans="1:9">
      <c r="A5" s="28">
        <v>45017</v>
      </c>
      <c r="B5" s="99">
        <v>3119</v>
      </c>
      <c r="C5" s="100">
        <v>368</v>
      </c>
    </row>
    <row r="6" spans="1:9">
      <c r="A6" s="31">
        <v>45047</v>
      </c>
      <c r="B6" s="98">
        <v>6531</v>
      </c>
      <c r="C6" s="101">
        <v>473</v>
      </c>
    </row>
    <row r="7" spans="1:9">
      <c r="A7" s="31">
        <v>45078</v>
      </c>
      <c r="B7" s="98">
        <v>8969</v>
      </c>
      <c r="C7" s="101">
        <v>817</v>
      </c>
    </row>
    <row r="8" spans="1:9">
      <c r="A8" s="31">
        <v>45108</v>
      </c>
      <c r="B8" s="98">
        <v>5786</v>
      </c>
      <c r="C8" s="101">
        <v>467</v>
      </c>
    </row>
    <row r="9" spans="1:9">
      <c r="A9" s="31">
        <v>45139</v>
      </c>
      <c r="B9" s="98">
        <v>4606</v>
      </c>
      <c r="C9" s="101">
        <v>431</v>
      </c>
    </row>
    <row r="10" spans="1:9">
      <c r="A10" s="31">
        <v>45170</v>
      </c>
      <c r="B10" s="98">
        <v>4941</v>
      </c>
      <c r="C10" s="101">
        <v>402</v>
      </c>
    </row>
    <row r="11" spans="1:9">
      <c r="A11" s="31">
        <v>45200</v>
      </c>
      <c r="B11" s="98">
        <v>4455</v>
      </c>
      <c r="C11" s="101">
        <v>225</v>
      </c>
    </row>
    <row r="12" spans="1:9">
      <c r="A12" s="31">
        <v>45231</v>
      </c>
      <c r="B12" s="98">
        <v>5741</v>
      </c>
      <c r="C12" s="101">
        <v>972</v>
      </c>
    </row>
    <row r="13" spans="1:9">
      <c r="A13" s="31">
        <v>45261</v>
      </c>
      <c r="B13" s="98">
        <v>3228</v>
      </c>
      <c r="C13" s="101">
        <v>246</v>
      </c>
    </row>
    <row r="14" spans="1:9">
      <c r="A14" s="31">
        <v>45292</v>
      </c>
      <c r="B14" s="98">
        <v>7223</v>
      </c>
      <c r="C14" s="101">
        <v>852</v>
      </c>
    </row>
    <row r="15" spans="1:9">
      <c r="A15" s="31">
        <v>45323</v>
      </c>
      <c r="B15" s="98">
        <v>6201</v>
      </c>
      <c r="C15" s="101">
        <v>1123</v>
      </c>
    </row>
    <row r="16" spans="1:9">
      <c r="A16" s="31">
        <v>45352</v>
      </c>
      <c r="B16" s="98">
        <v>6513</v>
      </c>
      <c r="C16" s="101">
        <v>1448</v>
      </c>
    </row>
    <row r="17" spans="1:11">
      <c r="A17" s="31">
        <v>45383</v>
      </c>
      <c r="B17" s="98">
        <v>13650</v>
      </c>
      <c r="C17" s="101">
        <v>3649</v>
      </c>
    </row>
    <row r="18" spans="1:11">
      <c r="A18" s="31">
        <v>45413</v>
      </c>
      <c r="B18" s="98">
        <v>9787</v>
      </c>
      <c r="C18" s="101">
        <v>1938</v>
      </c>
    </row>
    <row r="19" spans="1:11">
      <c r="A19" s="31">
        <v>45444</v>
      </c>
      <c r="B19" s="98">
        <v>9731</v>
      </c>
      <c r="C19" s="101">
        <v>2735</v>
      </c>
    </row>
    <row r="20" spans="1:11">
      <c r="A20" s="31">
        <v>45474</v>
      </c>
      <c r="B20" s="98">
        <v>7015</v>
      </c>
      <c r="C20" s="101">
        <v>1376</v>
      </c>
    </row>
    <row r="21" spans="1:11">
      <c r="A21" s="31">
        <v>45505</v>
      </c>
      <c r="B21" s="98">
        <v>9178</v>
      </c>
      <c r="C21" s="101">
        <v>1583</v>
      </c>
    </row>
    <row r="22" spans="1:11">
      <c r="A22" s="31"/>
      <c r="B22" s="98"/>
      <c r="C22" s="101"/>
    </row>
    <row r="23" spans="1:11" ht="17.25" thickBot="1">
      <c r="A23" s="31"/>
      <c r="B23" s="98"/>
      <c r="C23" s="101"/>
      <c r="G23" t="s">
        <v>96</v>
      </c>
      <c r="H23" t="s">
        <v>97</v>
      </c>
      <c r="K23" t="s">
        <v>98</v>
      </c>
    </row>
    <row r="24" spans="1:11">
      <c r="A24" s="31"/>
      <c r="B24" s="98"/>
      <c r="C24" s="101"/>
      <c r="G24" s="107" t="s">
        <v>2</v>
      </c>
      <c r="H24" s="108" t="s">
        <v>89</v>
      </c>
      <c r="I24" s="108"/>
      <c r="J24" s="108"/>
      <c r="K24" s="109" t="s">
        <v>90</v>
      </c>
    </row>
    <row r="25" spans="1:11">
      <c r="A25" s="31"/>
      <c r="B25" s="98"/>
      <c r="C25" s="101"/>
      <c r="F25">
        <v>1</v>
      </c>
      <c r="G25" s="130">
        <f ca="1">INDEX(INDIRECT(G$23&amp;":"&amp;G$23),COUNTA(INDIRECT(G$23&amp;":"&amp;G$23))-9+$F25)</f>
        <v>45170</v>
      </c>
      <c r="H25" s="131">
        <f ca="1">INDEX(INDIRECT(H$23&amp;":"&amp;H$23),COUNTA(INDIRECT(H$23&amp;":"&amp;H$23))-9+$F25)</f>
        <v>4941</v>
      </c>
      <c r="I25" s="193"/>
      <c r="J25" s="193"/>
      <c r="K25" s="132">
        <f ca="1">INDEX(INDIRECT(K$23&amp;":"&amp;K$23),COUNTA(INDIRECT(K$23&amp;":"&amp;K$23))-9+$F25)</f>
        <v>402</v>
      </c>
    </row>
    <row r="26" spans="1:11">
      <c r="A26" s="31"/>
      <c r="B26" s="98"/>
      <c r="C26" s="101"/>
      <c r="F26">
        <v>2</v>
      </c>
      <c r="G26" s="130">
        <f t="shared" ref="G26:H36" ca="1" si="0">INDEX(INDIRECT(G$23&amp;":"&amp;G$23),COUNTA(INDIRECT(G$23&amp;":"&amp;G$23))-9+$F26)</f>
        <v>45200</v>
      </c>
      <c r="H26" s="131">
        <f t="shared" ca="1" si="0"/>
        <v>4455</v>
      </c>
      <c r="I26" s="193"/>
      <c r="J26" s="193"/>
      <c r="K26" s="132">
        <f t="shared" ref="K26:K36" ca="1" si="1">INDEX(INDIRECT(K$23&amp;":"&amp;K$23),COUNTA(INDIRECT(K$23&amp;":"&amp;K$23))-9+$F26)</f>
        <v>225</v>
      </c>
    </row>
    <row r="27" spans="1:11">
      <c r="A27" s="31"/>
      <c r="B27" s="98"/>
      <c r="C27" s="101"/>
      <c r="F27">
        <v>3</v>
      </c>
      <c r="G27" s="130">
        <f t="shared" ca="1" si="0"/>
        <v>45231</v>
      </c>
      <c r="H27" s="131">
        <f t="shared" ca="1" si="0"/>
        <v>5741</v>
      </c>
      <c r="I27" s="193"/>
      <c r="J27" s="193"/>
      <c r="K27" s="132">
        <f t="shared" ca="1" si="1"/>
        <v>972</v>
      </c>
    </row>
    <row r="28" spans="1:11">
      <c r="A28" s="31"/>
      <c r="B28" s="98"/>
      <c r="C28" s="101"/>
      <c r="F28">
        <v>4</v>
      </c>
      <c r="G28" s="130">
        <f t="shared" ca="1" si="0"/>
        <v>45261</v>
      </c>
      <c r="H28" s="131">
        <f t="shared" ca="1" si="0"/>
        <v>3228</v>
      </c>
      <c r="I28" s="193"/>
      <c r="J28" s="193"/>
      <c r="K28" s="132">
        <f t="shared" ca="1" si="1"/>
        <v>246</v>
      </c>
    </row>
    <row r="29" spans="1:11">
      <c r="A29" s="31"/>
      <c r="B29" s="98"/>
      <c r="C29" s="101"/>
      <c r="F29">
        <v>5</v>
      </c>
      <c r="G29" s="130">
        <f t="shared" ca="1" si="0"/>
        <v>45292</v>
      </c>
      <c r="H29" s="131">
        <f t="shared" ca="1" si="0"/>
        <v>7223</v>
      </c>
      <c r="I29" s="193"/>
      <c r="J29" s="193"/>
      <c r="K29" s="132">
        <f t="shared" ca="1" si="1"/>
        <v>852</v>
      </c>
    </row>
    <row r="30" spans="1:11">
      <c r="A30" s="31"/>
      <c r="B30" s="98"/>
      <c r="C30" s="101"/>
      <c r="F30">
        <v>6</v>
      </c>
      <c r="G30" s="130">
        <f t="shared" ca="1" si="0"/>
        <v>45323</v>
      </c>
      <c r="H30" s="131">
        <f t="shared" ca="1" si="0"/>
        <v>6201</v>
      </c>
      <c r="I30" s="193"/>
      <c r="J30" s="193"/>
      <c r="K30" s="132">
        <f t="shared" ca="1" si="1"/>
        <v>1123</v>
      </c>
    </row>
    <row r="31" spans="1:11">
      <c r="A31" s="31"/>
      <c r="B31" s="98"/>
      <c r="C31" s="101"/>
      <c r="F31">
        <v>7</v>
      </c>
      <c r="G31" s="130">
        <f t="shared" ca="1" si="0"/>
        <v>45352</v>
      </c>
      <c r="H31" s="131">
        <f t="shared" ca="1" si="0"/>
        <v>6513</v>
      </c>
      <c r="I31" s="193"/>
      <c r="J31" s="193"/>
      <c r="K31" s="132">
        <f t="shared" ca="1" si="1"/>
        <v>1448</v>
      </c>
    </row>
    <row r="32" spans="1:11">
      <c r="A32" s="31"/>
      <c r="B32" s="98"/>
      <c r="C32" s="101"/>
      <c r="F32">
        <v>8</v>
      </c>
      <c r="G32" s="130">
        <f t="shared" ca="1" si="0"/>
        <v>45383</v>
      </c>
      <c r="H32" s="131">
        <f t="shared" ca="1" si="0"/>
        <v>13650</v>
      </c>
      <c r="I32" s="193"/>
      <c r="J32" s="193"/>
      <c r="K32" s="132">
        <f t="shared" ca="1" si="1"/>
        <v>3649</v>
      </c>
    </row>
    <row r="33" spans="1:11">
      <c r="A33" s="31"/>
      <c r="B33" s="98"/>
      <c r="C33" s="101"/>
      <c r="F33">
        <v>9</v>
      </c>
      <c r="G33" s="130">
        <f t="shared" ca="1" si="0"/>
        <v>45413</v>
      </c>
      <c r="H33" s="131">
        <f t="shared" ca="1" si="0"/>
        <v>9787</v>
      </c>
      <c r="I33" s="193"/>
      <c r="J33" s="193"/>
      <c r="K33" s="132">
        <f t="shared" ca="1" si="1"/>
        <v>1938</v>
      </c>
    </row>
    <row r="34" spans="1:11">
      <c r="A34" s="31"/>
      <c r="B34" s="98"/>
      <c r="C34" s="101"/>
      <c r="F34">
        <v>10</v>
      </c>
      <c r="G34" s="130">
        <f t="shared" ca="1" si="0"/>
        <v>45444</v>
      </c>
      <c r="H34" s="131">
        <f t="shared" ca="1" si="0"/>
        <v>9731</v>
      </c>
      <c r="I34" s="193"/>
      <c r="J34" s="193"/>
      <c r="K34" s="132">
        <f t="shared" ca="1" si="1"/>
        <v>2735</v>
      </c>
    </row>
    <row r="35" spans="1:11">
      <c r="A35" s="31"/>
      <c r="B35" s="98"/>
      <c r="C35" s="101"/>
      <c r="F35">
        <v>11</v>
      </c>
      <c r="G35" s="130">
        <f t="shared" ca="1" si="0"/>
        <v>45474</v>
      </c>
      <c r="H35" s="131">
        <f t="shared" ca="1" si="0"/>
        <v>7015</v>
      </c>
      <c r="I35" s="193"/>
      <c r="J35" s="193"/>
      <c r="K35" s="132">
        <f t="shared" ca="1" si="1"/>
        <v>1376</v>
      </c>
    </row>
    <row r="36" spans="1:11" ht="17.25" thickBot="1">
      <c r="A36" s="31"/>
      <c r="B36" s="98"/>
      <c r="C36" s="101"/>
      <c r="F36">
        <v>12</v>
      </c>
      <c r="G36" s="133">
        <f t="shared" ca="1" si="0"/>
        <v>45505</v>
      </c>
      <c r="H36" s="134">
        <f t="shared" ca="1" si="0"/>
        <v>9178</v>
      </c>
      <c r="I36" s="194"/>
      <c r="J36" s="194"/>
      <c r="K36" s="135">
        <f t="shared" ca="1" si="1"/>
        <v>1583</v>
      </c>
    </row>
    <row r="37" spans="1:11">
      <c r="A37" s="31"/>
      <c r="B37" s="98"/>
      <c r="C37" s="101"/>
    </row>
    <row r="38" spans="1:11">
      <c r="A38" s="31"/>
      <c r="B38" s="98"/>
      <c r="C38" s="101"/>
    </row>
    <row r="39" spans="1:11">
      <c r="A39" s="31"/>
      <c r="B39" s="98"/>
      <c r="C39" s="101"/>
      <c r="G39" t="s">
        <v>132</v>
      </c>
    </row>
    <row r="40" spans="1:11">
      <c r="A40" s="31"/>
      <c r="B40" s="98"/>
      <c r="C40" s="101"/>
      <c r="G40" t="s">
        <v>135</v>
      </c>
    </row>
    <row r="41" spans="1:11">
      <c r="A41" s="31"/>
      <c r="B41" s="98"/>
      <c r="C41" s="101"/>
    </row>
    <row r="42" spans="1:11">
      <c r="A42" s="31"/>
      <c r="B42" s="98"/>
      <c r="C42" s="101"/>
    </row>
    <row r="43" spans="1:11">
      <c r="A43" s="31"/>
      <c r="B43" s="98"/>
      <c r="C43" s="101"/>
    </row>
    <row r="44" spans="1:11">
      <c r="A44" s="31"/>
      <c r="B44" s="98"/>
      <c r="C44" s="101"/>
    </row>
    <row r="45" spans="1:11">
      <c r="A45" s="31"/>
      <c r="B45" s="98"/>
      <c r="C45" s="101"/>
    </row>
    <row r="46" spans="1:11">
      <c r="A46" s="31"/>
      <c r="B46" s="98"/>
      <c r="C46" s="101"/>
    </row>
    <row r="47" spans="1:11">
      <c r="A47" s="31"/>
      <c r="B47" s="98"/>
      <c r="C47" s="101"/>
    </row>
    <row r="48" spans="1:11">
      <c r="A48" s="31"/>
      <c r="B48" s="98"/>
      <c r="C48" s="101"/>
    </row>
    <row r="49" spans="1:3">
      <c r="A49" s="31"/>
      <c r="B49" s="98"/>
      <c r="C49" s="101"/>
    </row>
    <row r="50" spans="1:3">
      <c r="A50" s="31"/>
      <c r="B50" s="98"/>
      <c r="C50" s="101"/>
    </row>
    <row r="51" spans="1:3">
      <c r="A51" s="31"/>
      <c r="B51" s="98"/>
      <c r="C51" s="101"/>
    </row>
    <row r="52" spans="1:3">
      <c r="A52" s="31"/>
      <c r="B52" s="98"/>
      <c r="C52" s="101"/>
    </row>
    <row r="53" spans="1:3">
      <c r="A53" s="31"/>
      <c r="B53" s="98"/>
      <c r="C53" s="101"/>
    </row>
    <row r="54" spans="1:3">
      <c r="A54" s="31"/>
      <c r="B54" s="98"/>
      <c r="C54" s="101"/>
    </row>
    <row r="55" spans="1:3">
      <c r="A55" s="31"/>
      <c r="B55" s="98"/>
      <c r="C55" s="101"/>
    </row>
    <row r="56" spans="1:3">
      <c r="A56" s="31"/>
      <c r="B56" s="98"/>
      <c r="C56" s="101"/>
    </row>
    <row r="57" spans="1:3">
      <c r="A57" s="31"/>
      <c r="B57" s="98"/>
      <c r="C57" s="101"/>
    </row>
    <row r="58" spans="1:3">
      <c r="A58" s="31"/>
      <c r="B58" s="98"/>
      <c r="C58" s="101"/>
    </row>
    <row r="59" spans="1:3">
      <c r="A59" s="31"/>
      <c r="B59" s="98"/>
      <c r="C59" s="101"/>
    </row>
    <row r="60" spans="1:3">
      <c r="A60" s="31"/>
      <c r="B60" s="98"/>
      <c r="C60" s="101"/>
    </row>
    <row r="61" spans="1:3">
      <c r="A61" s="31"/>
      <c r="B61" s="98"/>
      <c r="C61" s="101"/>
    </row>
    <row r="62" spans="1:3">
      <c r="A62" s="31"/>
      <c r="B62" s="98"/>
      <c r="C62" s="101"/>
    </row>
    <row r="63" spans="1:3">
      <c r="A63" s="31"/>
      <c r="B63" s="98"/>
      <c r="C63" s="101"/>
    </row>
    <row r="64" spans="1:3">
      <c r="A64" s="31"/>
      <c r="B64" s="98"/>
      <c r="C64" s="101"/>
    </row>
    <row r="65" spans="1:3" ht="17.25" thickBot="1">
      <c r="A65" s="102"/>
      <c r="B65" s="7"/>
      <c r="C65" s="8"/>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A1BD2-D3F3-4109-87D5-0F636950FB23}">
  <sheetPr>
    <tabColor theme="9" tint="0.79998168889431442"/>
  </sheetPr>
  <dimension ref="A1:L58"/>
  <sheetViews>
    <sheetView workbookViewId="0">
      <selection activeCell="H5" sqref="H5"/>
    </sheetView>
  </sheetViews>
  <sheetFormatPr defaultRowHeight="16.5"/>
  <cols>
    <col min="1" max="1" width="11.125" style="160" bestFit="1" customWidth="1"/>
    <col min="8" max="8" width="11.125" bestFit="1" customWidth="1"/>
  </cols>
  <sheetData>
    <row r="1" spans="1:12">
      <c r="H1" s="122" t="s">
        <v>91</v>
      </c>
      <c r="I1" s="157" t="s">
        <v>92</v>
      </c>
      <c r="J1" s="157" t="s">
        <v>93</v>
      </c>
      <c r="K1" s="157" t="s">
        <v>94</v>
      </c>
      <c r="L1" s="158" t="s">
        <v>95</v>
      </c>
    </row>
    <row r="2" spans="1:12" ht="17.25" thickBot="1">
      <c r="H2" s="103">
        <f>'일간 팔로워'!Q1</f>
        <v>45505</v>
      </c>
      <c r="I2" s="3">
        <f>SUM(visitors!W:W)</f>
        <v>216</v>
      </c>
      <c r="J2" s="3">
        <f>SUM(visitors!X:X)</f>
        <v>64</v>
      </c>
      <c r="K2" s="3">
        <f>SUM(I2:J2)</f>
        <v>280</v>
      </c>
      <c r="L2" s="4">
        <f>MAX('Contents 계산시트'!X:X)</f>
        <v>9</v>
      </c>
    </row>
    <row r="3" spans="1:12" ht="17.25" thickBot="1"/>
    <row r="4" spans="1:12" ht="17.25" thickBot="1">
      <c r="A4" s="161" t="s">
        <v>91</v>
      </c>
      <c r="B4" s="155" t="s">
        <v>92</v>
      </c>
      <c r="C4" s="155" t="s">
        <v>93</v>
      </c>
      <c r="D4" s="155" t="s">
        <v>94</v>
      </c>
      <c r="E4" s="156" t="s">
        <v>95</v>
      </c>
    </row>
    <row r="5" spans="1:12">
      <c r="A5" s="162">
        <v>45383</v>
      </c>
      <c r="B5" s="9">
        <v>177</v>
      </c>
      <c r="C5" s="9">
        <v>149</v>
      </c>
      <c r="D5" s="9">
        <v>326</v>
      </c>
      <c r="E5" s="9">
        <v>8</v>
      </c>
    </row>
    <row r="6" spans="1:12">
      <c r="A6" s="163">
        <v>45413</v>
      </c>
      <c r="B6" s="6">
        <v>176</v>
      </c>
      <c r="C6" s="6">
        <v>128</v>
      </c>
      <c r="D6" s="6">
        <v>304</v>
      </c>
      <c r="E6" s="6">
        <v>8</v>
      </c>
    </row>
    <row r="7" spans="1:12">
      <c r="A7" s="163">
        <v>45444</v>
      </c>
      <c r="B7" s="6">
        <v>191</v>
      </c>
      <c r="C7" s="6">
        <v>133</v>
      </c>
      <c r="D7" s="6">
        <v>324</v>
      </c>
      <c r="E7" s="6">
        <v>9</v>
      </c>
    </row>
    <row r="8" spans="1:12">
      <c r="A8" s="163">
        <v>45474</v>
      </c>
      <c r="B8" s="6">
        <v>170</v>
      </c>
      <c r="C8" s="6">
        <v>96</v>
      </c>
      <c r="D8" s="6">
        <v>266</v>
      </c>
      <c r="E8" s="6">
        <v>7</v>
      </c>
    </row>
    <row r="9" spans="1:12">
      <c r="A9" s="163">
        <v>45505</v>
      </c>
      <c r="B9" s="6">
        <v>216</v>
      </c>
      <c r="C9" s="6">
        <v>64</v>
      </c>
      <c r="D9" s="6">
        <v>280</v>
      </c>
      <c r="E9" s="6">
        <v>9</v>
      </c>
    </row>
    <row r="10" spans="1:12">
      <c r="A10" s="163"/>
      <c r="B10" s="6"/>
      <c r="C10" s="6"/>
      <c r="D10" s="6"/>
      <c r="E10" s="6"/>
    </row>
    <row r="11" spans="1:12">
      <c r="A11" s="163"/>
      <c r="B11" s="6"/>
      <c r="C11" s="6"/>
      <c r="D11" s="6"/>
      <c r="E11" s="6"/>
    </row>
    <row r="12" spans="1:12">
      <c r="A12" s="163"/>
      <c r="B12" s="6"/>
      <c r="C12" s="6"/>
      <c r="D12" s="6"/>
      <c r="E12" s="6"/>
    </row>
    <row r="13" spans="1:12">
      <c r="A13" s="163"/>
      <c r="B13" s="6"/>
      <c r="C13" s="6"/>
      <c r="D13" s="6"/>
      <c r="E13" s="6"/>
    </row>
    <row r="14" spans="1:12">
      <c r="A14" s="163"/>
      <c r="B14" s="110"/>
      <c r="C14" s="110"/>
      <c r="D14" s="110"/>
      <c r="E14" s="6"/>
    </row>
    <row r="15" spans="1:12">
      <c r="A15" s="164"/>
      <c r="B15" s="111"/>
      <c r="C15" s="111"/>
      <c r="D15" s="111"/>
      <c r="E15" s="6"/>
    </row>
    <row r="16" spans="1:12">
      <c r="A16" s="164"/>
      <c r="B16" s="111"/>
      <c r="C16" s="111"/>
      <c r="D16" s="111"/>
      <c r="E16" s="6"/>
    </row>
    <row r="17" spans="1:12">
      <c r="A17" s="164"/>
      <c r="B17" s="111"/>
      <c r="C17" s="111"/>
      <c r="D17" s="111"/>
      <c r="E17" s="6"/>
    </row>
    <row r="18" spans="1:12">
      <c r="A18" s="163"/>
      <c r="B18" s="6"/>
      <c r="C18" s="6"/>
      <c r="D18" s="6"/>
      <c r="E18" s="6"/>
    </row>
    <row r="19" spans="1:12">
      <c r="A19" s="163"/>
      <c r="B19" s="6"/>
      <c r="C19" s="6"/>
      <c r="D19" s="6"/>
      <c r="E19" s="6"/>
    </row>
    <row r="20" spans="1:12">
      <c r="A20" s="163"/>
      <c r="B20" s="6"/>
      <c r="C20" s="6"/>
      <c r="D20" s="6"/>
      <c r="E20" s="6"/>
    </row>
    <row r="21" spans="1:12">
      <c r="A21" s="163"/>
      <c r="B21" s="6"/>
      <c r="C21" s="6"/>
      <c r="D21" s="6"/>
      <c r="E21" s="6"/>
    </row>
    <row r="22" spans="1:12">
      <c r="A22" s="163"/>
      <c r="B22" s="6"/>
      <c r="C22" s="6"/>
      <c r="D22" s="6"/>
      <c r="E22" s="6"/>
    </row>
    <row r="23" spans="1:12">
      <c r="A23" s="163"/>
      <c r="B23" s="6"/>
      <c r="C23" s="6"/>
      <c r="D23" s="6"/>
      <c r="E23" s="6"/>
    </row>
    <row r="24" spans="1:12">
      <c r="A24" s="163"/>
      <c r="B24" s="6"/>
      <c r="C24" s="6"/>
      <c r="D24" s="6"/>
      <c r="E24" s="6"/>
    </row>
    <row r="25" spans="1:12">
      <c r="A25" s="163"/>
      <c r="B25" s="6"/>
      <c r="C25" s="6"/>
      <c r="D25" s="6"/>
      <c r="E25" s="6"/>
    </row>
    <row r="26" spans="1:12">
      <c r="A26" s="163"/>
      <c r="B26" s="6"/>
      <c r="C26" s="6"/>
      <c r="D26" s="6"/>
      <c r="E26" s="6"/>
    </row>
    <row r="27" spans="1:12" ht="17.25" thickBot="1">
      <c r="A27" s="163"/>
      <c r="B27" s="6"/>
      <c r="C27" s="6"/>
      <c r="D27" s="6"/>
      <c r="E27" s="6"/>
      <c r="H27" t="s">
        <v>96</v>
      </c>
      <c r="I27" t="s">
        <v>97</v>
      </c>
      <c r="J27" t="s">
        <v>98</v>
      </c>
      <c r="K27" t="s">
        <v>99</v>
      </c>
      <c r="L27" t="s">
        <v>100</v>
      </c>
    </row>
    <row r="28" spans="1:12">
      <c r="A28" s="163"/>
      <c r="B28" s="6"/>
      <c r="C28" s="6"/>
      <c r="D28" s="6"/>
      <c r="E28" s="6"/>
      <c r="H28" s="38" t="s">
        <v>91</v>
      </c>
      <c r="I28" s="112" t="s">
        <v>92</v>
      </c>
      <c r="J28" s="112" t="s">
        <v>93</v>
      </c>
      <c r="K28" s="112" t="s">
        <v>94</v>
      </c>
      <c r="L28" s="113" t="s">
        <v>95</v>
      </c>
    </row>
    <row r="29" spans="1:12">
      <c r="A29" s="163"/>
      <c r="B29" s="6"/>
      <c r="C29" s="6"/>
      <c r="D29" s="6"/>
      <c r="E29" s="6"/>
      <c r="G29">
        <v>1</v>
      </c>
      <c r="H29" s="117">
        <f ca="1">INDEX(INDIRECT(H$27&amp;":"&amp;H$27),COUNTA(INDIRECT(H$27&amp;":"&amp;H$27))+$G29)</f>
        <v>45444</v>
      </c>
      <c r="I29" s="1">
        <f t="shared" ref="I29:L29" ca="1" si="0">INDEX(INDIRECT(I$27&amp;":"&amp;I$27),COUNTA(INDIRECT(I$27&amp;":"&amp;I$27))+$G29)</f>
        <v>191</v>
      </c>
      <c r="J29" s="1">
        <f t="shared" ca="1" si="0"/>
        <v>133</v>
      </c>
      <c r="K29" s="1">
        <f t="shared" ca="1" si="0"/>
        <v>324</v>
      </c>
      <c r="L29" s="2">
        <f t="shared" ca="1" si="0"/>
        <v>9</v>
      </c>
    </row>
    <row r="30" spans="1:12">
      <c r="A30" s="163"/>
      <c r="B30" s="6"/>
      <c r="C30" s="6"/>
      <c r="D30" s="6"/>
      <c r="E30" s="6"/>
      <c r="G30">
        <v>2</v>
      </c>
      <c r="H30" s="117">
        <f t="shared" ref="H30:L31" ca="1" si="1">INDEX(INDIRECT(H$27&amp;":"&amp;H$27),COUNTA(INDIRECT(H$27&amp;":"&amp;H$27))+$G30)</f>
        <v>45474</v>
      </c>
      <c r="I30" s="1">
        <f t="shared" ca="1" si="1"/>
        <v>170</v>
      </c>
      <c r="J30" s="1">
        <f t="shared" ca="1" si="1"/>
        <v>96</v>
      </c>
      <c r="K30" s="1">
        <f t="shared" ca="1" si="1"/>
        <v>266</v>
      </c>
      <c r="L30" s="2">
        <f t="shared" ca="1" si="1"/>
        <v>7</v>
      </c>
    </row>
    <row r="31" spans="1:12" ht="17.25" thickBot="1">
      <c r="A31" s="163"/>
      <c r="B31" s="6"/>
      <c r="C31" s="6"/>
      <c r="D31" s="6"/>
      <c r="E31" s="6"/>
      <c r="G31">
        <v>3</v>
      </c>
      <c r="H31" s="118">
        <f t="shared" ca="1" si="1"/>
        <v>45505</v>
      </c>
      <c r="I31" s="3">
        <f t="shared" ca="1" si="1"/>
        <v>216</v>
      </c>
      <c r="J31" s="3">
        <f t="shared" ca="1" si="1"/>
        <v>64</v>
      </c>
      <c r="K31" s="3">
        <f t="shared" ca="1" si="1"/>
        <v>280</v>
      </c>
      <c r="L31" s="4">
        <f t="shared" ca="1" si="1"/>
        <v>9</v>
      </c>
    </row>
    <row r="32" spans="1:12">
      <c r="A32" s="163"/>
      <c r="B32" s="6"/>
      <c r="C32" s="6"/>
      <c r="D32" s="6"/>
      <c r="E32" s="6"/>
      <c r="H32" t="s">
        <v>661</v>
      </c>
      <c r="I32">
        <v>181.3</v>
      </c>
      <c r="J32">
        <v>136.69999999999999</v>
      </c>
      <c r="K32">
        <v>318</v>
      </c>
    </row>
    <row r="33" spans="1:8">
      <c r="A33" s="163"/>
      <c r="B33" s="6"/>
      <c r="C33" s="6"/>
      <c r="D33" s="6"/>
      <c r="E33" s="6"/>
    </row>
    <row r="34" spans="1:8">
      <c r="A34" s="163"/>
      <c r="B34" s="6"/>
      <c r="C34" s="6"/>
      <c r="D34" s="6"/>
      <c r="E34" s="6"/>
    </row>
    <row r="35" spans="1:8">
      <c r="A35" s="163"/>
      <c r="B35" s="6"/>
      <c r="C35" s="6"/>
      <c r="D35" s="6"/>
      <c r="E35" s="6"/>
    </row>
    <row r="36" spans="1:8">
      <c r="A36" s="163"/>
      <c r="B36" s="6"/>
      <c r="C36" s="6"/>
      <c r="D36" s="6"/>
      <c r="E36" s="6"/>
      <c r="H36" s="294" t="str">
        <f ca="1">"순방문자 수 전 월 대비 "&amp;
TEXT(ABS((K31-K30)/K30),"0.0%")&amp;
IF(K31&gt;=K30," 증가"," 감소")</f>
        <v>순방문자 수 전 월 대비 5.3% 증가</v>
      </c>
    </row>
    <row r="37" spans="1:8">
      <c r="A37" s="163"/>
      <c r="B37" s="6"/>
      <c r="C37" s="6"/>
      <c r="D37" s="6"/>
      <c r="E37" s="6"/>
    </row>
    <row r="38" spans="1:8">
      <c r="A38" s="163"/>
      <c r="B38" s="6"/>
      <c r="C38" s="6"/>
      <c r="D38" s="6"/>
      <c r="E38" s="6"/>
      <c r="H38" t="s">
        <v>506</v>
      </c>
    </row>
    <row r="39" spans="1:8">
      <c r="A39" s="163"/>
      <c r="B39" s="6"/>
      <c r="C39" s="6"/>
      <c r="D39" s="6"/>
      <c r="E39" s="6"/>
      <c r="H39" s="59" t="str">
        <f ca="1">"각각 "&amp;TEXT(ABS((I31-I30)/I30),"0.0%")&amp;
IF(I31&gt;=I30," 증가", " 감소")&amp;", "&amp;
TEXT(ABS((J31-J30)/J30),"0.0%")&amp;
IF(J31&gt;=J30," 증가"," 감소")</f>
        <v>각각 27.1% 증가, 33.3% 감소</v>
      </c>
    </row>
    <row r="40" spans="1:8">
      <c r="A40" s="163"/>
      <c r="B40" s="6"/>
      <c r="C40" s="6"/>
      <c r="D40" s="6"/>
      <c r="E40" s="6"/>
    </row>
    <row r="41" spans="1:8">
      <c r="A41" s="163"/>
      <c r="B41" s="6"/>
      <c r="C41" s="6"/>
      <c r="D41" s="6"/>
      <c r="E41" s="6"/>
    </row>
    <row r="42" spans="1:8">
      <c r="A42" s="163"/>
      <c r="B42" s="6"/>
      <c r="C42" s="6"/>
      <c r="D42" s="6"/>
      <c r="E42" s="6"/>
    </row>
    <row r="43" spans="1:8">
      <c r="A43" s="163"/>
      <c r="B43" s="6"/>
      <c r="C43" s="6"/>
      <c r="D43" s="6"/>
      <c r="E43" s="6"/>
    </row>
    <row r="44" spans="1:8">
      <c r="A44" s="163"/>
      <c r="B44" s="6"/>
      <c r="C44" s="6"/>
      <c r="D44" s="6"/>
      <c r="E44" s="6"/>
    </row>
    <row r="45" spans="1:8">
      <c r="A45" s="163"/>
      <c r="B45" s="6"/>
      <c r="C45" s="6"/>
      <c r="D45" s="6"/>
      <c r="E45" s="6"/>
    </row>
    <row r="46" spans="1:8">
      <c r="A46" s="163"/>
      <c r="B46" s="6"/>
      <c r="C46" s="6"/>
      <c r="D46" s="6"/>
      <c r="E46" s="6"/>
    </row>
    <row r="47" spans="1:8">
      <c r="A47" s="163"/>
      <c r="B47" s="6"/>
      <c r="C47" s="6"/>
      <c r="D47" s="6"/>
      <c r="E47" s="6"/>
    </row>
    <row r="48" spans="1:8">
      <c r="A48" s="163"/>
      <c r="B48" s="6"/>
      <c r="C48" s="6"/>
      <c r="D48" s="6"/>
      <c r="E48" s="6"/>
    </row>
    <row r="49" spans="1:5">
      <c r="A49" s="163"/>
      <c r="B49" s="6"/>
      <c r="C49" s="6"/>
      <c r="D49" s="6"/>
      <c r="E49" s="6"/>
    </row>
    <row r="50" spans="1:5">
      <c r="A50" s="163"/>
      <c r="B50" s="6"/>
      <c r="C50" s="6"/>
      <c r="D50" s="6"/>
      <c r="E50" s="6"/>
    </row>
    <row r="51" spans="1:5">
      <c r="A51" s="163"/>
      <c r="B51" s="6"/>
      <c r="C51" s="6"/>
      <c r="D51" s="6"/>
      <c r="E51" s="6"/>
    </row>
    <row r="52" spans="1:5">
      <c r="A52" s="163"/>
      <c r="B52" s="6"/>
      <c r="C52" s="6"/>
      <c r="D52" s="6"/>
      <c r="E52" s="6"/>
    </row>
    <row r="53" spans="1:5">
      <c r="A53" s="163"/>
      <c r="B53" s="6"/>
      <c r="C53" s="6"/>
      <c r="D53" s="6"/>
      <c r="E53" s="6"/>
    </row>
    <row r="54" spans="1:5">
      <c r="A54" s="163"/>
      <c r="B54" s="6"/>
      <c r="C54" s="6"/>
      <c r="D54" s="6"/>
      <c r="E54" s="6"/>
    </row>
    <row r="55" spans="1:5">
      <c r="A55" s="163"/>
      <c r="B55" s="6"/>
      <c r="C55" s="6"/>
      <c r="D55" s="6"/>
      <c r="E55" s="6"/>
    </row>
    <row r="56" spans="1:5">
      <c r="A56" s="163"/>
      <c r="B56" s="6"/>
      <c r="C56" s="6"/>
      <c r="D56" s="6"/>
      <c r="E56" s="6"/>
    </row>
    <row r="57" spans="1:5">
      <c r="A57" s="163"/>
      <c r="B57" s="6"/>
      <c r="C57" s="6"/>
      <c r="D57" s="6"/>
      <c r="E57" s="6"/>
    </row>
    <row r="58" spans="1:5">
      <c r="A58" s="163"/>
      <c r="B58" s="6"/>
      <c r="C58" s="6"/>
      <c r="D58" s="6"/>
      <c r="E58" s="6"/>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76CD-1A30-4821-89E6-95184198FE86}">
  <sheetPr>
    <tabColor theme="7" tint="0.79998168889431442"/>
  </sheetPr>
  <dimension ref="A2:AF51"/>
  <sheetViews>
    <sheetView workbookViewId="0">
      <selection activeCell="AE17" sqref="AE17"/>
    </sheetView>
  </sheetViews>
  <sheetFormatPr defaultRowHeight="16.5"/>
  <cols>
    <col min="1" max="20" width="9" style="51"/>
  </cols>
  <sheetData>
    <row r="2" spans="1:32">
      <c r="A2" s="51" t="s">
        <v>37</v>
      </c>
      <c r="B2" s="51" t="s">
        <v>38</v>
      </c>
      <c r="C2" s="51" t="s">
        <v>39</v>
      </c>
      <c r="D2" s="51" t="s">
        <v>40</v>
      </c>
      <c r="E2" s="51" t="s">
        <v>41</v>
      </c>
      <c r="F2" s="51" t="s">
        <v>42</v>
      </c>
      <c r="G2" s="51" t="s">
        <v>43</v>
      </c>
      <c r="H2" s="51" t="s">
        <v>44</v>
      </c>
      <c r="I2" s="51" t="s">
        <v>45</v>
      </c>
      <c r="J2" s="51" t="s">
        <v>46</v>
      </c>
      <c r="K2" s="51" t="s">
        <v>47</v>
      </c>
      <c r="L2" s="51" t="s">
        <v>48</v>
      </c>
      <c r="M2" s="51" t="s">
        <v>49</v>
      </c>
      <c r="N2" s="51" t="s">
        <v>50</v>
      </c>
      <c r="O2" s="51" t="s">
        <v>51</v>
      </c>
      <c r="P2" s="51" t="s">
        <v>52</v>
      </c>
      <c r="Q2" s="51" t="s">
        <v>53</v>
      </c>
      <c r="R2" s="51" t="s">
        <v>54</v>
      </c>
      <c r="S2" s="51" t="s">
        <v>55</v>
      </c>
      <c r="T2" s="51" t="s">
        <v>56</v>
      </c>
    </row>
    <row r="3" spans="1:32">
      <c r="A3" s="51" t="s">
        <v>695</v>
      </c>
      <c r="B3" s="51" t="s">
        <v>696</v>
      </c>
      <c r="C3" s="51" t="s">
        <v>128</v>
      </c>
      <c r="D3" s="51" t="s">
        <v>14</v>
      </c>
      <c r="E3" s="51" t="s">
        <v>129</v>
      </c>
      <c r="F3" s="51" t="s">
        <v>691</v>
      </c>
      <c r="G3" s="51" t="s">
        <v>14</v>
      </c>
      <c r="H3" s="51" t="s">
        <v>14</v>
      </c>
      <c r="I3" s="51" t="s">
        <v>130</v>
      </c>
      <c r="J3" s="51">
        <v>576</v>
      </c>
      <c r="K3" s="51">
        <v>214</v>
      </c>
      <c r="L3" s="51" t="s">
        <v>14</v>
      </c>
      <c r="M3" s="51">
        <v>72</v>
      </c>
      <c r="N3" s="51">
        <v>0.125</v>
      </c>
      <c r="O3" s="51">
        <v>18</v>
      </c>
      <c r="P3" s="51">
        <v>0</v>
      </c>
      <c r="Q3" s="51">
        <v>5</v>
      </c>
      <c r="R3" s="51" t="s">
        <v>14</v>
      </c>
      <c r="S3" s="51">
        <v>0.1649305522441864</v>
      </c>
      <c r="T3" s="51" t="s">
        <v>131</v>
      </c>
      <c r="AF3" s="225"/>
    </row>
    <row r="4" spans="1:32">
      <c r="A4" s="51" t="s">
        <v>697</v>
      </c>
      <c r="B4" s="51" t="s">
        <v>698</v>
      </c>
      <c r="C4" s="51" t="s">
        <v>128</v>
      </c>
      <c r="D4" s="51" t="s">
        <v>14</v>
      </c>
      <c r="E4" s="51" t="s">
        <v>129</v>
      </c>
      <c r="F4" s="51" t="s">
        <v>689</v>
      </c>
      <c r="G4" s="51" t="s">
        <v>14</v>
      </c>
      <c r="H4" s="51" t="s">
        <v>14</v>
      </c>
      <c r="I4" s="51" t="s">
        <v>130</v>
      </c>
      <c r="J4" s="51">
        <v>379</v>
      </c>
      <c r="K4" s="51" t="s">
        <v>14</v>
      </c>
      <c r="L4" s="51" t="s">
        <v>14</v>
      </c>
      <c r="M4" s="51">
        <v>22</v>
      </c>
      <c r="N4" s="51">
        <v>5.8047492057085037E-2</v>
      </c>
      <c r="O4" s="51">
        <v>19</v>
      </c>
      <c r="P4" s="51">
        <v>0</v>
      </c>
      <c r="Q4" s="51">
        <v>0</v>
      </c>
      <c r="R4" s="51" t="s">
        <v>14</v>
      </c>
      <c r="S4" s="51">
        <v>0.10817942023277283</v>
      </c>
      <c r="T4" s="51" t="s">
        <v>14</v>
      </c>
      <c r="AF4" s="225"/>
    </row>
    <row r="5" spans="1:32">
      <c r="A5" s="51" t="s">
        <v>699</v>
      </c>
      <c r="B5" s="51" t="s">
        <v>700</v>
      </c>
      <c r="C5" s="51" t="s">
        <v>128</v>
      </c>
      <c r="D5" s="51" t="s">
        <v>14</v>
      </c>
      <c r="E5" s="51" t="s">
        <v>129</v>
      </c>
      <c r="F5" s="51" t="s">
        <v>686</v>
      </c>
      <c r="G5" s="51" t="s">
        <v>14</v>
      </c>
      <c r="H5" s="51" t="s">
        <v>14</v>
      </c>
      <c r="I5" s="51" t="s">
        <v>130</v>
      </c>
      <c r="J5" s="51">
        <v>648</v>
      </c>
      <c r="K5" s="51" t="s">
        <v>14</v>
      </c>
      <c r="L5" s="51" t="s">
        <v>14</v>
      </c>
      <c r="M5" s="51">
        <v>27</v>
      </c>
      <c r="N5" s="51">
        <v>4.1666667908430099E-2</v>
      </c>
      <c r="O5" s="51">
        <v>10</v>
      </c>
      <c r="P5" s="51">
        <v>0</v>
      </c>
      <c r="Q5" s="51">
        <v>1</v>
      </c>
      <c r="R5" s="51" t="s">
        <v>14</v>
      </c>
      <c r="S5" s="51">
        <v>5.8641973882913589E-2</v>
      </c>
      <c r="T5" s="51" t="s">
        <v>14</v>
      </c>
      <c r="AF5" s="225"/>
    </row>
    <row r="6" spans="1:32">
      <c r="A6" s="51" t="s">
        <v>701</v>
      </c>
      <c r="B6" s="51" t="s">
        <v>702</v>
      </c>
      <c r="C6" s="51" t="s">
        <v>128</v>
      </c>
      <c r="D6" s="51" t="s">
        <v>14</v>
      </c>
      <c r="E6" s="51" t="s">
        <v>129</v>
      </c>
      <c r="F6" s="51" t="s">
        <v>685</v>
      </c>
      <c r="G6" s="51" t="s">
        <v>14</v>
      </c>
      <c r="H6" s="51" t="s">
        <v>14</v>
      </c>
      <c r="I6" s="51" t="s">
        <v>130</v>
      </c>
      <c r="J6" s="51">
        <v>526</v>
      </c>
      <c r="K6" s="51" t="s">
        <v>14</v>
      </c>
      <c r="L6" s="51" t="s">
        <v>14</v>
      </c>
      <c r="M6" s="51">
        <v>94</v>
      </c>
      <c r="N6" s="51">
        <v>0.17870722711086273</v>
      </c>
      <c r="O6" s="51">
        <v>14</v>
      </c>
      <c r="P6" s="51">
        <v>0</v>
      </c>
      <c r="Q6" s="51">
        <v>0</v>
      </c>
      <c r="R6" s="51" t="s">
        <v>14</v>
      </c>
      <c r="S6" s="51">
        <v>0.20532318949699402</v>
      </c>
      <c r="T6" s="51" t="s">
        <v>14</v>
      </c>
      <c r="AF6" s="225"/>
    </row>
    <row r="7" spans="1:32">
      <c r="A7" s="51" t="s">
        <v>703</v>
      </c>
      <c r="B7" s="51" t="s">
        <v>704</v>
      </c>
      <c r="C7" s="51" t="s">
        <v>128</v>
      </c>
      <c r="D7" s="51" t="s">
        <v>14</v>
      </c>
      <c r="E7" s="51" t="s">
        <v>129</v>
      </c>
      <c r="F7" s="51" t="s">
        <v>684</v>
      </c>
      <c r="G7" s="51" t="s">
        <v>14</v>
      </c>
      <c r="H7" s="51" t="s">
        <v>14</v>
      </c>
      <c r="I7" s="51" t="s">
        <v>130</v>
      </c>
      <c r="J7" s="51">
        <v>1067</v>
      </c>
      <c r="K7" s="51" t="s">
        <v>14</v>
      </c>
      <c r="L7" s="51" t="s">
        <v>14</v>
      </c>
      <c r="M7" s="51">
        <v>358</v>
      </c>
      <c r="N7" s="51">
        <v>0.33552014827728271</v>
      </c>
      <c r="O7" s="51">
        <v>21</v>
      </c>
      <c r="P7" s="51">
        <v>0</v>
      </c>
      <c r="Q7" s="51">
        <v>2</v>
      </c>
      <c r="R7" s="51" t="s">
        <v>14</v>
      </c>
      <c r="S7" s="51">
        <v>0.35707589983940125</v>
      </c>
      <c r="T7" s="51" t="s">
        <v>14</v>
      </c>
      <c r="AF7" s="225"/>
    </row>
    <row r="8" spans="1:32">
      <c r="A8" s="51" t="s">
        <v>705</v>
      </c>
      <c r="B8" s="51" t="s">
        <v>706</v>
      </c>
      <c r="C8" s="51" t="s">
        <v>128</v>
      </c>
      <c r="D8" s="51" t="s">
        <v>14</v>
      </c>
      <c r="E8" s="51" t="s">
        <v>129</v>
      </c>
      <c r="F8" s="51" t="s">
        <v>681</v>
      </c>
      <c r="G8" s="51" t="s">
        <v>14</v>
      </c>
      <c r="H8" s="51" t="s">
        <v>14</v>
      </c>
      <c r="I8" s="51" t="s">
        <v>130</v>
      </c>
      <c r="J8" s="51">
        <v>2247</v>
      </c>
      <c r="K8" s="51" t="s">
        <v>14</v>
      </c>
      <c r="L8" s="51" t="s">
        <v>14</v>
      </c>
      <c r="M8" s="51">
        <v>74</v>
      </c>
      <c r="N8" s="51">
        <v>3.2932799309492111E-2</v>
      </c>
      <c r="O8" s="51">
        <v>25</v>
      </c>
      <c r="P8" s="51">
        <v>0</v>
      </c>
      <c r="Q8" s="51">
        <v>3</v>
      </c>
      <c r="R8" s="51" t="s">
        <v>14</v>
      </c>
      <c r="S8" s="51">
        <v>4.5393858104944229E-2</v>
      </c>
      <c r="T8" s="51" t="s">
        <v>14</v>
      </c>
      <c r="AF8" s="225"/>
    </row>
    <row r="9" spans="1:32">
      <c r="A9" s="51" t="s">
        <v>707</v>
      </c>
      <c r="B9" s="51" t="s">
        <v>708</v>
      </c>
      <c r="C9" s="51" t="s">
        <v>128</v>
      </c>
      <c r="D9" s="51" t="s">
        <v>14</v>
      </c>
      <c r="E9" s="51" t="s">
        <v>129</v>
      </c>
      <c r="F9" s="51" t="s">
        <v>677</v>
      </c>
      <c r="G9" s="51" t="s">
        <v>14</v>
      </c>
      <c r="H9" s="51" t="s">
        <v>14</v>
      </c>
      <c r="I9" s="51" t="s">
        <v>130</v>
      </c>
      <c r="J9" s="51">
        <v>1085</v>
      </c>
      <c r="K9" s="51" t="s">
        <v>14</v>
      </c>
      <c r="L9" s="51" t="s">
        <v>14</v>
      </c>
      <c r="M9" s="51">
        <v>479</v>
      </c>
      <c r="N9" s="51">
        <v>0.44147464632987976</v>
      </c>
      <c r="O9" s="51">
        <v>24</v>
      </c>
      <c r="P9" s="51">
        <v>0</v>
      </c>
      <c r="Q9" s="51">
        <v>3</v>
      </c>
      <c r="R9" s="51" t="s">
        <v>14</v>
      </c>
      <c r="S9" s="51">
        <v>0.46635943651199341</v>
      </c>
      <c r="T9" s="51" t="s">
        <v>14</v>
      </c>
      <c r="AF9" s="225"/>
    </row>
    <row r="10" spans="1:32">
      <c r="A10" s="51" t="s">
        <v>709</v>
      </c>
      <c r="B10" s="51" t="s">
        <v>710</v>
      </c>
      <c r="C10" s="51" t="s">
        <v>128</v>
      </c>
      <c r="D10" s="51" t="s">
        <v>14</v>
      </c>
      <c r="E10" s="51" t="s">
        <v>129</v>
      </c>
      <c r="F10" s="51" t="s">
        <v>670</v>
      </c>
      <c r="G10" s="51" t="s">
        <v>14</v>
      </c>
      <c r="H10" s="51" t="s">
        <v>14</v>
      </c>
      <c r="I10" s="51" t="s">
        <v>130</v>
      </c>
      <c r="J10" s="51">
        <v>1131</v>
      </c>
      <c r="K10" s="51" t="s">
        <v>14</v>
      </c>
      <c r="L10" s="51" t="s">
        <v>14</v>
      </c>
      <c r="M10" s="51">
        <v>183</v>
      </c>
      <c r="N10" s="51">
        <v>0.1618037074804306</v>
      </c>
      <c r="O10" s="51">
        <v>27</v>
      </c>
      <c r="P10" s="51">
        <v>0</v>
      </c>
      <c r="Q10" s="51">
        <v>1</v>
      </c>
      <c r="R10" s="51" t="s">
        <v>14</v>
      </c>
      <c r="S10" s="51">
        <v>0.18656057119369507</v>
      </c>
      <c r="T10" s="51" t="s">
        <v>14</v>
      </c>
      <c r="AF10" s="225"/>
    </row>
    <row r="11" spans="1:32">
      <c r="A11" s="51" t="s">
        <v>711</v>
      </c>
      <c r="B11" s="51" t="s">
        <v>712</v>
      </c>
      <c r="C11" s="51" t="s">
        <v>128</v>
      </c>
      <c r="D11" s="51" t="s">
        <v>14</v>
      </c>
      <c r="E11" s="51" t="s">
        <v>129</v>
      </c>
      <c r="F11" s="51" t="s">
        <v>663</v>
      </c>
      <c r="G11" s="51" t="s">
        <v>14</v>
      </c>
      <c r="H11" s="51" t="s">
        <v>14</v>
      </c>
      <c r="I11" s="51" t="s">
        <v>130</v>
      </c>
      <c r="J11" s="51">
        <v>1519</v>
      </c>
      <c r="K11" s="51" t="s">
        <v>14</v>
      </c>
      <c r="L11" s="51" t="s">
        <v>14</v>
      </c>
      <c r="M11" s="51">
        <v>58</v>
      </c>
      <c r="N11" s="51">
        <v>3.8183014839887619E-2</v>
      </c>
      <c r="O11" s="51">
        <v>38</v>
      </c>
      <c r="P11" s="51">
        <v>0</v>
      </c>
      <c r="Q11" s="51">
        <v>5</v>
      </c>
      <c r="R11" s="51" t="s">
        <v>14</v>
      </c>
      <c r="S11" s="51">
        <v>6.6491112112998962E-2</v>
      </c>
      <c r="T11" s="51" t="s">
        <v>14</v>
      </c>
      <c r="AF11" s="225"/>
    </row>
    <row r="12" spans="1:32">
      <c r="W12" t="str">
        <f t="shared" ref="W12:W51" si="0">IFERROR(IF(J12&gt;$AB$1,RANK(S12,S:S,0),RANK(S12,S:S,0)+100),"")</f>
        <v/>
      </c>
      <c r="X12" t="str">
        <f t="shared" ref="X12:X51" si="1">IFERROR(RANK(W12,$W$3:$W$51,1),"")</f>
        <v/>
      </c>
    </row>
    <row r="13" spans="1:32">
      <c r="W13" t="str">
        <f t="shared" si="0"/>
        <v/>
      </c>
      <c r="X13" t="str">
        <f t="shared" si="1"/>
        <v/>
      </c>
    </row>
    <row r="14" spans="1:32">
      <c r="W14" t="str">
        <f t="shared" si="0"/>
        <v/>
      </c>
      <c r="X14" t="str">
        <f t="shared" si="1"/>
        <v/>
      </c>
    </row>
    <row r="15" spans="1:32">
      <c r="W15" t="str">
        <f t="shared" si="0"/>
        <v/>
      </c>
      <c r="X15" t="str">
        <f t="shared" si="1"/>
        <v/>
      </c>
    </row>
    <row r="16" spans="1:32">
      <c r="W16" t="str">
        <f t="shared" si="0"/>
        <v/>
      </c>
      <c r="X16" t="str">
        <f t="shared" si="1"/>
        <v/>
      </c>
    </row>
    <row r="17" spans="23:24">
      <c r="W17" t="str">
        <f t="shared" si="0"/>
        <v/>
      </c>
      <c r="X17" t="str">
        <f t="shared" si="1"/>
        <v/>
      </c>
    </row>
    <row r="18" spans="23:24">
      <c r="W18" t="str">
        <f t="shared" si="0"/>
        <v/>
      </c>
      <c r="X18" t="str">
        <f t="shared" si="1"/>
        <v/>
      </c>
    </row>
    <row r="19" spans="23:24">
      <c r="W19" t="str">
        <f t="shared" si="0"/>
        <v/>
      </c>
      <c r="X19" t="str">
        <f t="shared" si="1"/>
        <v/>
      </c>
    </row>
    <row r="20" spans="23:24">
      <c r="W20" t="str">
        <f t="shared" si="0"/>
        <v/>
      </c>
      <c r="X20" t="str">
        <f t="shared" si="1"/>
        <v/>
      </c>
    </row>
    <row r="21" spans="23:24">
      <c r="W21" t="str">
        <f t="shared" si="0"/>
        <v/>
      </c>
      <c r="X21" t="str">
        <f t="shared" si="1"/>
        <v/>
      </c>
    </row>
    <row r="22" spans="23:24">
      <c r="W22" t="str">
        <f t="shared" si="0"/>
        <v/>
      </c>
      <c r="X22" t="str">
        <f t="shared" si="1"/>
        <v/>
      </c>
    </row>
    <row r="23" spans="23:24">
      <c r="W23" t="str">
        <f t="shared" si="0"/>
        <v/>
      </c>
      <c r="X23" t="str">
        <f t="shared" si="1"/>
        <v/>
      </c>
    </row>
    <row r="24" spans="23:24">
      <c r="W24" t="str">
        <f t="shared" si="0"/>
        <v/>
      </c>
      <c r="X24" t="str">
        <f t="shared" si="1"/>
        <v/>
      </c>
    </row>
    <row r="25" spans="23:24">
      <c r="W25" t="str">
        <f t="shared" si="0"/>
        <v/>
      </c>
      <c r="X25" t="str">
        <f t="shared" si="1"/>
        <v/>
      </c>
    </row>
    <row r="26" spans="23:24">
      <c r="W26" t="str">
        <f t="shared" si="0"/>
        <v/>
      </c>
      <c r="X26" t="str">
        <f t="shared" si="1"/>
        <v/>
      </c>
    </row>
    <row r="27" spans="23:24">
      <c r="W27" t="str">
        <f t="shared" si="0"/>
        <v/>
      </c>
      <c r="X27" t="str">
        <f t="shared" si="1"/>
        <v/>
      </c>
    </row>
    <row r="28" spans="23:24">
      <c r="W28" t="str">
        <f t="shared" si="0"/>
        <v/>
      </c>
      <c r="X28" t="str">
        <f t="shared" si="1"/>
        <v/>
      </c>
    </row>
    <row r="29" spans="23:24">
      <c r="W29" t="str">
        <f t="shared" si="0"/>
        <v/>
      </c>
      <c r="X29" t="str">
        <f t="shared" si="1"/>
        <v/>
      </c>
    </row>
    <row r="30" spans="23:24">
      <c r="W30" t="str">
        <f t="shared" si="0"/>
        <v/>
      </c>
      <c r="X30" t="str">
        <f t="shared" si="1"/>
        <v/>
      </c>
    </row>
    <row r="31" spans="23:24">
      <c r="W31" t="str">
        <f t="shared" si="0"/>
        <v/>
      </c>
      <c r="X31" t="str">
        <f t="shared" si="1"/>
        <v/>
      </c>
    </row>
    <row r="32" spans="23:24">
      <c r="W32" t="str">
        <f t="shared" si="0"/>
        <v/>
      </c>
      <c r="X32" t="str">
        <f t="shared" si="1"/>
        <v/>
      </c>
    </row>
    <row r="33" spans="23:24">
      <c r="W33" t="str">
        <f t="shared" si="0"/>
        <v/>
      </c>
      <c r="X33" t="str">
        <f t="shared" si="1"/>
        <v/>
      </c>
    </row>
    <row r="34" spans="23:24">
      <c r="W34" t="str">
        <f t="shared" si="0"/>
        <v/>
      </c>
      <c r="X34" t="str">
        <f t="shared" si="1"/>
        <v/>
      </c>
    </row>
    <row r="35" spans="23:24">
      <c r="W35" t="str">
        <f t="shared" si="0"/>
        <v/>
      </c>
      <c r="X35" t="str">
        <f t="shared" si="1"/>
        <v/>
      </c>
    </row>
    <row r="36" spans="23:24">
      <c r="W36" t="str">
        <f t="shared" si="0"/>
        <v/>
      </c>
      <c r="X36" t="str">
        <f t="shared" si="1"/>
        <v/>
      </c>
    </row>
    <row r="37" spans="23:24">
      <c r="W37" t="str">
        <f t="shared" si="0"/>
        <v/>
      </c>
      <c r="X37" t="str">
        <f t="shared" si="1"/>
        <v/>
      </c>
    </row>
    <row r="38" spans="23:24">
      <c r="W38" t="str">
        <f t="shared" si="0"/>
        <v/>
      </c>
      <c r="X38" t="str">
        <f t="shared" si="1"/>
        <v/>
      </c>
    </row>
    <row r="39" spans="23:24">
      <c r="W39" t="str">
        <f t="shared" si="0"/>
        <v/>
      </c>
      <c r="X39" t="str">
        <f t="shared" si="1"/>
        <v/>
      </c>
    </row>
    <row r="40" spans="23:24">
      <c r="W40" t="str">
        <f t="shared" si="0"/>
        <v/>
      </c>
      <c r="X40" t="str">
        <f t="shared" si="1"/>
        <v/>
      </c>
    </row>
    <row r="41" spans="23:24">
      <c r="W41" t="str">
        <f t="shared" si="0"/>
        <v/>
      </c>
      <c r="X41" t="str">
        <f t="shared" si="1"/>
        <v/>
      </c>
    </row>
    <row r="42" spans="23:24">
      <c r="W42" t="str">
        <f t="shared" si="0"/>
        <v/>
      </c>
      <c r="X42" t="str">
        <f t="shared" si="1"/>
        <v/>
      </c>
    </row>
    <row r="43" spans="23:24">
      <c r="W43" t="str">
        <f t="shared" si="0"/>
        <v/>
      </c>
      <c r="X43" t="str">
        <f t="shared" si="1"/>
        <v/>
      </c>
    </row>
    <row r="44" spans="23:24">
      <c r="W44" t="str">
        <f t="shared" si="0"/>
        <v/>
      </c>
      <c r="X44" t="str">
        <f t="shared" si="1"/>
        <v/>
      </c>
    </row>
    <row r="45" spans="23:24">
      <c r="W45" t="str">
        <f t="shared" si="0"/>
        <v/>
      </c>
      <c r="X45" t="str">
        <f t="shared" si="1"/>
        <v/>
      </c>
    </row>
    <row r="46" spans="23:24">
      <c r="W46" t="str">
        <f t="shared" si="0"/>
        <v/>
      </c>
      <c r="X46" t="str">
        <f t="shared" si="1"/>
        <v/>
      </c>
    </row>
    <row r="47" spans="23:24">
      <c r="W47" t="str">
        <f t="shared" si="0"/>
        <v/>
      </c>
      <c r="X47" t="str">
        <f t="shared" si="1"/>
        <v/>
      </c>
    </row>
    <row r="48" spans="23:24">
      <c r="W48" t="str">
        <f t="shared" si="0"/>
        <v/>
      </c>
      <c r="X48" t="str">
        <f t="shared" si="1"/>
        <v/>
      </c>
    </row>
    <row r="49" spans="23:24">
      <c r="W49" t="str">
        <f t="shared" si="0"/>
        <v/>
      </c>
      <c r="X49" t="str">
        <f t="shared" si="1"/>
        <v/>
      </c>
    </row>
    <row r="50" spans="23:24">
      <c r="W50" t="str">
        <f t="shared" si="0"/>
        <v/>
      </c>
      <c r="X50" t="str">
        <f t="shared" si="1"/>
        <v/>
      </c>
    </row>
    <row r="51" spans="23:24">
      <c r="W51" t="str">
        <f t="shared" si="0"/>
        <v/>
      </c>
      <c r="X51" t="str">
        <f t="shared" si="1"/>
        <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E01C7-2AA2-45A5-ABF2-3304D62B8700}">
  <sheetPr>
    <tabColor theme="8" tint="0.79998168889431442"/>
  </sheetPr>
  <dimension ref="A1:AB51"/>
  <sheetViews>
    <sheetView topLeftCell="D1" workbookViewId="0">
      <selection activeCell="AA5" sqref="AA5"/>
    </sheetView>
  </sheetViews>
  <sheetFormatPr defaultRowHeight="16.5"/>
  <cols>
    <col min="1" max="13" width="9" style="52"/>
    <col min="14" max="14" width="9" style="53"/>
    <col min="15" max="18" width="9" style="52"/>
    <col min="19" max="19" width="9" style="53"/>
    <col min="20" max="20" width="9" style="52"/>
    <col min="22" max="22" width="11.125" style="52" bestFit="1" customWidth="1"/>
    <col min="23" max="24" width="9" style="52"/>
  </cols>
  <sheetData>
    <row r="1" spans="1:28">
      <c r="AA1" t="s">
        <v>69</v>
      </c>
      <c r="AB1">
        <v>1298</v>
      </c>
    </row>
    <row r="2" spans="1:28">
      <c r="A2" s="52" t="str">
        <f>IF(Contents!A2="","",Contents!A2)</f>
        <v>업데이트의 제목</v>
      </c>
      <c r="B2" s="52" t="str">
        <f>IF(Contents!B2="","",Contents!B2)</f>
        <v>링크 등록</v>
      </c>
      <c r="C2" s="52" t="str">
        <f>IF(Contents!C2="","",Contents!C2)</f>
        <v>업데이트 형식</v>
      </c>
      <c r="D2" s="52" t="str">
        <f>IF(Contents!D2="","",Contents!D2)</f>
        <v>캠페인 이름</v>
      </c>
      <c r="E2" s="52" t="str">
        <f>IF(Contents!E2="","",Contents!E2)</f>
        <v>게시자</v>
      </c>
      <c r="F2" s="52" t="str">
        <f>IF(Contents!F2="","",Contents!F2)</f>
        <v>만든 날짜</v>
      </c>
      <c r="G2" s="52" t="str">
        <f>IF(Contents!G2="","",Contents!G2)</f>
        <v>캠페인 시작일</v>
      </c>
      <c r="H2" s="52" t="str">
        <f>IF(Contents!H2="","",Contents!H2)</f>
        <v>캠페인 종료일</v>
      </c>
      <c r="I2" s="52" t="str">
        <f>IF(Contents!I2="","",Contents!I2)</f>
        <v>타깃층</v>
      </c>
      <c r="J2" s="52" t="str">
        <f>IF(Contents!J2="","",Contents!J2)</f>
        <v>노출</v>
      </c>
      <c r="K2" s="52" t="str">
        <f>IF(Contents!K2="","",Contents!K2)</f>
        <v>조회(외부 사이트 동영상 조회 제외)</v>
      </c>
      <c r="L2" s="52" t="str">
        <f>IF(Contents!L2="","",Contents!L2)</f>
        <v>외부 사이트 조회</v>
      </c>
      <c r="M2" s="52" t="str">
        <f>IF(Contents!M2="","",Contents!M2)</f>
        <v>클릭</v>
      </c>
      <c r="N2" s="53" t="str">
        <f>IF(Contents!N2="","",Contents!N2)</f>
        <v>클릭률(CTR)</v>
      </c>
      <c r="O2" s="52" t="str">
        <f>IF(Contents!O2="","",Contents!O2)</f>
        <v>추천</v>
      </c>
      <c r="P2" s="52" t="str">
        <f>IF(Contents!P2="","",Contents!P2)</f>
        <v>댓글</v>
      </c>
      <c r="Q2" s="52" t="str">
        <f>IF(Contents!Q2="","",Contents!Q2)</f>
        <v>퍼감</v>
      </c>
      <c r="R2" s="52" t="str">
        <f>IF(Contents!R2="","",Contents!R2)</f>
        <v>팔로워</v>
      </c>
      <c r="S2" s="53" t="str">
        <f>IF(Contents!S2="","",Contents!S2)</f>
        <v>참여율</v>
      </c>
      <c r="T2" s="52" t="str">
        <f>IF(Contents!T2="","",Contents!T2)</f>
        <v>콘텐츠 종류</v>
      </c>
    </row>
    <row r="3" spans="1:28">
      <c r="A3" s="52" t="str">
        <f>IF(Contents!A3="","",Contents!A3)</f>
        <v>12. 09. 2024
Doosan Electro-Materials' the 4th newly completed plant in Korea
FCCL production factory with source technology accumulated for 50 years
Doosan Electro-Materials' Gimje Plant Completion Ceremony
12. 09. 2024
두산전자의 새롭게 준공된 국내 4번째 공장
50년간 축적된 원천 기술을 보유한 FCCL 생산공장
두산전자 김제공장 준공식
#Doosan #DoosanElectroMaterials #CompletionCeremony #Gimje #Factory #Casting #Lamination #TheWorldOnly</v>
      </c>
      <c r="B3" s="52" t="str">
        <f>IF(Contents!B3="","",Contents!B3)</f>
        <v>https://www.linkedin.com/feed/update/urn:li:activity:7234803255527010305</v>
      </c>
      <c r="C3" s="52" t="str">
        <f>IF(Contents!C3="","",Contents!C3)</f>
        <v>Organic</v>
      </c>
      <c r="D3" s="52" t="str">
        <f>IF(Contents!D3="","",Contents!D3)</f>
        <v/>
      </c>
      <c r="E3" s="52" t="str">
        <f>IF(Contents!E3="","",Contents!E3)</f>
        <v>영윤 이</v>
      </c>
      <c r="F3" s="52" t="str">
        <f>IF(Contents!F3="","",Contents!F3)</f>
        <v>08/29/2024</v>
      </c>
      <c r="G3" s="52" t="str">
        <f>IF(Contents!G3="","",Contents!G3)</f>
        <v/>
      </c>
      <c r="H3" s="52" t="str">
        <f>IF(Contents!H3="","",Contents!H3)</f>
        <v/>
      </c>
      <c r="I3" s="52" t="str">
        <f>IF(Contents!I3="","",Contents!I3)</f>
        <v>All followers</v>
      </c>
      <c r="J3" s="52">
        <f>IF(Contents!J3="","",Contents!J3)</f>
        <v>576</v>
      </c>
      <c r="K3" s="52">
        <f>IF(Contents!K3="","",Contents!K3)</f>
        <v>214</v>
      </c>
      <c r="L3" s="52" t="str">
        <f>IF(Contents!L3="","",Contents!L3)</f>
        <v/>
      </c>
      <c r="M3" s="52">
        <f>IF(Contents!M3="","",Contents!M3)</f>
        <v>72</v>
      </c>
      <c r="N3" s="53">
        <f>IF(Contents!N3="","",Contents!N3)</f>
        <v>0.125</v>
      </c>
      <c r="O3" s="52">
        <f>IF(Contents!O3="","",Contents!O3)</f>
        <v>18</v>
      </c>
      <c r="P3" s="52">
        <f>IF(Contents!P3="","",Contents!P3)</f>
        <v>0</v>
      </c>
      <c r="Q3" s="52">
        <f>IF(Contents!Q3="","",Contents!Q3)</f>
        <v>5</v>
      </c>
      <c r="R3" s="52" t="str">
        <f>IF(Contents!R3="","",Contents!R3)</f>
        <v/>
      </c>
      <c r="S3" s="53">
        <f>IF(Contents!S3="","",Contents!S3)</f>
        <v>0.1649305522441864</v>
      </c>
      <c r="T3" s="52" t="str">
        <f>IF(Contents!T3="","",Contents!T3)</f>
        <v>Video</v>
      </c>
      <c r="V3" s="54">
        <f>IF(B3="","",DATE(RIGHT(F3,4),LEFT(F3,2),MID(F3,4,2)))</f>
        <v>45533</v>
      </c>
      <c r="W3" s="52">
        <f>IFERROR(IF(AND(C3&lt;&gt;"소셜",C3&lt;&gt;"Organic"),"",IF(J3&gt;$AB$1,RANK(S3,S:S,0),RANK(S3,S:S,0)+100)),"")</f>
        <v>105</v>
      </c>
      <c r="X3" s="52">
        <f>IFERROR(RANK(W3,$W$3:$W$51,1),"")</f>
        <v>7</v>
      </c>
    </row>
    <row r="4" spans="1:28">
      <c r="A4" s="52" t="str">
        <f>IF(Contents!A4="","",Contents!A4)</f>
        <v>Doosan Electro-Materials will participate in the KPCA Show 2024👏
The KPCA Show 2024, that leads the world's PCB and semiconductor packaging industry, will be held at Songdo Convensia in Incheon for three days from September 4 (Wed) to 6 (Fri), 2024.
At the KPCA Show 2024, Doosan Electro-Materials will introduce their products under three themes : smart devices, package substrate and network, and will present various types of product lines such as CCL, RCC, and FCCL.
If you are curious about Doosan Electro-Materials' core technologies and products, please visit KPCA Show 2024 and check them out! 
✅To pre-register click here : https://lnkd.in/gXkq6jHc
KPCA Show 2024에 두산전자가 참가합니다👏
세계 PCB 산업 및 반도체 패키징 산업을 주도하는 첨단 기술의 장이 펼쳐질 KPCA Show 2024는 2024년 9월 4일(수) ~ 6(금)까지 3일간 인천 송도 컨벤시아에서 진행됩니다.
이번 KPCA Show 2024에서 두산전자는 스마트 디바이스, 반도체 기판, 통신 등 3가지 테마로 이번 전시를 준비했으며, CCL, RCC, FCCL 등 다양한 종류의 제품군을 선보일 예정입니다.
두산전자의 핵심 기술과 제품이 궁금하시다면, KPCA Show 2024에 방문하여 확인해 보세요!
#Doosan #DoosanElectroMaterials #KPCA #CCL #RCC #FCCL #Package #Network</v>
      </c>
      <c r="B4" s="52" t="str">
        <f>IF(Contents!B4="","",Contents!B4)</f>
        <v>https://www.linkedin.com/feed/update/urn:li:activity:7234062225513005061</v>
      </c>
      <c r="C4" s="52" t="str">
        <f>IF(Contents!C4="","",Contents!C4)</f>
        <v>Organic</v>
      </c>
      <c r="D4" s="52" t="str">
        <f>IF(Contents!D4="","",Contents!D4)</f>
        <v/>
      </c>
      <c r="E4" s="52" t="str">
        <f>IF(Contents!E4="","",Contents!E4)</f>
        <v>영윤 이</v>
      </c>
      <c r="F4" s="52" t="str">
        <f>IF(Contents!F4="","",Contents!F4)</f>
        <v>08/27/2024</v>
      </c>
      <c r="G4" s="52" t="str">
        <f>IF(Contents!G4="","",Contents!G4)</f>
        <v/>
      </c>
      <c r="H4" s="52" t="str">
        <f>IF(Contents!H4="","",Contents!H4)</f>
        <v/>
      </c>
      <c r="I4" s="52" t="str">
        <f>IF(Contents!I4="","",Contents!I4)</f>
        <v>All followers</v>
      </c>
      <c r="J4" s="52">
        <f>IF(Contents!J4="","",Contents!J4)</f>
        <v>379</v>
      </c>
      <c r="K4" s="52" t="str">
        <f>IF(Contents!K4="","",Contents!K4)</f>
        <v/>
      </c>
      <c r="L4" s="52" t="str">
        <f>IF(Contents!L4="","",Contents!L4)</f>
        <v/>
      </c>
      <c r="M4" s="52">
        <f>IF(Contents!M4="","",Contents!M4)</f>
        <v>22</v>
      </c>
      <c r="N4" s="53">
        <f>IF(Contents!N4="","",Contents!N4)</f>
        <v>5.8047492057085037E-2</v>
      </c>
      <c r="O4" s="52">
        <f>IF(Contents!O4="","",Contents!O4)</f>
        <v>19</v>
      </c>
      <c r="P4" s="52">
        <f>IF(Contents!P4="","",Contents!P4)</f>
        <v>0</v>
      </c>
      <c r="Q4" s="52">
        <f>IF(Contents!Q4="","",Contents!Q4)</f>
        <v>0</v>
      </c>
      <c r="R4" s="52" t="str">
        <f>IF(Contents!R4="","",Contents!R4)</f>
        <v/>
      </c>
      <c r="S4" s="53">
        <f>IF(Contents!S4="","",Contents!S4)</f>
        <v>0.10817942023277283</v>
      </c>
      <c r="T4" s="52" t="str">
        <f>IF(Contents!T4="","",Contents!T4)</f>
        <v/>
      </c>
      <c r="V4" s="54">
        <f t="shared" ref="V4:V51" si="0">IF(B4="","",DATE(RIGHT(F4,4),LEFT(F4,2),MID(F4,4,2)))</f>
        <v>45531</v>
      </c>
      <c r="W4" s="52">
        <f t="shared" ref="W4:W51" si="1">IFERROR(IF(AND(C4&lt;&gt;"소셜",C4&lt;&gt;"Organic"),"",IF(J4&gt;$AB$1,RANK(S4,S:S,0),RANK(S4,S:S,0)+100)),"")</f>
        <v>106</v>
      </c>
      <c r="X4" s="52">
        <f t="shared" ref="X4:X51" si="2">IFERROR(RANK(W4,$W$3:$W$51,1),"")</f>
        <v>8</v>
      </c>
    </row>
    <row r="5" spans="1:28">
      <c r="A5" s="52" t="str">
        <f>IF(Contents!A5="","",Contents!A5)</f>
        <v>It's time to find out about Doosan Electro-Materials and our quiz is back🎓
IC Package refers to a high-density circuit board that performs the role of electrical signal transfer between a semiconductor and the main board.
Which of the four series, representing Doosan Electro-Materials' IC Package Non Memory, has the Low Loss(Df/Dk) and Multi Lamination features?</v>
      </c>
      <c r="B5" s="52" t="str">
        <f>IF(Contents!B5="","",Contents!B5)</f>
        <v>https://www.linkedin.com/feed/update/urn:li:activity:7232975135153004546</v>
      </c>
      <c r="C5" s="52" t="str">
        <f>IF(Contents!C5="","",Contents!C5)</f>
        <v>Organic</v>
      </c>
      <c r="D5" s="52" t="str">
        <f>IF(Contents!D5="","",Contents!D5)</f>
        <v/>
      </c>
      <c r="E5" s="52" t="str">
        <f>IF(Contents!E5="","",Contents!E5)</f>
        <v>영윤 이</v>
      </c>
      <c r="F5" s="52" t="str">
        <f>IF(Contents!F5="","",Contents!F5)</f>
        <v>08/24/2024</v>
      </c>
      <c r="G5" s="52" t="str">
        <f>IF(Contents!G5="","",Contents!G5)</f>
        <v/>
      </c>
      <c r="H5" s="52" t="str">
        <f>IF(Contents!H5="","",Contents!H5)</f>
        <v/>
      </c>
      <c r="I5" s="52" t="str">
        <f>IF(Contents!I5="","",Contents!I5)</f>
        <v>All followers</v>
      </c>
      <c r="J5" s="52">
        <f>IF(Contents!J5="","",Contents!J5)</f>
        <v>648</v>
      </c>
      <c r="K5" s="52" t="str">
        <f>IF(Contents!K5="","",Contents!K5)</f>
        <v/>
      </c>
      <c r="L5" s="52" t="str">
        <f>IF(Contents!L5="","",Contents!L5)</f>
        <v/>
      </c>
      <c r="M5" s="52">
        <f>IF(Contents!M5="","",Contents!M5)</f>
        <v>27</v>
      </c>
      <c r="N5" s="53">
        <f>IF(Contents!N5="","",Contents!N5)</f>
        <v>4.1666667908430099E-2</v>
      </c>
      <c r="O5" s="52">
        <f>IF(Contents!O5="","",Contents!O5)</f>
        <v>10</v>
      </c>
      <c r="P5" s="52">
        <f>IF(Contents!P5="","",Contents!P5)</f>
        <v>0</v>
      </c>
      <c r="Q5" s="52">
        <f>IF(Contents!Q5="","",Contents!Q5)</f>
        <v>1</v>
      </c>
      <c r="R5" s="52" t="str">
        <f>IF(Contents!R5="","",Contents!R5)</f>
        <v/>
      </c>
      <c r="S5" s="53">
        <f>IF(Contents!S5="","",Contents!S5)</f>
        <v>5.8641973882913589E-2</v>
      </c>
      <c r="T5" s="52" t="str">
        <f>IF(Contents!T5="","",Contents!T5)</f>
        <v/>
      </c>
      <c r="V5" s="54">
        <f t="shared" si="0"/>
        <v>45528</v>
      </c>
      <c r="W5" s="52">
        <f t="shared" si="1"/>
        <v>108</v>
      </c>
      <c r="X5" s="52">
        <f t="shared" si="2"/>
        <v>9</v>
      </c>
      <c r="AA5" t="s">
        <v>132</v>
      </c>
    </row>
    <row r="6" spans="1:28">
      <c r="A6" s="52" t="str">
        <f>IF(Contents!A6="","",Contents!A6)</f>
        <v>Doosan Electro-Materials conducted a joint fire drill with Yongin Seobu Fire Station🧑‍🚒
This training was conducted to increase responsiveness and minimize damage in the event of an actual emergency. This training was particularly necessary to handle dangerous goods as stipulated in the Dangerous Goods Safety Management Act.
The training, which involved more than 80 firefighters, executives and employees, and seven fire engines, and included the programs such as fire suppression, patient first aid, and final evacuation.
Besides the joint fire drill, Doosan Electro-Materials plans to prepare various educational programs in order to raise safety awareness of the executives and employees, and to educate how to handle a problem situation. We will do our best and pay special attention to safety!
✅https://lnkd.in/gBQjS-7R
두산전자가 용인 서부소방서와 함께 합동소방훈련을 실시했습니다🧑‍🚒
이번 훈련은 실제 상황 발생 시 대응력을 높이고 피해를 최소화할 목적으로 실시되었으며, 특히 두산전자는 위험물 안전 관리법에서 규정하는 위험물을 취급하고 있기에 더욱 필요한 훈련이었습니다.
소방관, 임직원 등 80여 명과, 소방차 7대가 동원된 이번 훈련에는 화재 진압 및 환자 구급, 최종 대피 등의 프로그램이 진행되었습니다.
두산전자는 이번 합동소방훈련 외에도 임직원들의 안전 인식을 높이고, 문제 상황에서도 빠르게 대처할 수 있도록 다양한 교육 프로그램을 준비해 나갈 계획이며, 안전에 각별히 주의할 수 있도록 최선의 노력을 다하겠습니다!
#Doosan #DoosanElectroMaterials #JointFireDrill #Fire #Safety #EHS</v>
      </c>
      <c r="B6" s="52" t="str">
        <f>IF(Contents!B6="","",Contents!B6)</f>
        <v>https://www.linkedin.com/feed/update/urn:li:activity:7232621569334788097</v>
      </c>
      <c r="C6" s="52" t="str">
        <f>IF(Contents!C6="","",Contents!C6)</f>
        <v>Organic</v>
      </c>
      <c r="D6" s="52" t="str">
        <f>IF(Contents!D6="","",Contents!D6)</f>
        <v/>
      </c>
      <c r="E6" s="52" t="str">
        <f>IF(Contents!E6="","",Contents!E6)</f>
        <v>영윤 이</v>
      </c>
      <c r="F6" s="52" t="str">
        <f>IF(Contents!F6="","",Contents!F6)</f>
        <v>08/23/2024</v>
      </c>
      <c r="G6" s="52" t="str">
        <f>IF(Contents!G6="","",Contents!G6)</f>
        <v/>
      </c>
      <c r="H6" s="52" t="str">
        <f>IF(Contents!H6="","",Contents!H6)</f>
        <v/>
      </c>
      <c r="I6" s="52" t="str">
        <f>IF(Contents!I6="","",Contents!I6)</f>
        <v>All followers</v>
      </c>
      <c r="J6" s="52">
        <f>IF(Contents!J6="","",Contents!J6)</f>
        <v>526</v>
      </c>
      <c r="K6" s="52" t="str">
        <f>IF(Contents!K6="","",Contents!K6)</f>
        <v/>
      </c>
      <c r="L6" s="52" t="str">
        <f>IF(Contents!L6="","",Contents!L6)</f>
        <v/>
      </c>
      <c r="M6" s="52">
        <f>IF(Contents!M6="","",Contents!M6)</f>
        <v>94</v>
      </c>
      <c r="N6" s="53">
        <f>IF(Contents!N6="","",Contents!N6)</f>
        <v>0.17870722711086273</v>
      </c>
      <c r="O6" s="52">
        <f>IF(Contents!O6="","",Contents!O6)</f>
        <v>14</v>
      </c>
      <c r="P6" s="52">
        <f>IF(Contents!P6="","",Contents!P6)</f>
        <v>0</v>
      </c>
      <c r="Q6" s="52">
        <f>IF(Contents!Q6="","",Contents!Q6)</f>
        <v>0</v>
      </c>
      <c r="R6" s="52" t="str">
        <f>IF(Contents!R6="","",Contents!R6)</f>
        <v/>
      </c>
      <c r="S6" s="53">
        <f>IF(Contents!S6="","",Contents!S6)</f>
        <v>0.20532318949699402</v>
      </c>
      <c r="T6" s="52" t="str">
        <f>IF(Contents!T6="","",Contents!T6)</f>
        <v/>
      </c>
      <c r="V6" s="54">
        <f t="shared" si="0"/>
        <v>45527</v>
      </c>
      <c r="W6" s="52">
        <f t="shared" si="1"/>
        <v>103</v>
      </c>
      <c r="X6" s="52">
        <f t="shared" si="2"/>
        <v>5</v>
      </c>
      <c r="AA6" t="s">
        <v>134</v>
      </c>
    </row>
    <row r="7" spans="1:28">
      <c r="A7" s="52" t="str">
        <f>IF(Contents!A7="","",Contents!A7)</f>
        <v>How much do you know about IC Package?
The IC package is a component that serves as an electrical signal transmission between the semiconductor and the main board, and refers to a high-density circuit board with a fine circuit.
IC Packages are divided into Memory, which is responsible for information storage, and Non Memory, which is responsible for logical processing of information.
Each of the four representative series of Doosan Electro-Materials' IC Package Non Memory has different characteristics, and is used in various sectors.
🔸 K: Impedance Control for High-End Controller/RFSiP/AiP
🔸 J: Good Processability for Thin RFSiP
🔸 Z: High Toughness for FCCSP
🔸 I : Warpage Solution for FCBGA Center Core
Doosan Electro-Materials will do its best to produce differentiated IC package and to increase continuously its competitiveness in the semiconductor market!
https://lnkd.in/g2TedAWA
여러분은 IC Package에 대해 얼마나 알고 계시나요?
IC Package는 반도체와 메인보드 간 전기적 신호 전달 역할을 수행하는 부품으로 미세한 회로가 형성되어 있는 고밀도 회로 기판을 의미하는데요.
IC Package는 정보를 저장하고 기억하는 역할을 담당하는 메모리와 논리적인 정보 처리 역할을 담당하는 비 메모리로 나누어집니다.
두산전자의 IC Package 비 메모리를 대표하는 4개의 시리즈는 각각의 특성을 가지고 있으며, 다양한 부문에 활용되고 있습니다.
🔸 K : Impedance Control for High-End Controller/RFSiP/AiP
🔸 J : Good Processability for Thin RFSiP
🔸 Z : High Toughness for FCCSP
🔸 I : Warpage Solution for FCBGA Center Core
두산전자는 반도체 시장에서의 경쟁력을 지속적으로 높일 수 있도록 차별화된 IC Package를 생산하기 위해 최선의 노력을 다하도록 하겠습니다!
#Doosan #DoosanElectroMaterials #ICPackage #Semiconductor #Memory #NonMemory #DRAM #RFSiP #AiP #FCCSP #FCBGA</v>
      </c>
      <c r="B7" s="52" t="str">
        <f>IF(Contents!B7="","",Contents!B7)</f>
        <v>https://www.linkedin.com/feed/update/urn:li:activity:7232250270515142657</v>
      </c>
      <c r="C7" s="52" t="str">
        <f>IF(Contents!C7="","",Contents!C7)</f>
        <v>Organic</v>
      </c>
      <c r="D7" s="52" t="str">
        <f>IF(Contents!D7="","",Contents!D7)</f>
        <v/>
      </c>
      <c r="E7" s="52" t="str">
        <f>IF(Contents!E7="","",Contents!E7)</f>
        <v>영윤 이</v>
      </c>
      <c r="F7" s="52" t="str">
        <f>IF(Contents!F7="","",Contents!F7)</f>
        <v>08/22/2024</v>
      </c>
      <c r="G7" s="52" t="str">
        <f>IF(Contents!G7="","",Contents!G7)</f>
        <v/>
      </c>
      <c r="H7" s="52" t="str">
        <f>IF(Contents!H7="","",Contents!H7)</f>
        <v/>
      </c>
      <c r="I7" s="52" t="str">
        <f>IF(Contents!I7="","",Contents!I7)</f>
        <v>All followers</v>
      </c>
      <c r="J7" s="52">
        <f>IF(Contents!J7="","",Contents!J7)</f>
        <v>1067</v>
      </c>
      <c r="K7" s="52" t="str">
        <f>IF(Contents!K7="","",Contents!K7)</f>
        <v/>
      </c>
      <c r="L7" s="52" t="str">
        <f>IF(Contents!L7="","",Contents!L7)</f>
        <v/>
      </c>
      <c r="M7" s="52">
        <f>IF(Contents!M7="","",Contents!M7)</f>
        <v>358</v>
      </c>
      <c r="N7" s="53">
        <f>IF(Contents!N7="","",Contents!N7)</f>
        <v>0.33552014827728271</v>
      </c>
      <c r="O7" s="52">
        <f>IF(Contents!O7="","",Contents!O7)</f>
        <v>21</v>
      </c>
      <c r="P7" s="52">
        <f>IF(Contents!P7="","",Contents!P7)</f>
        <v>0</v>
      </c>
      <c r="Q7" s="52">
        <f>IF(Contents!Q7="","",Contents!Q7)</f>
        <v>2</v>
      </c>
      <c r="R7" s="52" t="str">
        <f>IF(Contents!R7="","",Contents!R7)</f>
        <v/>
      </c>
      <c r="S7" s="53">
        <f>IF(Contents!S7="","",Contents!S7)</f>
        <v>0.35707589983940125</v>
      </c>
      <c r="T7" s="52" t="str">
        <f>IF(Contents!T7="","",Contents!T7)</f>
        <v/>
      </c>
      <c r="V7" s="54">
        <f t="shared" si="0"/>
        <v>45526</v>
      </c>
      <c r="W7" s="52">
        <f t="shared" si="1"/>
        <v>102</v>
      </c>
      <c r="X7" s="52">
        <f t="shared" si="2"/>
        <v>4</v>
      </c>
    </row>
    <row r="8" spans="1:28">
      <c r="A8" s="52" t="str">
        <f>IF(Contents!A8="","",Contents!A8)</f>
        <v>Doosan Corporation has published an ESG report on sustainable management performance, based on its own ESG(Environment, Social and Governance) management frame 3P(People·Planet·Partners)
In this report, Doosan Corporation evaluated social, environmental, and financial importance of sustainability relationships, and transparently disclosed key ESG-related achievements and activities.
Doosan Corporation promises to strengthen communication with society, customers, and stakeholders in the future🤝
*Check Doosan Electro-Materials and Doosan Corporation website for more information.
✅Doosan Electro-Materials : https://lnkd.in/gmpZpRXK
✅Doosan Corporation : https://lnkd.in/dD6NAN8N
㈜두산은 독자적인 ESG(Environment, Social and Governance) 경영 프레임 3P(People·Planet·Partners)를 기반으로 지속가능경영 성과를 담은 ESG 보고서를 발간했습니다.
이번 보고서를 통해 ㈜두산은 지속가능성 관계에 따른 사회·환경, 재무적 중요성을 평가하고, ESG 관련 주요 성과와 활동을 투명하게 공개하였습니다.
㈜두산은 앞으로도 사회, 고객 그리고 이해관계자와의 소통을 강화해 나갈 것을 약속드립니다🤝
*자세한 내용은 두산전자 및 (주)두산 웹사이트를 통해 확인하실 수 있습니다.
#Doosan #DoosanElectroMaterials #DoosanCorporation #DoosanGroup #ESG #Environment #Social #Governance</v>
      </c>
      <c r="B8" s="52" t="str">
        <f>IF(Contents!B8="","",Contents!B8)</f>
        <v>https://www.linkedin.com/feed/update/urn:li:activity:7231195903179546625</v>
      </c>
      <c r="C8" s="52" t="str">
        <f>IF(Contents!C8="","",Contents!C8)</f>
        <v>Organic</v>
      </c>
      <c r="D8" s="52" t="str">
        <f>IF(Contents!D8="","",Contents!D8)</f>
        <v/>
      </c>
      <c r="E8" s="52" t="str">
        <f>IF(Contents!E8="","",Contents!E8)</f>
        <v>영윤 이</v>
      </c>
      <c r="F8" s="52" t="str">
        <f>IF(Contents!F8="","",Contents!F8)</f>
        <v>08/19/2024</v>
      </c>
      <c r="G8" s="52" t="str">
        <f>IF(Contents!G8="","",Contents!G8)</f>
        <v/>
      </c>
      <c r="H8" s="52" t="str">
        <f>IF(Contents!H8="","",Contents!H8)</f>
        <v/>
      </c>
      <c r="I8" s="52" t="str">
        <f>IF(Contents!I8="","",Contents!I8)</f>
        <v>All followers</v>
      </c>
      <c r="J8" s="52">
        <f>IF(Contents!J8="","",Contents!J8)</f>
        <v>2247</v>
      </c>
      <c r="K8" s="52" t="str">
        <f>IF(Contents!K8="","",Contents!K8)</f>
        <v/>
      </c>
      <c r="L8" s="52" t="str">
        <f>IF(Contents!L8="","",Contents!L8)</f>
        <v/>
      </c>
      <c r="M8" s="52">
        <f>IF(Contents!M8="","",Contents!M8)</f>
        <v>74</v>
      </c>
      <c r="N8" s="53">
        <f>IF(Contents!N8="","",Contents!N8)</f>
        <v>3.2932799309492111E-2</v>
      </c>
      <c r="O8" s="52">
        <f>IF(Contents!O8="","",Contents!O8)</f>
        <v>25</v>
      </c>
      <c r="P8" s="52">
        <f>IF(Contents!P8="","",Contents!P8)</f>
        <v>0</v>
      </c>
      <c r="Q8" s="52">
        <f>IF(Contents!Q8="","",Contents!Q8)</f>
        <v>3</v>
      </c>
      <c r="R8" s="52" t="str">
        <f>IF(Contents!R8="","",Contents!R8)</f>
        <v/>
      </c>
      <c r="S8" s="53">
        <f>IF(Contents!S8="","",Contents!S8)</f>
        <v>4.5393858104944229E-2</v>
      </c>
      <c r="T8" s="52" t="str">
        <f>IF(Contents!T8="","",Contents!T8)</f>
        <v/>
      </c>
      <c r="V8" s="54">
        <f t="shared" si="0"/>
        <v>45523</v>
      </c>
      <c r="W8" s="52">
        <f t="shared" si="1"/>
        <v>9</v>
      </c>
      <c r="X8" s="52">
        <f t="shared" si="2"/>
        <v>2</v>
      </c>
    </row>
    <row r="9" spans="1:28">
      <c r="A9" s="52" t="str">
        <f>IF(Contents!A9="","",Contents!A9)</f>
        <v>Base for future innovation! Introducing CCL.
CCL is a core material of printed circuit board (PCB), product laminated with copper foil on an insulating layer composed of resin, glass fiber and other chemicals.
CCL, applied in semiconductors, networks, and smart devices etc., is actively used in various business areas depending on the characteristics of the market, and its value as well as market demand continuously increase along with the transition to the 6G era.
As a leader in the CCL market, Doosan Electro-Materials promises to continue producing high-quality CCL that can be used in various fields🤝
https://lnkd.in/gvGuhbTM 
미래 혁신을 위한 기반! CCL을 소개합니다.
CCL은 인쇄회로기판(PCB)의 핵심 소재로 수지, 유리 섬유 그리고 기타 화학물질 등으로 구성된 절연층에 동박을 적층한 제품입니다.
반도체, 네트워크, 스마트 디바이스 등 CCL은 시장이 요구하는 특성에 따라 다양한 사업분야에 적극 활용되고 있으며, 6G 시대로의 변화에 따라 그 가치가 더 높아져 시장에서의 요구가 지속적으로 증가하고 있습니다!
CCL 시장의 선두주자로서 두산전자는 앞으로도 다양한 분야에 활용할 수 있는 양질의 CCL을 생산해 낼 것을 약속드립니다🤝
#Doosan #DoosanElectroMaterials #CCL #Semiconductor #Smartdevice #Network #Automotive #EV</v>
      </c>
      <c r="B9" s="52" t="str">
        <f>IF(Contents!B9="","",Contents!B9)</f>
        <v>https://www.linkedin.com/feed/update/urn:li:activity:7229713535310684160</v>
      </c>
      <c r="C9" s="52" t="str">
        <f>IF(Contents!C9="","",Contents!C9)</f>
        <v>Organic</v>
      </c>
      <c r="D9" s="52" t="str">
        <f>IF(Contents!D9="","",Contents!D9)</f>
        <v/>
      </c>
      <c r="E9" s="52" t="str">
        <f>IF(Contents!E9="","",Contents!E9)</f>
        <v>영윤 이</v>
      </c>
      <c r="F9" s="52" t="str">
        <f>IF(Contents!F9="","",Contents!F9)</f>
        <v>08/15/2024</v>
      </c>
      <c r="G9" s="52" t="str">
        <f>IF(Contents!G9="","",Contents!G9)</f>
        <v/>
      </c>
      <c r="H9" s="52" t="str">
        <f>IF(Contents!H9="","",Contents!H9)</f>
        <v/>
      </c>
      <c r="I9" s="52" t="str">
        <f>IF(Contents!I9="","",Contents!I9)</f>
        <v>All followers</v>
      </c>
      <c r="J9" s="52">
        <f>IF(Contents!J9="","",Contents!J9)</f>
        <v>1085</v>
      </c>
      <c r="K9" s="52" t="str">
        <f>IF(Contents!K9="","",Contents!K9)</f>
        <v/>
      </c>
      <c r="L9" s="52" t="str">
        <f>IF(Contents!L9="","",Contents!L9)</f>
        <v/>
      </c>
      <c r="M9" s="52">
        <f>IF(Contents!M9="","",Contents!M9)</f>
        <v>479</v>
      </c>
      <c r="N9" s="53">
        <f>IF(Contents!N9="","",Contents!N9)</f>
        <v>0.44147464632987976</v>
      </c>
      <c r="O9" s="52">
        <f>IF(Contents!O9="","",Contents!O9)</f>
        <v>24</v>
      </c>
      <c r="P9" s="52">
        <f>IF(Contents!P9="","",Contents!P9)</f>
        <v>0</v>
      </c>
      <c r="Q9" s="52">
        <f>IF(Contents!Q9="","",Contents!Q9)</f>
        <v>3</v>
      </c>
      <c r="R9" s="52" t="str">
        <f>IF(Contents!R9="","",Contents!R9)</f>
        <v/>
      </c>
      <c r="S9" s="53">
        <f>IF(Contents!S9="","",Contents!S9)</f>
        <v>0.46635943651199341</v>
      </c>
      <c r="T9" s="52" t="str">
        <f>IF(Contents!T9="","",Contents!T9)</f>
        <v/>
      </c>
      <c r="V9" s="54">
        <f t="shared" si="0"/>
        <v>45519</v>
      </c>
      <c r="W9" s="52">
        <f t="shared" si="1"/>
        <v>101</v>
      </c>
      <c r="X9" s="52">
        <f t="shared" si="2"/>
        <v>3</v>
      </c>
    </row>
    <row r="10" spans="1:28">
      <c r="A10" s="52" t="str">
        <f>IF(Contents!A10="","",Contents!A10)</f>
        <v>Hot summer with sweltering sun ☀ ️
How do you spend your summer vacation?
A car ride with a cool breeze? Enjoying different activities that make you sweat? If not, just staying at home and eating delicious fruits may be a nice vacation too.
Doosan Electro-Materials stays with you any time during your summer vacation!
Have a happy and cool summer with Doosan Electro-Materials😊
뜨거운 태양이 내리쬐는 무더운 여름☀️
여러분은 어떻게 여름휴가를 보내실 건가요?
시원한 바람을 맞으며 떠나는 드라이브? 땀 흘리며 즐기는 다양한 액티비티? 그것도 아니라면 맛있는 과일과 함께 집에서 즐기는 것도 좋은 휴가가 될 수 있을 것 같아요.
여름휴가를 즐기는 여러분 곁에는 언제나 두산전자가 함께합니다!
두산전자와 함께 행복하고 시원한 여름 보내세요😊
#Doosan #DoosanElectroMaterials #CCL #FCCL #PFC #Summer #Vacation #Drive #Exercise #Home</v>
      </c>
      <c r="B10" s="52" t="str">
        <f>IF(Contents!B10="","",Contents!B10)</f>
        <v>https://www.linkedin.com/feed/update/urn:li:activity:7227176783542988800</v>
      </c>
      <c r="C10" s="52" t="str">
        <f>IF(Contents!C10="","",Contents!C10)</f>
        <v>Organic</v>
      </c>
      <c r="D10" s="52" t="str">
        <f>IF(Contents!D10="","",Contents!D10)</f>
        <v/>
      </c>
      <c r="E10" s="52" t="str">
        <f>IF(Contents!E10="","",Contents!E10)</f>
        <v>영윤 이</v>
      </c>
      <c r="F10" s="52" t="str">
        <f>IF(Contents!F10="","",Contents!F10)</f>
        <v>08/08/2024</v>
      </c>
      <c r="G10" s="52" t="str">
        <f>IF(Contents!G10="","",Contents!G10)</f>
        <v/>
      </c>
      <c r="H10" s="52" t="str">
        <f>IF(Contents!H10="","",Contents!H10)</f>
        <v/>
      </c>
      <c r="I10" s="52" t="str">
        <f>IF(Contents!I10="","",Contents!I10)</f>
        <v>All followers</v>
      </c>
      <c r="J10" s="52">
        <f>IF(Contents!J10="","",Contents!J10)</f>
        <v>1131</v>
      </c>
      <c r="K10" s="52" t="str">
        <f>IF(Contents!K10="","",Contents!K10)</f>
        <v/>
      </c>
      <c r="L10" s="52" t="str">
        <f>IF(Contents!L10="","",Contents!L10)</f>
        <v/>
      </c>
      <c r="M10" s="52">
        <f>IF(Contents!M10="","",Contents!M10)</f>
        <v>183</v>
      </c>
      <c r="N10" s="53">
        <f>IF(Contents!N10="","",Contents!N10)</f>
        <v>0.1618037074804306</v>
      </c>
      <c r="O10" s="52">
        <f>IF(Contents!O10="","",Contents!O10)</f>
        <v>27</v>
      </c>
      <c r="P10" s="52">
        <f>IF(Contents!P10="","",Contents!P10)</f>
        <v>0</v>
      </c>
      <c r="Q10" s="52">
        <f>IF(Contents!Q10="","",Contents!Q10)</f>
        <v>1</v>
      </c>
      <c r="R10" s="52" t="str">
        <f>IF(Contents!R10="","",Contents!R10)</f>
        <v/>
      </c>
      <c r="S10" s="53">
        <f>IF(Contents!S10="","",Contents!S10)</f>
        <v>0.18656057119369507</v>
      </c>
      <c r="T10" s="52" t="str">
        <f>IF(Contents!T10="","",Contents!T10)</f>
        <v/>
      </c>
      <c r="V10" s="54">
        <f t="shared" si="0"/>
        <v>45512</v>
      </c>
      <c r="W10" s="52">
        <f t="shared" si="1"/>
        <v>104</v>
      </c>
      <c r="X10" s="52">
        <f t="shared" si="2"/>
        <v>6</v>
      </c>
    </row>
    <row r="11" spans="1:28">
      <c r="A11" s="52" t="str">
        <f>IF(Contents!A11="","",Contents!A11)</f>
        <v>Doosan’s traces across 128 years.
And the following traces across 50 years of Doosan Electro-Materials.
From the past to the present, the actual Doosan Group was formed with sweat and effort of countless people.
Doosan Electro-Materials promises to do its best to lead the innovation in the electronics industry in the future. We ask for your interest and support for Doosan Group, which will write a new chapter in history😊
Check the history of Doosan Group!
https://lnkd.in/gVWe4_fi
두산이 걸어온 128년의 발자취.
그리고 그 뒤를 이어 걸어온 두산전자의 50년의 발자취.
과거부터 현재까지 수많은 사람들의 땀과 노력이 모여 지금의 두산 그룹이 만들어졌습니다.
두산전자는 앞으로도 전자업계의 선도적인 혁신을 이끌어 가기 위해 최선의 노력을 다할 것을 약속드리며, 새로운 역사를 써 내려갈 두산 그룹에 여러분의 많은 관심과 응원 부탁드립니다😊
두산 그룹의 역사를 확인해 보세요!
#Doosan #DoosanElectroMaterials #DoosanCorporation #DoosanGroup #FoundationAnniversary #Anniversary #History</v>
      </c>
      <c r="B11" s="52" t="str">
        <f>IF(Contents!B11="","",Contents!B11)</f>
        <v>https://www.linkedin.com/feed/update/urn:li:activity:7224640107113332736</v>
      </c>
      <c r="C11" s="52" t="str">
        <f>IF(Contents!C11="","",Contents!C11)</f>
        <v>Organic</v>
      </c>
      <c r="D11" s="52" t="str">
        <f>IF(Contents!D11="","",Contents!D11)</f>
        <v/>
      </c>
      <c r="E11" s="52" t="str">
        <f>IF(Contents!E11="","",Contents!E11)</f>
        <v>영윤 이</v>
      </c>
      <c r="F11" s="52" t="str">
        <f>IF(Contents!F11="","",Contents!F11)</f>
        <v>08/01/2024</v>
      </c>
      <c r="G11" s="52" t="str">
        <f>IF(Contents!G11="","",Contents!G11)</f>
        <v/>
      </c>
      <c r="H11" s="52" t="str">
        <f>IF(Contents!H11="","",Contents!H11)</f>
        <v/>
      </c>
      <c r="I11" s="52" t="str">
        <f>IF(Contents!I11="","",Contents!I11)</f>
        <v>All followers</v>
      </c>
      <c r="J11" s="52">
        <f>IF(Contents!J11="","",Contents!J11)</f>
        <v>1519</v>
      </c>
      <c r="K11" s="52" t="str">
        <f>IF(Contents!K11="","",Contents!K11)</f>
        <v/>
      </c>
      <c r="L11" s="52" t="str">
        <f>IF(Contents!L11="","",Contents!L11)</f>
        <v/>
      </c>
      <c r="M11" s="52">
        <f>IF(Contents!M11="","",Contents!M11)</f>
        <v>58</v>
      </c>
      <c r="N11" s="53">
        <f>IF(Contents!N11="","",Contents!N11)</f>
        <v>3.8183014839887619E-2</v>
      </c>
      <c r="O11" s="52">
        <f>IF(Contents!O11="","",Contents!O11)</f>
        <v>38</v>
      </c>
      <c r="P11" s="52">
        <f>IF(Contents!P11="","",Contents!P11)</f>
        <v>0</v>
      </c>
      <c r="Q11" s="52">
        <f>IF(Contents!Q11="","",Contents!Q11)</f>
        <v>5</v>
      </c>
      <c r="R11" s="52" t="str">
        <f>IF(Contents!R11="","",Contents!R11)</f>
        <v/>
      </c>
      <c r="S11" s="53">
        <f>IF(Contents!S11="","",Contents!S11)</f>
        <v>6.6491112112998962E-2</v>
      </c>
      <c r="T11" s="52" t="str">
        <f>IF(Contents!T11="","",Contents!T11)</f>
        <v/>
      </c>
      <c r="V11" s="54">
        <f t="shared" si="0"/>
        <v>45505</v>
      </c>
      <c r="W11" s="52">
        <f t="shared" si="1"/>
        <v>7</v>
      </c>
      <c r="X11" s="52">
        <f t="shared" si="2"/>
        <v>1</v>
      </c>
    </row>
    <row r="12" spans="1:28">
      <c r="A12" s="52" t="str">
        <f>IF(Contents!A12="","",Contents!A12)</f>
        <v/>
      </c>
      <c r="B12" s="52" t="str">
        <f>IF(Contents!B12="","",Contents!B12)</f>
        <v/>
      </c>
      <c r="C12" s="52" t="str">
        <f>IF(Contents!C12="","",Contents!C12)</f>
        <v/>
      </c>
      <c r="D12" s="52" t="str">
        <f>IF(Contents!D12="","",Contents!D12)</f>
        <v/>
      </c>
      <c r="E12" s="52" t="str">
        <f>IF(Contents!E12="","",Contents!E12)</f>
        <v/>
      </c>
      <c r="F12" s="52" t="str">
        <f>IF(Contents!F12="","",Contents!F12)</f>
        <v/>
      </c>
      <c r="G12" s="52" t="str">
        <f>IF(Contents!G12="","",Contents!G12)</f>
        <v/>
      </c>
      <c r="H12" s="52" t="str">
        <f>IF(Contents!H12="","",Contents!H12)</f>
        <v/>
      </c>
      <c r="I12" s="52" t="str">
        <f>IF(Contents!I12="","",Contents!I12)</f>
        <v/>
      </c>
      <c r="J12" s="52" t="str">
        <f>IF(Contents!J12="","",Contents!J12)</f>
        <v/>
      </c>
      <c r="K12" s="52" t="str">
        <f>IF(Contents!K12="","",Contents!K12)</f>
        <v/>
      </c>
      <c r="L12" s="52" t="str">
        <f>IF(Contents!L12="","",Contents!L12)</f>
        <v/>
      </c>
      <c r="M12" s="52" t="str">
        <f>IF(Contents!M12="","",Contents!M12)</f>
        <v/>
      </c>
      <c r="N12" s="53" t="str">
        <f>IF(Contents!N12="","",Contents!N12)</f>
        <v/>
      </c>
      <c r="O12" s="52" t="str">
        <f>IF(Contents!O12="","",Contents!O12)</f>
        <v/>
      </c>
      <c r="P12" s="52" t="str">
        <f>IF(Contents!P12="","",Contents!P12)</f>
        <v/>
      </c>
      <c r="Q12" s="52" t="str">
        <f>IF(Contents!Q12="","",Contents!Q12)</f>
        <v/>
      </c>
      <c r="R12" s="52" t="str">
        <f>IF(Contents!R12="","",Contents!R12)</f>
        <v/>
      </c>
      <c r="S12" s="53" t="str">
        <f>IF(Contents!S12="","",Contents!S12)</f>
        <v/>
      </c>
      <c r="T12" s="52" t="str">
        <f>IF(Contents!T12="","",Contents!T12)</f>
        <v/>
      </c>
      <c r="V12" s="54" t="str">
        <f t="shared" si="0"/>
        <v/>
      </c>
      <c r="W12" s="52" t="str">
        <f t="shared" si="1"/>
        <v/>
      </c>
      <c r="X12" s="52" t="str">
        <f t="shared" si="2"/>
        <v/>
      </c>
    </row>
    <row r="13" spans="1:28">
      <c r="A13" s="52" t="str">
        <f>IF(Contents!A13="","",Contents!A13)</f>
        <v/>
      </c>
      <c r="B13" s="52" t="str">
        <f>IF(Contents!B13="","",Contents!B13)</f>
        <v/>
      </c>
      <c r="C13" s="52" t="str">
        <f>IF(Contents!C13="","",Contents!C13)</f>
        <v/>
      </c>
      <c r="D13" s="52" t="str">
        <f>IF(Contents!D13="","",Contents!D13)</f>
        <v/>
      </c>
      <c r="E13" s="52" t="str">
        <f>IF(Contents!E13="","",Contents!E13)</f>
        <v/>
      </c>
      <c r="F13" s="52" t="str">
        <f>IF(Contents!F13="","",Contents!F13)</f>
        <v/>
      </c>
      <c r="G13" s="52" t="str">
        <f>IF(Contents!G13="","",Contents!G13)</f>
        <v/>
      </c>
      <c r="H13" s="52" t="str">
        <f>IF(Contents!H13="","",Contents!H13)</f>
        <v/>
      </c>
      <c r="I13" s="52" t="str">
        <f>IF(Contents!I13="","",Contents!I13)</f>
        <v/>
      </c>
      <c r="J13" s="52" t="str">
        <f>IF(Contents!J13="","",Contents!J13)</f>
        <v/>
      </c>
      <c r="K13" s="52" t="str">
        <f>IF(Contents!K13="","",Contents!K13)</f>
        <v/>
      </c>
      <c r="L13" s="52" t="str">
        <f>IF(Contents!L13="","",Contents!L13)</f>
        <v/>
      </c>
      <c r="M13" s="52" t="str">
        <f>IF(Contents!M13="","",Contents!M13)</f>
        <v/>
      </c>
      <c r="N13" s="53" t="str">
        <f>IF(Contents!N13="","",Contents!N13)</f>
        <v/>
      </c>
      <c r="O13" s="52" t="str">
        <f>IF(Contents!O13="","",Contents!O13)</f>
        <v/>
      </c>
      <c r="P13" s="52" t="str">
        <f>IF(Contents!P13="","",Contents!P13)</f>
        <v/>
      </c>
      <c r="Q13" s="52" t="str">
        <f>IF(Contents!Q13="","",Contents!Q13)</f>
        <v/>
      </c>
      <c r="R13" s="52" t="str">
        <f>IF(Contents!R13="","",Contents!R13)</f>
        <v/>
      </c>
      <c r="S13" s="53" t="str">
        <f>IF(Contents!S13="","",Contents!S13)</f>
        <v/>
      </c>
      <c r="T13" s="52" t="str">
        <f>IF(Contents!T13="","",Contents!T13)</f>
        <v/>
      </c>
      <c r="V13" s="54" t="str">
        <f t="shared" si="0"/>
        <v/>
      </c>
      <c r="W13" s="52" t="str">
        <f t="shared" si="1"/>
        <v/>
      </c>
      <c r="X13" s="52" t="str">
        <f t="shared" si="2"/>
        <v/>
      </c>
    </row>
    <row r="14" spans="1:28">
      <c r="A14" s="52" t="str">
        <f>IF(Contents!A14="","",Contents!A14)</f>
        <v/>
      </c>
      <c r="B14" s="52" t="str">
        <f>IF(Contents!B14="","",Contents!B14)</f>
        <v/>
      </c>
      <c r="C14" s="52" t="str">
        <f>IF(Contents!C14="","",Contents!C14)</f>
        <v/>
      </c>
      <c r="D14" s="52" t="str">
        <f>IF(Contents!D14="","",Contents!D14)</f>
        <v/>
      </c>
      <c r="E14" s="52" t="str">
        <f>IF(Contents!E14="","",Contents!E14)</f>
        <v/>
      </c>
      <c r="F14" s="52" t="str">
        <f>IF(Contents!F14="","",Contents!F14)</f>
        <v/>
      </c>
      <c r="G14" s="52" t="str">
        <f>IF(Contents!G14="","",Contents!G14)</f>
        <v/>
      </c>
      <c r="H14" s="52" t="str">
        <f>IF(Contents!H14="","",Contents!H14)</f>
        <v/>
      </c>
      <c r="I14" s="52" t="str">
        <f>IF(Contents!I14="","",Contents!I14)</f>
        <v/>
      </c>
      <c r="J14" s="52" t="str">
        <f>IF(Contents!J14="","",Contents!J14)</f>
        <v/>
      </c>
      <c r="K14" s="52" t="str">
        <f>IF(Contents!K14="","",Contents!K14)</f>
        <v/>
      </c>
      <c r="L14" s="52" t="str">
        <f>IF(Contents!L14="","",Contents!L14)</f>
        <v/>
      </c>
      <c r="M14" s="52" t="str">
        <f>IF(Contents!M14="","",Contents!M14)</f>
        <v/>
      </c>
      <c r="N14" s="53" t="str">
        <f>IF(Contents!N14="","",Contents!N14)</f>
        <v/>
      </c>
      <c r="O14" s="52" t="str">
        <f>IF(Contents!O14="","",Contents!O14)</f>
        <v/>
      </c>
      <c r="P14" s="52" t="str">
        <f>IF(Contents!P14="","",Contents!P14)</f>
        <v/>
      </c>
      <c r="Q14" s="52" t="str">
        <f>IF(Contents!Q14="","",Contents!Q14)</f>
        <v/>
      </c>
      <c r="R14" s="52" t="str">
        <f>IF(Contents!R14="","",Contents!R14)</f>
        <v/>
      </c>
      <c r="S14" s="53" t="str">
        <f>IF(Contents!S14="","",Contents!S14)</f>
        <v/>
      </c>
      <c r="T14" s="52" t="str">
        <f>IF(Contents!T14="","",Contents!T14)</f>
        <v/>
      </c>
      <c r="V14" s="54" t="str">
        <f t="shared" si="0"/>
        <v/>
      </c>
      <c r="W14" s="52" t="str">
        <f t="shared" si="1"/>
        <v/>
      </c>
      <c r="X14" s="52" t="str">
        <f t="shared" si="2"/>
        <v/>
      </c>
    </row>
    <row r="15" spans="1:28">
      <c r="A15" s="52" t="str">
        <f>IF(Contents!A15="","",Contents!A15)</f>
        <v/>
      </c>
      <c r="B15" s="52" t="str">
        <f>IF(Contents!B15="","",Contents!B15)</f>
        <v/>
      </c>
      <c r="C15" s="52" t="str">
        <f>IF(Contents!C15="","",Contents!C15)</f>
        <v/>
      </c>
      <c r="D15" s="52" t="str">
        <f>IF(Contents!D15="","",Contents!D15)</f>
        <v/>
      </c>
      <c r="E15" s="52" t="str">
        <f>IF(Contents!E15="","",Contents!E15)</f>
        <v/>
      </c>
      <c r="F15" s="52" t="str">
        <f>IF(Contents!F15="","",Contents!F15)</f>
        <v/>
      </c>
      <c r="G15" s="52" t="str">
        <f>IF(Contents!G15="","",Contents!G15)</f>
        <v/>
      </c>
      <c r="H15" s="52" t="str">
        <f>IF(Contents!H15="","",Contents!H15)</f>
        <v/>
      </c>
      <c r="I15" s="52" t="str">
        <f>IF(Contents!I15="","",Contents!I15)</f>
        <v/>
      </c>
      <c r="J15" s="52" t="str">
        <f>IF(Contents!J15="","",Contents!J15)</f>
        <v/>
      </c>
      <c r="K15" s="52" t="str">
        <f>IF(Contents!K15="","",Contents!K15)</f>
        <v/>
      </c>
      <c r="L15" s="52" t="str">
        <f>IF(Contents!L15="","",Contents!L15)</f>
        <v/>
      </c>
      <c r="M15" s="52" t="str">
        <f>IF(Contents!M15="","",Contents!M15)</f>
        <v/>
      </c>
      <c r="N15" s="53" t="str">
        <f>IF(Contents!N15="","",Contents!N15)</f>
        <v/>
      </c>
      <c r="O15" s="52" t="str">
        <f>IF(Contents!O15="","",Contents!O15)</f>
        <v/>
      </c>
      <c r="P15" s="52" t="str">
        <f>IF(Contents!P15="","",Contents!P15)</f>
        <v/>
      </c>
      <c r="Q15" s="52" t="str">
        <f>IF(Contents!Q15="","",Contents!Q15)</f>
        <v/>
      </c>
      <c r="R15" s="52" t="str">
        <f>IF(Contents!R15="","",Contents!R15)</f>
        <v/>
      </c>
      <c r="S15" s="53" t="str">
        <f>IF(Contents!S15="","",Contents!S15)</f>
        <v/>
      </c>
      <c r="T15" s="52" t="str">
        <f>IF(Contents!T15="","",Contents!T15)</f>
        <v/>
      </c>
      <c r="V15" s="54" t="str">
        <f t="shared" si="0"/>
        <v/>
      </c>
      <c r="W15" s="52" t="str">
        <f t="shared" si="1"/>
        <v/>
      </c>
      <c r="X15" s="52" t="str">
        <f t="shared" si="2"/>
        <v/>
      </c>
    </row>
    <row r="16" spans="1:28">
      <c r="A16" s="52" t="str">
        <f>IF(Contents!A16="","",Contents!A16)</f>
        <v/>
      </c>
      <c r="B16" s="52" t="str">
        <f>IF(Contents!B16="","",Contents!B16)</f>
        <v/>
      </c>
      <c r="C16" s="52" t="str">
        <f>IF(Contents!C16="","",Contents!C16)</f>
        <v/>
      </c>
      <c r="D16" s="52" t="str">
        <f>IF(Contents!D16="","",Contents!D16)</f>
        <v/>
      </c>
      <c r="E16" s="52" t="str">
        <f>IF(Contents!E16="","",Contents!E16)</f>
        <v/>
      </c>
      <c r="F16" s="52" t="str">
        <f>IF(Contents!F16="","",Contents!F16)</f>
        <v/>
      </c>
      <c r="G16" s="52" t="str">
        <f>IF(Contents!G16="","",Contents!G16)</f>
        <v/>
      </c>
      <c r="H16" s="52" t="str">
        <f>IF(Contents!H16="","",Contents!H16)</f>
        <v/>
      </c>
      <c r="I16" s="52" t="str">
        <f>IF(Contents!I16="","",Contents!I16)</f>
        <v/>
      </c>
      <c r="J16" s="52" t="str">
        <f>IF(Contents!J16="","",Contents!J16)</f>
        <v/>
      </c>
      <c r="K16" s="52" t="str">
        <f>IF(Contents!K16="","",Contents!K16)</f>
        <v/>
      </c>
      <c r="L16" s="52" t="str">
        <f>IF(Contents!L16="","",Contents!L16)</f>
        <v/>
      </c>
      <c r="M16" s="52" t="str">
        <f>IF(Contents!M16="","",Contents!M16)</f>
        <v/>
      </c>
      <c r="N16" s="53" t="str">
        <f>IF(Contents!N16="","",Contents!N16)</f>
        <v/>
      </c>
      <c r="O16" s="52" t="str">
        <f>IF(Contents!O16="","",Contents!O16)</f>
        <v/>
      </c>
      <c r="P16" s="52" t="str">
        <f>IF(Contents!P16="","",Contents!P16)</f>
        <v/>
      </c>
      <c r="Q16" s="52" t="str">
        <f>IF(Contents!Q16="","",Contents!Q16)</f>
        <v/>
      </c>
      <c r="R16" s="52" t="str">
        <f>IF(Contents!R16="","",Contents!R16)</f>
        <v/>
      </c>
      <c r="S16" s="53" t="str">
        <f>IF(Contents!S16="","",Contents!S16)</f>
        <v/>
      </c>
      <c r="T16" s="52" t="str">
        <f>IF(Contents!T16="","",Contents!T16)</f>
        <v/>
      </c>
      <c r="V16" s="54" t="str">
        <f t="shared" si="0"/>
        <v/>
      </c>
      <c r="W16" s="52" t="str">
        <f t="shared" si="1"/>
        <v/>
      </c>
      <c r="X16" s="52" t="str">
        <f t="shared" si="2"/>
        <v/>
      </c>
    </row>
    <row r="17" spans="1:24">
      <c r="A17" s="52" t="str">
        <f>IF(Contents!A17="","",Contents!A17)</f>
        <v/>
      </c>
      <c r="B17" s="52" t="str">
        <f>IF(Contents!B17="","",Contents!B17)</f>
        <v/>
      </c>
      <c r="C17" s="52" t="str">
        <f>IF(Contents!C17="","",Contents!C17)</f>
        <v/>
      </c>
      <c r="D17" s="52" t="str">
        <f>IF(Contents!D17="","",Contents!D17)</f>
        <v/>
      </c>
      <c r="E17" s="52" t="str">
        <f>IF(Contents!E17="","",Contents!E17)</f>
        <v/>
      </c>
      <c r="F17" s="52" t="str">
        <f>IF(Contents!F17="","",Contents!F17)</f>
        <v/>
      </c>
      <c r="G17" s="52" t="str">
        <f>IF(Contents!G17="","",Contents!G17)</f>
        <v/>
      </c>
      <c r="H17" s="52" t="str">
        <f>IF(Contents!H17="","",Contents!H17)</f>
        <v/>
      </c>
      <c r="I17" s="52" t="str">
        <f>IF(Contents!I17="","",Contents!I17)</f>
        <v/>
      </c>
      <c r="J17" s="52" t="str">
        <f>IF(Contents!J17="","",Contents!J17)</f>
        <v/>
      </c>
      <c r="K17" s="52" t="str">
        <f>IF(Contents!K17="","",Contents!K17)</f>
        <v/>
      </c>
      <c r="L17" s="52" t="str">
        <f>IF(Contents!L17="","",Contents!L17)</f>
        <v/>
      </c>
      <c r="M17" s="52" t="str">
        <f>IF(Contents!M17="","",Contents!M17)</f>
        <v/>
      </c>
      <c r="N17" s="53" t="str">
        <f>IF(Contents!N17="","",Contents!N17)</f>
        <v/>
      </c>
      <c r="O17" s="52" t="str">
        <f>IF(Contents!O17="","",Contents!O17)</f>
        <v/>
      </c>
      <c r="P17" s="52" t="str">
        <f>IF(Contents!P17="","",Contents!P17)</f>
        <v/>
      </c>
      <c r="Q17" s="52" t="str">
        <f>IF(Contents!Q17="","",Contents!Q17)</f>
        <v/>
      </c>
      <c r="R17" s="52" t="str">
        <f>IF(Contents!R17="","",Contents!R17)</f>
        <v/>
      </c>
      <c r="S17" s="53" t="str">
        <f>IF(Contents!S17="","",Contents!S17)</f>
        <v/>
      </c>
      <c r="T17" s="52" t="str">
        <f>IF(Contents!T17="","",Contents!T17)</f>
        <v/>
      </c>
      <c r="V17" s="54" t="str">
        <f t="shared" si="0"/>
        <v/>
      </c>
      <c r="W17" s="52" t="str">
        <f t="shared" si="1"/>
        <v/>
      </c>
      <c r="X17" s="52" t="str">
        <f t="shared" si="2"/>
        <v/>
      </c>
    </row>
    <row r="18" spans="1:24">
      <c r="A18" s="52" t="str">
        <f>IF(Contents!A18="","",Contents!A18)</f>
        <v/>
      </c>
      <c r="B18" s="52" t="str">
        <f>IF(Contents!B18="","",Contents!B18)</f>
        <v/>
      </c>
      <c r="C18" s="52" t="str">
        <f>IF(Contents!C18="","",Contents!C18)</f>
        <v/>
      </c>
      <c r="D18" s="52" t="str">
        <f>IF(Contents!D18="","",Contents!D18)</f>
        <v/>
      </c>
      <c r="E18" s="52" t="str">
        <f>IF(Contents!E18="","",Contents!E18)</f>
        <v/>
      </c>
      <c r="F18" s="52" t="str">
        <f>IF(Contents!F18="","",Contents!F18)</f>
        <v/>
      </c>
      <c r="G18" s="52" t="str">
        <f>IF(Contents!G18="","",Contents!G18)</f>
        <v/>
      </c>
      <c r="H18" s="52" t="str">
        <f>IF(Contents!H18="","",Contents!H18)</f>
        <v/>
      </c>
      <c r="I18" s="52" t="str">
        <f>IF(Contents!I18="","",Contents!I18)</f>
        <v/>
      </c>
      <c r="J18" s="52" t="str">
        <f>IF(Contents!J18="","",Contents!J18)</f>
        <v/>
      </c>
      <c r="K18" s="52" t="str">
        <f>IF(Contents!K18="","",Contents!K18)</f>
        <v/>
      </c>
      <c r="L18" s="52" t="str">
        <f>IF(Contents!L18="","",Contents!L18)</f>
        <v/>
      </c>
      <c r="M18" s="52" t="str">
        <f>IF(Contents!M18="","",Contents!M18)</f>
        <v/>
      </c>
      <c r="N18" s="53" t="str">
        <f>IF(Contents!N18="","",Contents!N18)</f>
        <v/>
      </c>
      <c r="O18" s="52" t="str">
        <f>IF(Contents!O18="","",Contents!O18)</f>
        <v/>
      </c>
      <c r="P18" s="52" t="str">
        <f>IF(Contents!P18="","",Contents!P18)</f>
        <v/>
      </c>
      <c r="Q18" s="52" t="str">
        <f>IF(Contents!Q18="","",Contents!Q18)</f>
        <v/>
      </c>
      <c r="R18" s="52" t="str">
        <f>IF(Contents!R18="","",Contents!R18)</f>
        <v/>
      </c>
      <c r="S18" s="53" t="str">
        <f>IF(Contents!S18="","",Contents!S18)</f>
        <v/>
      </c>
      <c r="T18" s="52" t="str">
        <f>IF(Contents!T18="","",Contents!T18)</f>
        <v/>
      </c>
      <c r="V18" s="54" t="str">
        <f t="shared" si="0"/>
        <v/>
      </c>
      <c r="W18" s="52" t="str">
        <f t="shared" si="1"/>
        <v/>
      </c>
      <c r="X18" s="52" t="str">
        <f t="shared" si="2"/>
        <v/>
      </c>
    </row>
    <row r="19" spans="1:24">
      <c r="A19" s="52" t="str">
        <f>IF(Contents!A19="","",Contents!A19)</f>
        <v/>
      </c>
      <c r="B19" s="52" t="str">
        <f>IF(Contents!B19="","",Contents!B19)</f>
        <v/>
      </c>
      <c r="C19" s="52" t="str">
        <f>IF(Contents!C19="","",Contents!C19)</f>
        <v/>
      </c>
      <c r="D19" s="52" t="str">
        <f>IF(Contents!D19="","",Contents!D19)</f>
        <v/>
      </c>
      <c r="E19" s="52" t="str">
        <f>IF(Contents!E19="","",Contents!E19)</f>
        <v/>
      </c>
      <c r="F19" s="52" t="str">
        <f>IF(Contents!F19="","",Contents!F19)</f>
        <v/>
      </c>
      <c r="G19" s="52" t="str">
        <f>IF(Contents!G19="","",Contents!G19)</f>
        <v/>
      </c>
      <c r="H19" s="52" t="str">
        <f>IF(Contents!H19="","",Contents!H19)</f>
        <v/>
      </c>
      <c r="I19" s="52" t="str">
        <f>IF(Contents!I19="","",Contents!I19)</f>
        <v/>
      </c>
      <c r="J19" s="52" t="str">
        <f>IF(Contents!J19="","",Contents!J19)</f>
        <v/>
      </c>
      <c r="K19" s="52" t="str">
        <f>IF(Contents!K19="","",Contents!K19)</f>
        <v/>
      </c>
      <c r="L19" s="52" t="str">
        <f>IF(Contents!L19="","",Contents!L19)</f>
        <v/>
      </c>
      <c r="M19" s="52" t="str">
        <f>IF(Contents!M19="","",Contents!M19)</f>
        <v/>
      </c>
      <c r="N19" s="53" t="str">
        <f>IF(Contents!N19="","",Contents!N19)</f>
        <v/>
      </c>
      <c r="O19" s="52" t="str">
        <f>IF(Contents!O19="","",Contents!O19)</f>
        <v/>
      </c>
      <c r="P19" s="52" t="str">
        <f>IF(Contents!P19="","",Contents!P19)</f>
        <v/>
      </c>
      <c r="Q19" s="52" t="str">
        <f>IF(Contents!Q19="","",Contents!Q19)</f>
        <v/>
      </c>
      <c r="R19" s="52" t="str">
        <f>IF(Contents!R19="","",Contents!R19)</f>
        <v/>
      </c>
      <c r="S19" s="53" t="str">
        <f>IF(Contents!S19="","",Contents!S19)</f>
        <v/>
      </c>
      <c r="T19" s="52" t="str">
        <f>IF(Contents!T19="","",Contents!T19)</f>
        <v/>
      </c>
      <c r="V19" s="54" t="str">
        <f t="shared" si="0"/>
        <v/>
      </c>
      <c r="W19" s="52" t="str">
        <f t="shared" si="1"/>
        <v/>
      </c>
      <c r="X19" s="52" t="str">
        <f t="shared" si="2"/>
        <v/>
      </c>
    </row>
    <row r="20" spans="1:24">
      <c r="A20" s="52" t="str">
        <f>IF(Contents!A20="","",Contents!A20)</f>
        <v/>
      </c>
      <c r="B20" s="52" t="str">
        <f>IF(Contents!B20="","",Contents!B20)</f>
        <v/>
      </c>
      <c r="C20" s="52" t="str">
        <f>IF(Contents!C20="","",Contents!C20)</f>
        <v/>
      </c>
      <c r="D20" s="52" t="str">
        <f>IF(Contents!D20="","",Contents!D20)</f>
        <v/>
      </c>
      <c r="E20" s="52" t="str">
        <f>IF(Contents!E20="","",Contents!E20)</f>
        <v/>
      </c>
      <c r="F20" s="52" t="str">
        <f>IF(Contents!F20="","",Contents!F20)</f>
        <v/>
      </c>
      <c r="G20" s="52" t="str">
        <f>IF(Contents!G20="","",Contents!G20)</f>
        <v/>
      </c>
      <c r="H20" s="52" t="str">
        <f>IF(Contents!H20="","",Contents!H20)</f>
        <v/>
      </c>
      <c r="I20" s="52" t="str">
        <f>IF(Contents!I20="","",Contents!I20)</f>
        <v/>
      </c>
      <c r="J20" s="52" t="str">
        <f>IF(Contents!J20="","",Contents!J20)</f>
        <v/>
      </c>
      <c r="K20" s="52" t="str">
        <f>IF(Contents!K20="","",Contents!K20)</f>
        <v/>
      </c>
      <c r="L20" s="52" t="str">
        <f>IF(Contents!L20="","",Contents!L20)</f>
        <v/>
      </c>
      <c r="M20" s="52" t="str">
        <f>IF(Contents!M20="","",Contents!M20)</f>
        <v/>
      </c>
      <c r="N20" s="53" t="str">
        <f>IF(Contents!N20="","",Contents!N20)</f>
        <v/>
      </c>
      <c r="O20" s="52" t="str">
        <f>IF(Contents!O20="","",Contents!O20)</f>
        <v/>
      </c>
      <c r="P20" s="52" t="str">
        <f>IF(Contents!P20="","",Contents!P20)</f>
        <v/>
      </c>
      <c r="Q20" s="52" t="str">
        <f>IF(Contents!Q20="","",Contents!Q20)</f>
        <v/>
      </c>
      <c r="R20" s="52" t="str">
        <f>IF(Contents!R20="","",Contents!R20)</f>
        <v/>
      </c>
      <c r="S20" s="53" t="str">
        <f>IF(Contents!S20="","",Contents!S20)</f>
        <v/>
      </c>
      <c r="T20" s="52" t="str">
        <f>IF(Contents!T20="","",Contents!T20)</f>
        <v/>
      </c>
      <c r="V20" s="54" t="str">
        <f t="shared" si="0"/>
        <v/>
      </c>
      <c r="W20" s="52" t="str">
        <f t="shared" si="1"/>
        <v/>
      </c>
      <c r="X20" s="52" t="str">
        <f t="shared" si="2"/>
        <v/>
      </c>
    </row>
    <row r="21" spans="1:24">
      <c r="A21" s="52" t="str">
        <f>IF(Contents!A21="","",Contents!A21)</f>
        <v/>
      </c>
      <c r="B21" s="52" t="str">
        <f>IF(Contents!B21="","",Contents!B21)</f>
        <v/>
      </c>
      <c r="C21" s="52" t="str">
        <f>IF(Contents!C21="","",Contents!C21)</f>
        <v/>
      </c>
      <c r="D21" s="52" t="str">
        <f>IF(Contents!D21="","",Contents!D21)</f>
        <v/>
      </c>
      <c r="E21" s="52" t="str">
        <f>IF(Contents!E21="","",Contents!E21)</f>
        <v/>
      </c>
      <c r="F21" s="52" t="str">
        <f>IF(Contents!F21="","",Contents!F21)</f>
        <v/>
      </c>
      <c r="G21" s="52" t="str">
        <f>IF(Contents!G21="","",Contents!G21)</f>
        <v/>
      </c>
      <c r="H21" s="52" t="str">
        <f>IF(Contents!H21="","",Contents!H21)</f>
        <v/>
      </c>
      <c r="I21" s="52" t="str">
        <f>IF(Contents!I21="","",Contents!I21)</f>
        <v/>
      </c>
      <c r="J21" s="52" t="str">
        <f>IF(Contents!J21="","",Contents!J21)</f>
        <v/>
      </c>
      <c r="K21" s="52" t="str">
        <f>IF(Contents!K21="","",Contents!K21)</f>
        <v/>
      </c>
      <c r="L21" s="52" t="str">
        <f>IF(Contents!L21="","",Contents!L21)</f>
        <v/>
      </c>
      <c r="M21" s="52" t="str">
        <f>IF(Contents!M21="","",Contents!M21)</f>
        <v/>
      </c>
      <c r="N21" s="53" t="str">
        <f>IF(Contents!N21="","",Contents!N21)</f>
        <v/>
      </c>
      <c r="O21" s="52" t="str">
        <f>IF(Contents!O21="","",Contents!O21)</f>
        <v/>
      </c>
      <c r="P21" s="52" t="str">
        <f>IF(Contents!P21="","",Contents!P21)</f>
        <v/>
      </c>
      <c r="Q21" s="52" t="str">
        <f>IF(Contents!Q21="","",Contents!Q21)</f>
        <v/>
      </c>
      <c r="R21" s="52" t="str">
        <f>IF(Contents!R21="","",Contents!R21)</f>
        <v/>
      </c>
      <c r="S21" s="53" t="str">
        <f>IF(Contents!S21="","",Contents!S21)</f>
        <v/>
      </c>
      <c r="T21" s="52" t="str">
        <f>IF(Contents!T21="","",Contents!T21)</f>
        <v/>
      </c>
      <c r="V21" s="54" t="str">
        <f t="shared" si="0"/>
        <v/>
      </c>
      <c r="W21" s="52" t="str">
        <f t="shared" si="1"/>
        <v/>
      </c>
      <c r="X21" s="52" t="str">
        <f t="shared" si="2"/>
        <v/>
      </c>
    </row>
    <row r="22" spans="1:24">
      <c r="A22" s="52" t="str">
        <f>IF(Contents!A22="","",Contents!A22)</f>
        <v/>
      </c>
      <c r="B22" s="52" t="str">
        <f>IF(Contents!B22="","",Contents!B22)</f>
        <v/>
      </c>
      <c r="C22" s="52" t="str">
        <f>IF(Contents!C22="","",Contents!C22)</f>
        <v/>
      </c>
      <c r="D22" s="52" t="str">
        <f>IF(Contents!D22="","",Contents!D22)</f>
        <v/>
      </c>
      <c r="E22" s="52" t="str">
        <f>IF(Contents!E22="","",Contents!E22)</f>
        <v/>
      </c>
      <c r="F22" s="52" t="str">
        <f>IF(Contents!F22="","",Contents!F22)</f>
        <v/>
      </c>
      <c r="G22" s="52" t="str">
        <f>IF(Contents!G22="","",Contents!G22)</f>
        <v/>
      </c>
      <c r="H22" s="52" t="str">
        <f>IF(Contents!H22="","",Contents!H22)</f>
        <v/>
      </c>
      <c r="I22" s="52" t="str">
        <f>IF(Contents!I22="","",Contents!I22)</f>
        <v/>
      </c>
      <c r="J22" s="52" t="str">
        <f>IF(Contents!J22="","",Contents!J22)</f>
        <v/>
      </c>
      <c r="K22" s="52" t="str">
        <f>IF(Contents!K22="","",Contents!K22)</f>
        <v/>
      </c>
      <c r="L22" s="52" t="str">
        <f>IF(Contents!L22="","",Contents!L22)</f>
        <v/>
      </c>
      <c r="M22" s="52" t="str">
        <f>IF(Contents!M22="","",Contents!M22)</f>
        <v/>
      </c>
      <c r="N22" s="53" t="str">
        <f>IF(Contents!N22="","",Contents!N22)</f>
        <v/>
      </c>
      <c r="O22" s="52" t="str">
        <f>IF(Contents!O22="","",Contents!O22)</f>
        <v/>
      </c>
      <c r="P22" s="52" t="str">
        <f>IF(Contents!P22="","",Contents!P22)</f>
        <v/>
      </c>
      <c r="Q22" s="52" t="str">
        <f>IF(Contents!Q22="","",Contents!Q22)</f>
        <v/>
      </c>
      <c r="R22" s="52" t="str">
        <f>IF(Contents!R22="","",Contents!R22)</f>
        <v/>
      </c>
      <c r="S22" s="53" t="str">
        <f>IF(Contents!S22="","",Contents!S22)</f>
        <v/>
      </c>
      <c r="T22" s="52" t="str">
        <f>IF(Contents!T22="","",Contents!T22)</f>
        <v/>
      </c>
      <c r="V22" s="54" t="str">
        <f t="shared" si="0"/>
        <v/>
      </c>
      <c r="W22" s="52" t="str">
        <f t="shared" si="1"/>
        <v/>
      </c>
      <c r="X22" s="52" t="str">
        <f t="shared" si="2"/>
        <v/>
      </c>
    </row>
    <row r="23" spans="1:24">
      <c r="A23" s="52" t="str">
        <f>IF(Contents!A23="","",Contents!A23)</f>
        <v/>
      </c>
      <c r="B23" s="52" t="str">
        <f>IF(Contents!B23="","",Contents!B23)</f>
        <v/>
      </c>
      <c r="C23" s="52" t="str">
        <f>IF(Contents!C23="","",Contents!C23)</f>
        <v/>
      </c>
      <c r="D23" s="52" t="str">
        <f>IF(Contents!D23="","",Contents!D23)</f>
        <v/>
      </c>
      <c r="E23" s="52" t="str">
        <f>IF(Contents!E23="","",Contents!E23)</f>
        <v/>
      </c>
      <c r="F23" s="52" t="str">
        <f>IF(Contents!F23="","",Contents!F23)</f>
        <v/>
      </c>
      <c r="G23" s="52" t="str">
        <f>IF(Contents!G23="","",Contents!G23)</f>
        <v/>
      </c>
      <c r="H23" s="52" t="str">
        <f>IF(Contents!H23="","",Contents!H23)</f>
        <v/>
      </c>
      <c r="I23" s="52" t="str">
        <f>IF(Contents!I23="","",Contents!I23)</f>
        <v/>
      </c>
      <c r="J23" s="52" t="str">
        <f>IF(Contents!J23="","",Contents!J23)</f>
        <v/>
      </c>
      <c r="K23" s="52" t="str">
        <f>IF(Contents!K23="","",Contents!K23)</f>
        <v/>
      </c>
      <c r="L23" s="52" t="str">
        <f>IF(Contents!L23="","",Contents!L23)</f>
        <v/>
      </c>
      <c r="M23" s="52" t="str">
        <f>IF(Contents!M23="","",Contents!M23)</f>
        <v/>
      </c>
      <c r="N23" s="53" t="str">
        <f>IF(Contents!N23="","",Contents!N23)</f>
        <v/>
      </c>
      <c r="O23" s="52" t="str">
        <f>IF(Contents!O23="","",Contents!O23)</f>
        <v/>
      </c>
      <c r="P23" s="52" t="str">
        <f>IF(Contents!P23="","",Contents!P23)</f>
        <v/>
      </c>
      <c r="Q23" s="52" t="str">
        <f>IF(Contents!Q23="","",Contents!Q23)</f>
        <v/>
      </c>
      <c r="R23" s="52" t="str">
        <f>IF(Contents!R23="","",Contents!R23)</f>
        <v/>
      </c>
      <c r="S23" s="53" t="str">
        <f>IF(Contents!S23="","",Contents!S23)</f>
        <v/>
      </c>
      <c r="T23" s="52" t="str">
        <f>IF(Contents!T23="","",Contents!T23)</f>
        <v/>
      </c>
      <c r="V23" s="54" t="str">
        <f t="shared" si="0"/>
        <v/>
      </c>
      <c r="W23" s="52" t="str">
        <f t="shared" si="1"/>
        <v/>
      </c>
      <c r="X23" s="52" t="str">
        <f t="shared" si="2"/>
        <v/>
      </c>
    </row>
    <row r="24" spans="1:24">
      <c r="A24" s="52" t="str">
        <f>IF(Contents!A24="","",Contents!A24)</f>
        <v/>
      </c>
      <c r="B24" s="52" t="str">
        <f>IF(Contents!B24="","",Contents!B24)</f>
        <v/>
      </c>
      <c r="C24" s="52" t="str">
        <f>IF(Contents!C24="","",Contents!C24)</f>
        <v/>
      </c>
      <c r="D24" s="52" t="str">
        <f>IF(Contents!D24="","",Contents!D24)</f>
        <v/>
      </c>
      <c r="E24" s="52" t="str">
        <f>IF(Contents!E24="","",Contents!E24)</f>
        <v/>
      </c>
      <c r="F24" s="52" t="str">
        <f>IF(Contents!F24="","",Contents!F24)</f>
        <v/>
      </c>
      <c r="G24" s="52" t="str">
        <f>IF(Contents!G24="","",Contents!G24)</f>
        <v/>
      </c>
      <c r="H24" s="52" t="str">
        <f>IF(Contents!H24="","",Contents!H24)</f>
        <v/>
      </c>
      <c r="I24" s="52" t="str">
        <f>IF(Contents!I24="","",Contents!I24)</f>
        <v/>
      </c>
      <c r="J24" s="52" t="str">
        <f>IF(Contents!J24="","",Contents!J24)</f>
        <v/>
      </c>
      <c r="K24" s="52" t="str">
        <f>IF(Contents!K24="","",Contents!K24)</f>
        <v/>
      </c>
      <c r="L24" s="52" t="str">
        <f>IF(Contents!L24="","",Contents!L24)</f>
        <v/>
      </c>
      <c r="M24" s="52" t="str">
        <f>IF(Contents!M24="","",Contents!M24)</f>
        <v/>
      </c>
      <c r="N24" s="53" t="str">
        <f>IF(Contents!N24="","",Contents!N24)</f>
        <v/>
      </c>
      <c r="O24" s="52" t="str">
        <f>IF(Contents!O24="","",Contents!O24)</f>
        <v/>
      </c>
      <c r="P24" s="52" t="str">
        <f>IF(Contents!P24="","",Contents!P24)</f>
        <v/>
      </c>
      <c r="Q24" s="52" t="str">
        <f>IF(Contents!Q24="","",Contents!Q24)</f>
        <v/>
      </c>
      <c r="R24" s="52" t="str">
        <f>IF(Contents!R24="","",Contents!R24)</f>
        <v/>
      </c>
      <c r="S24" s="53" t="str">
        <f>IF(Contents!S24="","",Contents!S24)</f>
        <v/>
      </c>
      <c r="T24" s="52" t="str">
        <f>IF(Contents!T24="","",Contents!T24)</f>
        <v/>
      </c>
      <c r="V24" s="54" t="str">
        <f t="shared" si="0"/>
        <v/>
      </c>
      <c r="W24" s="52" t="str">
        <f t="shared" si="1"/>
        <v/>
      </c>
      <c r="X24" s="52" t="str">
        <f t="shared" si="2"/>
        <v/>
      </c>
    </row>
    <row r="25" spans="1:24">
      <c r="A25" s="52" t="str">
        <f>IF(Contents!A25="","",Contents!A25)</f>
        <v/>
      </c>
      <c r="B25" s="52" t="str">
        <f>IF(Contents!B25="","",Contents!B25)</f>
        <v/>
      </c>
      <c r="C25" s="52" t="str">
        <f>IF(Contents!C25="","",Contents!C25)</f>
        <v/>
      </c>
      <c r="D25" s="52" t="str">
        <f>IF(Contents!D25="","",Contents!D25)</f>
        <v/>
      </c>
      <c r="E25" s="52" t="str">
        <f>IF(Contents!E25="","",Contents!E25)</f>
        <v/>
      </c>
      <c r="F25" s="52" t="str">
        <f>IF(Contents!F25="","",Contents!F25)</f>
        <v/>
      </c>
      <c r="G25" s="52" t="str">
        <f>IF(Contents!G25="","",Contents!G25)</f>
        <v/>
      </c>
      <c r="H25" s="52" t="str">
        <f>IF(Contents!H25="","",Contents!H25)</f>
        <v/>
      </c>
      <c r="I25" s="52" t="str">
        <f>IF(Contents!I25="","",Contents!I25)</f>
        <v/>
      </c>
      <c r="J25" s="52" t="str">
        <f>IF(Contents!J25="","",Contents!J25)</f>
        <v/>
      </c>
      <c r="K25" s="52" t="str">
        <f>IF(Contents!K25="","",Contents!K25)</f>
        <v/>
      </c>
      <c r="L25" s="52" t="str">
        <f>IF(Contents!L25="","",Contents!L25)</f>
        <v/>
      </c>
      <c r="M25" s="52" t="str">
        <f>IF(Contents!M25="","",Contents!M25)</f>
        <v/>
      </c>
      <c r="N25" s="53" t="str">
        <f>IF(Contents!N25="","",Contents!N25)</f>
        <v/>
      </c>
      <c r="O25" s="52" t="str">
        <f>IF(Contents!O25="","",Contents!O25)</f>
        <v/>
      </c>
      <c r="P25" s="52" t="str">
        <f>IF(Contents!P25="","",Contents!P25)</f>
        <v/>
      </c>
      <c r="Q25" s="52" t="str">
        <f>IF(Contents!Q25="","",Contents!Q25)</f>
        <v/>
      </c>
      <c r="R25" s="52" t="str">
        <f>IF(Contents!R25="","",Contents!R25)</f>
        <v/>
      </c>
      <c r="S25" s="53" t="str">
        <f>IF(Contents!S25="","",Contents!S25)</f>
        <v/>
      </c>
      <c r="T25" s="52" t="str">
        <f>IF(Contents!T25="","",Contents!T25)</f>
        <v/>
      </c>
      <c r="V25" s="54" t="str">
        <f t="shared" si="0"/>
        <v/>
      </c>
      <c r="W25" s="52" t="str">
        <f t="shared" si="1"/>
        <v/>
      </c>
      <c r="X25" s="52" t="str">
        <f t="shared" si="2"/>
        <v/>
      </c>
    </row>
    <row r="26" spans="1:24">
      <c r="A26" s="52" t="str">
        <f>IF(Contents!A26="","",Contents!A26)</f>
        <v/>
      </c>
      <c r="B26" s="52" t="str">
        <f>IF(Contents!B26="","",Contents!B26)</f>
        <v/>
      </c>
      <c r="C26" s="52" t="str">
        <f>IF(Contents!C26="","",Contents!C26)</f>
        <v/>
      </c>
      <c r="D26" s="52" t="str">
        <f>IF(Contents!D26="","",Contents!D26)</f>
        <v/>
      </c>
      <c r="E26" s="52" t="str">
        <f>IF(Contents!E26="","",Contents!E26)</f>
        <v/>
      </c>
      <c r="F26" s="52" t="str">
        <f>IF(Contents!F26="","",Contents!F26)</f>
        <v/>
      </c>
      <c r="G26" s="52" t="str">
        <f>IF(Contents!G26="","",Contents!G26)</f>
        <v/>
      </c>
      <c r="H26" s="52" t="str">
        <f>IF(Contents!H26="","",Contents!H26)</f>
        <v/>
      </c>
      <c r="I26" s="52" t="str">
        <f>IF(Contents!I26="","",Contents!I26)</f>
        <v/>
      </c>
      <c r="J26" s="52" t="str">
        <f>IF(Contents!J26="","",Contents!J26)</f>
        <v/>
      </c>
      <c r="K26" s="52" t="str">
        <f>IF(Contents!K26="","",Contents!K26)</f>
        <v/>
      </c>
      <c r="L26" s="52" t="str">
        <f>IF(Contents!L26="","",Contents!L26)</f>
        <v/>
      </c>
      <c r="M26" s="52" t="str">
        <f>IF(Contents!M26="","",Contents!M26)</f>
        <v/>
      </c>
      <c r="N26" s="53" t="str">
        <f>IF(Contents!N26="","",Contents!N26)</f>
        <v/>
      </c>
      <c r="O26" s="52" t="str">
        <f>IF(Contents!O26="","",Contents!O26)</f>
        <v/>
      </c>
      <c r="P26" s="52" t="str">
        <f>IF(Contents!P26="","",Contents!P26)</f>
        <v/>
      </c>
      <c r="Q26" s="52" t="str">
        <f>IF(Contents!Q26="","",Contents!Q26)</f>
        <v/>
      </c>
      <c r="R26" s="52" t="str">
        <f>IF(Contents!R26="","",Contents!R26)</f>
        <v/>
      </c>
      <c r="S26" s="53" t="str">
        <f>IF(Contents!S26="","",Contents!S26)</f>
        <v/>
      </c>
      <c r="T26" s="52" t="str">
        <f>IF(Contents!T26="","",Contents!T26)</f>
        <v/>
      </c>
      <c r="V26" s="54" t="str">
        <f t="shared" si="0"/>
        <v/>
      </c>
      <c r="W26" s="52" t="str">
        <f t="shared" si="1"/>
        <v/>
      </c>
      <c r="X26" s="52" t="str">
        <f t="shared" si="2"/>
        <v/>
      </c>
    </row>
    <row r="27" spans="1:24">
      <c r="A27" s="52" t="str">
        <f>IF(Contents!A27="","",Contents!A27)</f>
        <v/>
      </c>
      <c r="B27" s="52" t="str">
        <f>IF(Contents!B27="","",Contents!B27)</f>
        <v/>
      </c>
      <c r="C27" s="52" t="str">
        <f>IF(Contents!C27="","",Contents!C27)</f>
        <v/>
      </c>
      <c r="D27" s="52" t="str">
        <f>IF(Contents!D27="","",Contents!D27)</f>
        <v/>
      </c>
      <c r="E27" s="52" t="str">
        <f>IF(Contents!E27="","",Contents!E27)</f>
        <v/>
      </c>
      <c r="F27" s="52" t="str">
        <f>IF(Contents!F27="","",Contents!F27)</f>
        <v/>
      </c>
      <c r="G27" s="52" t="str">
        <f>IF(Contents!G27="","",Contents!G27)</f>
        <v/>
      </c>
      <c r="H27" s="52" t="str">
        <f>IF(Contents!H27="","",Contents!H27)</f>
        <v/>
      </c>
      <c r="I27" s="52" t="str">
        <f>IF(Contents!I27="","",Contents!I27)</f>
        <v/>
      </c>
      <c r="J27" s="52" t="str">
        <f>IF(Contents!J27="","",Contents!J27)</f>
        <v/>
      </c>
      <c r="K27" s="52" t="str">
        <f>IF(Contents!K27="","",Contents!K27)</f>
        <v/>
      </c>
      <c r="L27" s="52" t="str">
        <f>IF(Contents!L27="","",Contents!L27)</f>
        <v/>
      </c>
      <c r="M27" s="52" t="str">
        <f>IF(Contents!M27="","",Contents!M27)</f>
        <v/>
      </c>
      <c r="N27" s="53" t="str">
        <f>IF(Contents!N27="","",Contents!N27)</f>
        <v/>
      </c>
      <c r="O27" s="52" t="str">
        <f>IF(Contents!O27="","",Contents!O27)</f>
        <v/>
      </c>
      <c r="P27" s="52" t="str">
        <f>IF(Contents!P27="","",Contents!P27)</f>
        <v/>
      </c>
      <c r="Q27" s="52" t="str">
        <f>IF(Contents!Q27="","",Contents!Q27)</f>
        <v/>
      </c>
      <c r="R27" s="52" t="str">
        <f>IF(Contents!R27="","",Contents!R27)</f>
        <v/>
      </c>
      <c r="S27" s="53" t="str">
        <f>IF(Contents!S27="","",Contents!S27)</f>
        <v/>
      </c>
      <c r="T27" s="52" t="str">
        <f>IF(Contents!T27="","",Contents!T27)</f>
        <v/>
      </c>
      <c r="V27" s="54" t="str">
        <f t="shared" si="0"/>
        <v/>
      </c>
      <c r="W27" s="52" t="str">
        <f t="shared" si="1"/>
        <v/>
      </c>
      <c r="X27" s="52" t="str">
        <f t="shared" si="2"/>
        <v/>
      </c>
    </row>
    <row r="28" spans="1:24">
      <c r="A28" s="52" t="str">
        <f>IF(Contents!A28="","",Contents!A28)</f>
        <v/>
      </c>
      <c r="B28" s="52" t="str">
        <f>IF(Contents!B28="","",Contents!B28)</f>
        <v/>
      </c>
      <c r="C28" s="52" t="str">
        <f>IF(Contents!C28="","",Contents!C28)</f>
        <v/>
      </c>
      <c r="D28" s="52" t="str">
        <f>IF(Contents!D28="","",Contents!D28)</f>
        <v/>
      </c>
      <c r="E28" s="52" t="str">
        <f>IF(Contents!E28="","",Contents!E28)</f>
        <v/>
      </c>
      <c r="F28" s="52" t="str">
        <f>IF(Contents!F28="","",Contents!F28)</f>
        <v/>
      </c>
      <c r="G28" s="52" t="str">
        <f>IF(Contents!G28="","",Contents!G28)</f>
        <v/>
      </c>
      <c r="H28" s="52" t="str">
        <f>IF(Contents!H28="","",Contents!H28)</f>
        <v/>
      </c>
      <c r="I28" s="52" t="str">
        <f>IF(Contents!I28="","",Contents!I28)</f>
        <v/>
      </c>
      <c r="J28" s="52" t="str">
        <f>IF(Contents!J28="","",Contents!J28)</f>
        <v/>
      </c>
      <c r="K28" s="52" t="str">
        <f>IF(Contents!K28="","",Contents!K28)</f>
        <v/>
      </c>
      <c r="L28" s="52" t="str">
        <f>IF(Contents!L28="","",Contents!L28)</f>
        <v/>
      </c>
      <c r="M28" s="52" t="str">
        <f>IF(Contents!M28="","",Contents!M28)</f>
        <v/>
      </c>
      <c r="N28" s="53" t="str">
        <f>IF(Contents!N28="","",Contents!N28)</f>
        <v/>
      </c>
      <c r="O28" s="52" t="str">
        <f>IF(Contents!O28="","",Contents!O28)</f>
        <v/>
      </c>
      <c r="P28" s="52" t="str">
        <f>IF(Contents!P28="","",Contents!P28)</f>
        <v/>
      </c>
      <c r="Q28" s="52" t="str">
        <f>IF(Contents!Q28="","",Contents!Q28)</f>
        <v/>
      </c>
      <c r="R28" s="52" t="str">
        <f>IF(Contents!R28="","",Contents!R28)</f>
        <v/>
      </c>
      <c r="S28" s="53" t="str">
        <f>IF(Contents!S28="","",Contents!S28)</f>
        <v/>
      </c>
      <c r="T28" s="52" t="str">
        <f>IF(Contents!T28="","",Contents!T28)</f>
        <v/>
      </c>
      <c r="V28" s="54" t="str">
        <f t="shared" si="0"/>
        <v/>
      </c>
      <c r="W28" s="52" t="str">
        <f t="shared" si="1"/>
        <v/>
      </c>
      <c r="X28" s="52" t="str">
        <f t="shared" si="2"/>
        <v/>
      </c>
    </row>
    <row r="29" spans="1:24">
      <c r="A29" s="52" t="str">
        <f>IF(Contents!A29="","",Contents!A29)</f>
        <v/>
      </c>
      <c r="B29" s="52" t="str">
        <f>IF(Contents!B29="","",Contents!B29)</f>
        <v/>
      </c>
      <c r="C29" s="52" t="str">
        <f>IF(Contents!C29="","",Contents!C29)</f>
        <v/>
      </c>
      <c r="D29" s="52" t="str">
        <f>IF(Contents!D29="","",Contents!D29)</f>
        <v/>
      </c>
      <c r="E29" s="52" t="str">
        <f>IF(Contents!E29="","",Contents!E29)</f>
        <v/>
      </c>
      <c r="F29" s="52" t="str">
        <f>IF(Contents!F29="","",Contents!F29)</f>
        <v/>
      </c>
      <c r="G29" s="52" t="str">
        <f>IF(Contents!G29="","",Contents!G29)</f>
        <v/>
      </c>
      <c r="H29" s="52" t="str">
        <f>IF(Contents!H29="","",Contents!H29)</f>
        <v/>
      </c>
      <c r="I29" s="52" t="str">
        <f>IF(Contents!I29="","",Contents!I29)</f>
        <v/>
      </c>
      <c r="J29" s="52" t="str">
        <f>IF(Contents!J29="","",Contents!J29)</f>
        <v/>
      </c>
      <c r="K29" s="52" t="str">
        <f>IF(Contents!K29="","",Contents!K29)</f>
        <v/>
      </c>
      <c r="L29" s="52" t="str">
        <f>IF(Contents!L29="","",Contents!L29)</f>
        <v/>
      </c>
      <c r="M29" s="52" t="str">
        <f>IF(Contents!M29="","",Contents!M29)</f>
        <v/>
      </c>
      <c r="N29" s="53" t="str">
        <f>IF(Contents!N29="","",Contents!N29)</f>
        <v/>
      </c>
      <c r="O29" s="52" t="str">
        <f>IF(Contents!O29="","",Contents!O29)</f>
        <v/>
      </c>
      <c r="P29" s="52" t="str">
        <f>IF(Contents!P29="","",Contents!P29)</f>
        <v/>
      </c>
      <c r="Q29" s="52" t="str">
        <f>IF(Contents!Q29="","",Contents!Q29)</f>
        <v/>
      </c>
      <c r="R29" s="52" t="str">
        <f>IF(Contents!R29="","",Contents!R29)</f>
        <v/>
      </c>
      <c r="S29" s="53" t="str">
        <f>IF(Contents!S29="","",Contents!S29)</f>
        <v/>
      </c>
      <c r="T29" s="52" t="str">
        <f>IF(Contents!T29="","",Contents!T29)</f>
        <v/>
      </c>
      <c r="V29" s="54" t="str">
        <f t="shared" si="0"/>
        <v/>
      </c>
      <c r="W29" s="52" t="str">
        <f t="shared" si="1"/>
        <v/>
      </c>
      <c r="X29" s="52" t="str">
        <f t="shared" si="2"/>
        <v/>
      </c>
    </row>
    <row r="30" spans="1:24">
      <c r="A30" s="52" t="str">
        <f>IF(Contents!A30="","",Contents!A30)</f>
        <v/>
      </c>
      <c r="B30" s="52" t="str">
        <f>IF(Contents!B30="","",Contents!B30)</f>
        <v/>
      </c>
      <c r="C30" s="52" t="str">
        <f>IF(Contents!C30="","",Contents!C30)</f>
        <v/>
      </c>
      <c r="D30" s="52" t="str">
        <f>IF(Contents!D30="","",Contents!D30)</f>
        <v/>
      </c>
      <c r="E30" s="52" t="str">
        <f>IF(Contents!E30="","",Contents!E30)</f>
        <v/>
      </c>
      <c r="F30" s="52" t="str">
        <f>IF(Contents!F30="","",Contents!F30)</f>
        <v/>
      </c>
      <c r="G30" s="52" t="str">
        <f>IF(Contents!G30="","",Contents!G30)</f>
        <v/>
      </c>
      <c r="H30" s="52" t="str">
        <f>IF(Contents!H30="","",Contents!H30)</f>
        <v/>
      </c>
      <c r="I30" s="52" t="str">
        <f>IF(Contents!I30="","",Contents!I30)</f>
        <v/>
      </c>
      <c r="J30" s="52" t="str">
        <f>IF(Contents!J30="","",Contents!J30)</f>
        <v/>
      </c>
      <c r="K30" s="52" t="str">
        <f>IF(Contents!K30="","",Contents!K30)</f>
        <v/>
      </c>
      <c r="L30" s="52" t="str">
        <f>IF(Contents!L30="","",Contents!L30)</f>
        <v/>
      </c>
      <c r="M30" s="52" t="str">
        <f>IF(Contents!M30="","",Contents!M30)</f>
        <v/>
      </c>
      <c r="N30" s="53" t="str">
        <f>IF(Contents!N30="","",Contents!N30)</f>
        <v/>
      </c>
      <c r="O30" s="52" t="str">
        <f>IF(Contents!O30="","",Contents!O30)</f>
        <v/>
      </c>
      <c r="P30" s="52" t="str">
        <f>IF(Contents!P30="","",Contents!P30)</f>
        <v/>
      </c>
      <c r="Q30" s="52" t="str">
        <f>IF(Contents!Q30="","",Contents!Q30)</f>
        <v/>
      </c>
      <c r="R30" s="52" t="str">
        <f>IF(Contents!R30="","",Contents!R30)</f>
        <v/>
      </c>
      <c r="S30" s="53" t="str">
        <f>IF(Contents!S30="","",Contents!S30)</f>
        <v/>
      </c>
      <c r="T30" s="52" t="str">
        <f>IF(Contents!T30="","",Contents!T30)</f>
        <v/>
      </c>
      <c r="V30" s="54" t="str">
        <f t="shared" si="0"/>
        <v/>
      </c>
      <c r="W30" s="52" t="str">
        <f t="shared" si="1"/>
        <v/>
      </c>
      <c r="X30" s="52" t="str">
        <f t="shared" si="2"/>
        <v/>
      </c>
    </row>
    <row r="31" spans="1:24">
      <c r="A31" s="52" t="str">
        <f>IF(Contents!A31="","",Contents!A31)</f>
        <v/>
      </c>
      <c r="B31" s="52" t="str">
        <f>IF(Contents!B31="","",Contents!B31)</f>
        <v/>
      </c>
      <c r="C31" s="52" t="str">
        <f>IF(Contents!C31="","",Contents!C31)</f>
        <v/>
      </c>
      <c r="D31" s="52" t="str">
        <f>IF(Contents!D31="","",Contents!D31)</f>
        <v/>
      </c>
      <c r="E31" s="52" t="str">
        <f>IF(Contents!E31="","",Contents!E31)</f>
        <v/>
      </c>
      <c r="F31" s="52" t="str">
        <f>IF(Contents!F31="","",Contents!F31)</f>
        <v/>
      </c>
      <c r="G31" s="52" t="str">
        <f>IF(Contents!G31="","",Contents!G31)</f>
        <v/>
      </c>
      <c r="H31" s="52" t="str">
        <f>IF(Contents!H31="","",Contents!H31)</f>
        <v/>
      </c>
      <c r="I31" s="52" t="str">
        <f>IF(Contents!I31="","",Contents!I31)</f>
        <v/>
      </c>
      <c r="J31" s="52" t="str">
        <f>IF(Contents!J31="","",Contents!J31)</f>
        <v/>
      </c>
      <c r="K31" s="52" t="str">
        <f>IF(Contents!K31="","",Contents!K31)</f>
        <v/>
      </c>
      <c r="L31" s="52" t="str">
        <f>IF(Contents!L31="","",Contents!L31)</f>
        <v/>
      </c>
      <c r="M31" s="52" t="str">
        <f>IF(Contents!M31="","",Contents!M31)</f>
        <v/>
      </c>
      <c r="N31" s="53" t="str">
        <f>IF(Contents!N31="","",Contents!N31)</f>
        <v/>
      </c>
      <c r="O31" s="52" t="str">
        <f>IF(Contents!O31="","",Contents!O31)</f>
        <v/>
      </c>
      <c r="P31" s="52" t="str">
        <f>IF(Contents!P31="","",Contents!P31)</f>
        <v/>
      </c>
      <c r="Q31" s="52" t="str">
        <f>IF(Contents!Q31="","",Contents!Q31)</f>
        <v/>
      </c>
      <c r="R31" s="52" t="str">
        <f>IF(Contents!R31="","",Contents!R31)</f>
        <v/>
      </c>
      <c r="S31" s="53" t="str">
        <f>IF(Contents!S31="","",Contents!S31)</f>
        <v/>
      </c>
      <c r="T31" s="52" t="str">
        <f>IF(Contents!T31="","",Contents!T31)</f>
        <v/>
      </c>
      <c r="V31" s="54" t="str">
        <f t="shared" si="0"/>
        <v/>
      </c>
      <c r="W31" s="52" t="str">
        <f t="shared" si="1"/>
        <v/>
      </c>
      <c r="X31" s="52" t="str">
        <f t="shared" si="2"/>
        <v/>
      </c>
    </row>
    <row r="32" spans="1:24">
      <c r="A32" s="52" t="str">
        <f>IF(Contents!A32="","",Contents!A32)</f>
        <v/>
      </c>
      <c r="B32" s="52" t="str">
        <f>IF(Contents!B32="","",Contents!B32)</f>
        <v/>
      </c>
      <c r="C32" s="52" t="str">
        <f>IF(Contents!C32="","",Contents!C32)</f>
        <v/>
      </c>
      <c r="D32" s="52" t="str">
        <f>IF(Contents!D32="","",Contents!D32)</f>
        <v/>
      </c>
      <c r="E32" s="52" t="str">
        <f>IF(Contents!E32="","",Contents!E32)</f>
        <v/>
      </c>
      <c r="F32" s="52" t="str">
        <f>IF(Contents!F32="","",Contents!F32)</f>
        <v/>
      </c>
      <c r="G32" s="52" t="str">
        <f>IF(Contents!G32="","",Contents!G32)</f>
        <v/>
      </c>
      <c r="H32" s="52" t="str">
        <f>IF(Contents!H32="","",Contents!H32)</f>
        <v/>
      </c>
      <c r="I32" s="52" t="str">
        <f>IF(Contents!I32="","",Contents!I32)</f>
        <v/>
      </c>
      <c r="J32" s="52" t="str">
        <f>IF(Contents!J32="","",Contents!J32)</f>
        <v/>
      </c>
      <c r="K32" s="52" t="str">
        <f>IF(Contents!K32="","",Contents!K32)</f>
        <v/>
      </c>
      <c r="L32" s="52" t="str">
        <f>IF(Contents!L32="","",Contents!L32)</f>
        <v/>
      </c>
      <c r="M32" s="52" t="str">
        <f>IF(Contents!M32="","",Contents!M32)</f>
        <v/>
      </c>
      <c r="N32" s="53" t="str">
        <f>IF(Contents!N32="","",Contents!N32)</f>
        <v/>
      </c>
      <c r="O32" s="52" t="str">
        <f>IF(Contents!O32="","",Contents!O32)</f>
        <v/>
      </c>
      <c r="P32" s="52" t="str">
        <f>IF(Contents!P32="","",Contents!P32)</f>
        <v/>
      </c>
      <c r="Q32" s="52" t="str">
        <f>IF(Contents!Q32="","",Contents!Q32)</f>
        <v/>
      </c>
      <c r="R32" s="52" t="str">
        <f>IF(Contents!R32="","",Contents!R32)</f>
        <v/>
      </c>
      <c r="S32" s="53" t="str">
        <f>IF(Contents!S32="","",Contents!S32)</f>
        <v/>
      </c>
      <c r="T32" s="52" t="str">
        <f>IF(Contents!T32="","",Contents!T32)</f>
        <v/>
      </c>
      <c r="V32" s="54" t="str">
        <f t="shared" si="0"/>
        <v/>
      </c>
      <c r="W32" s="52" t="str">
        <f t="shared" si="1"/>
        <v/>
      </c>
      <c r="X32" s="52" t="str">
        <f t="shared" si="2"/>
        <v/>
      </c>
    </row>
    <row r="33" spans="1:24">
      <c r="A33" s="52" t="str">
        <f>IF(Contents!A33="","",Contents!A33)</f>
        <v/>
      </c>
      <c r="B33" s="52" t="str">
        <f>IF(Contents!B33="","",Contents!B33)</f>
        <v/>
      </c>
      <c r="C33" s="52" t="str">
        <f>IF(Contents!C33="","",Contents!C33)</f>
        <v/>
      </c>
      <c r="D33" s="52" t="str">
        <f>IF(Contents!D33="","",Contents!D33)</f>
        <v/>
      </c>
      <c r="E33" s="52" t="str">
        <f>IF(Contents!E33="","",Contents!E33)</f>
        <v/>
      </c>
      <c r="F33" s="52" t="str">
        <f>IF(Contents!F33="","",Contents!F33)</f>
        <v/>
      </c>
      <c r="G33" s="52" t="str">
        <f>IF(Contents!G33="","",Contents!G33)</f>
        <v/>
      </c>
      <c r="H33" s="52" t="str">
        <f>IF(Contents!H33="","",Contents!H33)</f>
        <v/>
      </c>
      <c r="I33" s="52" t="str">
        <f>IF(Contents!I33="","",Contents!I33)</f>
        <v/>
      </c>
      <c r="J33" s="52" t="str">
        <f>IF(Contents!J33="","",Contents!J33)</f>
        <v/>
      </c>
      <c r="K33" s="52" t="str">
        <f>IF(Contents!K33="","",Contents!K33)</f>
        <v/>
      </c>
      <c r="L33" s="52" t="str">
        <f>IF(Contents!L33="","",Contents!L33)</f>
        <v/>
      </c>
      <c r="M33" s="52" t="str">
        <f>IF(Contents!M33="","",Contents!M33)</f>
        <v/>
      </c>
      <c r="N33" s="53" t="str">
        <f>IF(Contents!N33="","",Contents!N33)</f>
        <v/>
      </c>
      <c r="O33" s="52" t="str">
        <f>IF(Contents!O33="","",Contents!O33)</f>
        <v/>
      </c>
      <c r="P33" s="52" t="str">
        <f>IF(Contents!P33="","",Contents!P33)</f>
        <v/>
      </c>
      <c r="Q33" s="52" t="str">
        <f>IF(Contents!Q33="","",Contents!Q33)</f>
        <v/>
      </c>
      <c r="R33" s="52" t="str">
        <f>IF(Contents!R33="","",Contents!R33)</f>
        <v/>
      </c>
      <c r="S33" s="53" t="str">
        <f>IF(Contents!S33="","",Contents!S33)</f>
        <v/>
      </c>
      <c r="T33" s="52" t="str">
        <f>IF(Contents!T33="","",Contents!T33)</f>
        <v/>
      </c>
      <c r="V33" s="54" t="str">
        <f t="shared" si="0"/>
        <v/>
      </c>
      <c r="W33" s="52" t="str">
        <f t="shared" si="1"/>
        <v/>
      </c>
      <c r="X33" s="52" t="str">
        <f t="shared" si="2"/>
        <v/>
      </c>
    </row>
    <row r="34" spans="1:24">
      <c r="A34" s="52" t="str">
        <f>IF(Contents!A34="","",Contents!A34)</f>
        <v/>
      </c>
      <c r="B34" s="52" t="str">
        <f>IF(Contents!B34="","",Contents!B34)</f>
        <v/>
      </c>
      <c r="C34" s="52" t="str">
        <f>IF(Contents!C34="","",Contents!C34)</f>
        <v/>
      </c>
      <c r="D34" s="52" t="str">
        <f>IF(Contents!D34="","",Contents!D34)</f>
        <v/>
      </c>
      <c r="E34" s="52" t="str">
        <f>IF(Contents!E34="","",Contents!E34)</f>
        <v/>
      </c>
      <c r="F34" s="52" t="str">
        <f>IF(Contents!F34="","",Contents!F34)</f>
        <v/>
      </c>
      <c r="G34" s="52" t="str">
        <f>IF(Contents!G34="","",Contents!G34)</f>
        <v/>
      </c>
      <c r="H34" s="52" t="str">
        <f>IF(Contents!H34="","",Contents!H34)</f>
        <v/>
      </c>
      <c r="I34" s="52" t="str">
        <f>IF(Contents!I34="","",Contents!I34)</f>
        <v/>
      </c>
      <c r="J34" s="52" t="str">
        <f>IF(Contents!J34="","",Contents!J34)</f>
        <v/>
      </c>
      <c r="K34" s="52" t="str">
        <f>IF(Contents!K34="","",Contents!K34)</f>
        <v/>
      </c>
      <c r="L34" s="52" t="str">
        <f>IF(Contents!L34="","",Contents!L34)</f>
        <v/>
      </c>
      <c r="M34" s="52" t="str">
        <f>IF(Contents!M34="","",Contents!M34)</f>
        <v/>
      </c>
      <c r="N34" s="53" t="str">
        <f>IF(Contents!N34="","",Contents!N34)</f>
        <v/>
      </c>
      <c r="O34" s="52" t="str">
        <f>IF(Contents!O34="","",Contents!O34)</f>
        <v/>
      </c>
      <c r="P34" s="52" t="str">
        <f>IF(Contents!P34="","",Contents!P34)</f>
        <v/>
      </c>
      <c r="Q34" s="52" t="str">
        <f>IF(Contents!Q34="","",Contents!Q34)</f>
        <v/>
      </c>
      <c r="R34" s="52" t="str">
        <f>IF(Contents!R34="","",Contents!R34)</f>
        <v/>
      </c>
      <c r="S34" s="53" t="str">
        <f>IF(Contents!S34="","",Contents!S34)</f>
        <v/>
      </c>
      <c r="T34" s="52" t="str">
        <f>IF(Contents!T34="","",Contents!T34)</f>
        <v/>
      </c>
      <c r="V34" s="54" t="str">
        <f t="shared" si="0"/>
        <v/>
      </c>
      <c r="W34" s="52" t="str">
        <f t="shared" si="1"/>
        <v/>
      </c>
      <c r="X34" s="52" t="str">
        <f t="shared" si="2"/>
        <v/>
      </c>
    </row>
    <row r="35" spans="1:24">
      <c r="A35" s="52" t="str">
        <f>IF(Contents!A35="","",Contents!A35)</f>
        <v/>
      </c>
      <c r="B35" s="52" t="str">
        <f>IF(Contents!B35="","",Contents!B35)</f>
        <v/>
      </c>
      <c r="C35" s="52" t="str">
        <f>IF(Contents!C35="","",Contents!C35)</f>
        <v/>
      </c>
      <c r="D35" s="52" t="str">
        <f>IF(Contents!D35="","",Contents!D35)</f>
        <v/>
      </c>
      <c r="E35" s="52" t="str">
        <f>IF(Contents!E35="","",Contents!E35)</f>
        <v/>
      </c>
      <c r="F35" s="52" t="str">
        <f>IF(Contents!F35="","",Contents!F35)</f>
        <v/>
      </c>
      <c r="G35" s="52" t="str">
        <f>IF(Contents!G35="","",Contents!G35)</f>
        <v/>
      </c>
      <c r="H35" s="52" t="str">
        <f>IF(Contents!H35="","",Contents!H35)</f>
        <v/>
      </c>
      <c r="I35" s="52" t="str">
        <f>IF(Contents!I35="","",Contents!I35)</f>
        <v/>
      </c>
      <c r="J35" s="52" t="str">
        <f>IF(Contents!J35="","",Contents!J35)</f>
        <v/>
      </c>
      <c r="K35" s="52" t="str">
        <f>IF(Contents!K35="","",Contents!K35)</f>
        <v/>
      </c>
      <c r="L35" s="52" t="str">
        <f>IF(Contents!L35="","",Contents!L35)</f>
        <v/>
      </c>
      <c r="M35" s="52" t="str">
        <f>IF(Contents!M35="","",Contents!M35)</f>
        <v/>
      </c>
      <c r="N35" s="53" t="str">
        <f>IF(Contents!N35="","",Contents!N35)</f>
        <v/>
      </c>
      <c r="O35" s="52" t="str">
        <f>IF(Contents!O35="","",Contents!O35)</f>
        <v/>
      </c>
      <c r="P35" s="52" t="str">
        <f>IF(Contents!P35="","",Contents!P35)</f>
        <v/>
      </c>
      <c r="Q35" s="52" t="str">
        <f>IF(Contents!Q35="","",Contents!Q35)</f>
        <v/>
      </c>
      <c r="R35" s="52" t="str">
        <f>IF(Contents!R35="","",Contents!R35)</f>
        <v/>
      </c>
      <c r="S35" s="53" t="str">
        <f>IF(Contents!S35="","",Contents!S35)</f>
        <v/>
      </c>
      <c r="T35" s="52" t="str">
        <f>IF(Contents!T35="","",Contents!T35)</f>
        <v/>
      </c>
      <c r="V35" s="54" t="str">
        <f t="shared" si="0"/>
        <v/>
      </c>
      <c r="W35" s="52" t="str">
        <f t="shared" si="1"/>
        <v/>
      </c>
      <c r="X35" s="52" t="str">
        <f t="shared" si="2"/>
        <v/>
      </c>
    </row>
    <row r="36" spans="1:24">
      <c r="A36" s="52" t="str">
        <f>IF(Contents!A36="","",Contents!A36)</f>
        <v/>
      </c>
      <c r="B36" s="52" t="str">
        <f>IF(Contents!B36="","",Contents!B36)</f>
        <v/>
      </c>
      <c r="C36" s="52" t="str">
        <f>IF(Contents!C36="","",Contents!C36)</f>
        <v/>
      </c>
      <c r="D36" s="52" t="str">
        <f>IF(Contents!D36="","",Contents!D36)</f>
        <v/>
      </c>
      <c r="E36" s="52" t="str">
        <f>IF(Contents!E36="","",Contents!E36)</f>
        <v/>
      </c>
      <c r="F36" s="52" t="str">
        <f>IF(Contents!F36="","",Contents!F36)</f>
        <v/>
      </c>
      <c r="G36" s="52" t="str">
        <f>IF(Contents!G36="","",Contents!G36)</f>
        <v/>
      </c>
      <c r="H36" s="52" t="str">
        <f>IF(Contents!H36="","",Contents!H36)</f>
        <v/>
      </c>
      <c r="I36" s="52" t="str">
        <f>IF(Contents!I36="","",Contents!I36)</f>
        <v/>
      </c>
      <c r="J36" s="52" t="str">
        <f>IF(Contents!J36="","",Contents!J36)</f>
        <v/>
      </c>
      <c r="K36" s="52" t="str">
        <f>IF(Contents!K36="","",Contents!K36)</f>
        <v/>
      </c>
      <c r="L36" s="52" t="str">
        <f>IF(Contents!L36="","",Contents!L36)</f>
        <v/>
      </c>
      <c r="M36" s="52" t="str">
        <f>IF(Contents!M36="","",Contents!M36)</f>
        <v/>
      </c>
      <c r="N36" s="53" t="str">
        <f>IF(Contents!N36="","",Contents!N36)</f>
        <v/>
      </c>
      <c r="O36" s="52" t="str">
        <f>IF(Contents!O36="","",Contents!O36)</f>
        <v/>
      </c>
      <c r="P36" s="52" t="str">
        <f>IF(Contents!P36="","",Contents!P36)</f>
        <v/>
      </c>
      <c r="Q36" s="52" t="str">
        <f>IF(Contents!Q36="","",Contents!Q36)</f>
        <v/>
      </c>
      <c r="R36" s="52" t="str">
        <f>IF(Contents!R36="","",Contents!R36)</f>
        <v/>
      </c>
      <c r="S36" s="53" t="str">
        <f>IF(Contents!S36="","",Contents!S36)</f>
        <v/>
      </c>
      <c r="T36" s="52" t="str">
        <f>IF(Contents!T36="","",Contents!T36)</f>
        <v/>
      </c>
      <c r="V36" s="54" t="str">
        <f t="shared" si="0"/>
        <v/>
      </c>
      <c r="W36" s="52" t="str">
        <f t="shared" si="1"/>
        <v/>
      </c>
      <c r="X36" s="52" t="str">
        <f t="shared" si="2"/>
        <v/>
      </c>
    </row>
    <row r="37" spans="1:24">
      <c r="A37" s="52" t="str">
        <f>IF(Contents!A37="","",Contents!A37)</f>
        <v/>
      </c>
      <c r="B37" s="52" t="str">
        <f>IF(Contents!B37="","",Contents!B37)</f>
        <v/>
      </c>
      <c r="C37" s="52" t="str">
        <f>IF(Contents!C37="","",Contents!C37)</f>
        <v/>
      </c>
      <c r="D37" s="52" t="str">
        <f>IF(Contents!D37="","",Contents!D37)</f>
        <v/>
      </c>
      <c r="E37" s="52" t="str">
        <f>IF(Contents!E37="","",Contents!E37)</f>
        <v/>
      </c>
      <c r="F37" s="52" t="str">
        <f>IF(Contents!F37="","",Contents!F37)</f>
        <v/>
      </c>
      <c r="G37" s="52" t="str">
        <f>IF(Contents!G37="","",Contents!G37)</f>
        <v/>
      </c>
      <c r="H37" s="52" t="str">
        <f>IF(Contents!H37="","",Contents!H37)</f>
        <v/>
      </c>
      <c r="I37" s="52" t="str">
        <f>IF(Contents!I37="","",Contents!I37)</f>
        <v/>
      </c>
      <c r="J37" s="52" t="str">
        <f>IF(Contents!J37="","",Contents!J37)</f>
        <v/>
      </c>
      <c r="K37" s="52" t="str">
        <f>IF(Contents!K37="","",Contents!K37)</f>
        <v/>
      </c>
      <c r="L37" s="52" t="str">
        <f>IF(Contents!L37="","",Contents!L37)</f>
        <v/>
      </c>
      <c r="M37" s="52" t="str">
        <f>IF(Contents!M37="","",Contents!M37)</f>
        <v/>
      </c>
      <c r="N37" s="53" t="str">
        <f>IF(Contents!N37="","",Contents!N37)</f>
        <v/>
      </c>
      <c r="O37" s="52" t="str">
        <f>IF(Contents!O37="","",Contents!O37)</f>
        <v/>
      </c>
      <c r="P37" s="52" t="str">
        <f>IF(Contents!P37="","",Contents!P37)</f>
        <v/>
      </c>
      <c r="Q37" s="52" t="str">
        <f>IF(Contents!Q37="","",Contents!Q37)</f>
        <v/>
      </c>
      <c r="R37" s="52" t="str">
        <f>IF(Contents!R37="","",Contents!R37)</f>
        <v/>
      </c>
      <c r="S37" s="53" t="str">
        <f>IF(Contents!S37="","",Contents!S37)</f>
        <v/>
      </c>
      <c r="T37" s="52" t="str">
        <f>IF(Contents!T37="","",Contents!T37)</f>
        <v/>
      </c>
      <c r="V37" s="54" t="str">
        <f t="shared" si="0"/>
        <v/>
      </c>
      <c r="W37" s="52" t="str">
        <f t="shared" si="1"/>
        <v/>
      </c>
      <c r="X37" s="52" t="str">
        <f t="shared" si="2"/>
        <v/>
      </c>
    </row>
    <row r="38" spans="1:24">
      <c r="A38" s="52" t="str">
        <f>IF(Contents!A38="","",Contents!A38)</f>
        <v/>
      </c>
      <c r="B38" s="52" t="str">
        <f>IF(Contents!B38="","",Contents!B38)</f>
        <v/>
      </c>
      <c r="C38" s="52" t="str">
        <f>IF(Contents!C38="","",Contents!C38)</f>
        <v/>
      </c>
      <c r="D38" s="52" t="str">
        <f>IF(Contents!D38="","",Contents!D38)</f>
        <v/>
      </c>
      <c r="E38" s="52" t="str">
        <f>IF(Contents!E38="","",Contents!E38)</f>
        <v/>
      </c>
      <c r="F38" s="52" t="str">
        <f>IF(Contents!F38="","",Contents!F38)</f>
        <v/>
      </c>
      <c r="G38" s="52" t="str">
        <f>IF(Contents!G38="","",Contents!G38)</f>
        <v/>
      </c>
      <c r="H38" s="52" t="str">
        <f>IF(Contents!H38="","",Contents!H38)</f>
        <v/>
      </c>
      <c r="I38" s="52" t="str">
        <f>IF(Contents!I38="","",Contents!I38)</f>
        <v/>
      </c>
      <c r="J38" s="52" t="str">
        <f>IF(Contents!J38="","",Contents!J38)</f>
        <v/>
      </c>
      <c r="K38" s="52" t="str">
        <f>IF(Contents!K38="","",Contents!K38)</f>
        <v/>
      </c>
      <c r="L38" s="52" t="str">
        <f>IF(Contents!L38="","",Contents!L38)</f>
        <v/>
      </c>
      <c r="M38" s="52" t="str">
        <f>IF(Contents!M38="","",Contents!M38)</f>
        <v/>
      </c>
      <c r="N38" s="53" t="str">
        <f>IF(Contents!N38="","",Contents!N38)</f>
        <v/>
      </c>
      <c r="O38" s="52" t="str">
        <f>IF(Contents!O38="","",Contents!O38)</f>
        <v/>
      </c>
      <c r="P38" s="52" t="str">
        <f>IF(Contents!P38="","",Contents!P38)</f>
        <v/>
      </c>
      <c r="Q38" s="52" t="str">
        <f>IF(Contents!Q38="","",Contents!Q38)</f>
        <v/>
      </c>
      <c r="R38" s="52" t="str">
        <f>IF(Contents!R38="","",Contents!R38)</f>
        <v/>
      </c>
      <c r="S38" s="53" t="str">
        <f>IF(Contents!S38="","",Contents!S38)</f>
        <v/>
      </c>
      <c r="T38" s="52" t="str">
        <f>IF(Contents!T38="","",Contents!T38)</f>
        <v/>
      </c>
      <c r="V38" s="54" t="str">
        <f t="shared" si="0"/>
        <v/>
      </c>
      <c r="W38" s="52" t="str">
        <f t="shared" si="1"/>
        <v/>
      </c>
      <c r="X38" s="52" t="str">
        <f t="shared" si="2"/>
        <v/>
      </c>
    </row>
    <row r="39" spans="1:24">
      <c r="A39" s="52" t="str">
        <f>IF(Contents!A39="","",Contents!A39)</f>
        <v/>
      </c>
      <c r="B39" s="52" t="str">
        <f>IF(Contents!B39="","",Contents!B39)</f>
        <v/>
      </c>
      <c r="C39" s="52" t="str">
        <f>IF(Contents!C39="","",Contents!C39)</f>
        <v/>
      </c>
      <c r="D39" s="52" t="str">
        <f>IF(Contents!D39="","",Contents!D39)</f>
        <v/>
      </c>
      <c r="E39" s="52" t="str">
        <f>IF(Contents!E39="","",Contents!E39)</f>
        <v/>
      </c>
      <c r="F39" s="52" t="str">
        <f>IF(Contents!F39="","",Contents!F39)</f>
        <v/>
      </c>
      <c r="G39" s="52" t="str">
        <f>IF(Contents!G39="","",Contents!G39)</f>
        <v/>
      </c>
      <c r="H39" s="52" t="str">
        <f>IF(Contents!H39="","",Contents!H39)</f>
        <v/>
      </c>
      <c r="I39" s="52" t="str">
        <f>IF(Contents!I39="","",Contents!I39)</f>
        <v/>
      </c>
      <c r="J39" s="52" t="str">
        <f>IF(Contents!J39="","",Contents!J39)</f>
        <v/>
      </c>
      <c r="K39" s="52" t="str">
        <f>IF(Contents!K39="","",Contents!K39)</f>
        <v/>
      </c>
      <c r="L39" s="52" t="str">
        <f>IF(Contents!L39="","",Contents!L39)</f>
        <v/>
      </c>
      <c r="M39" s="52" t="str">
        <f>IF(Contents!M39="","",Contents!M39)</f>
        <v/>
      </c>
      <c r="N39" s="53" t="str">
        <f>IF(Contents!N39="","",Contents!N39)</f>
        <v/>
      </c>
      <c r="O39" s="52" t="str">
        <f>IF(Contents!O39="","",Contents!O39)</f>
        <v/>
      </c>
      <c r="P39" s="52" t="str">
        <f>IF(Contents!P39="","",Contents!P39)</f>
        <v/>
      </c>
      <c r="Q39" s="52" t="str">
        <f>IF(Contents!Q39="","",Contents!Q39)</f>
        <v/>
      </c>
      <c r="R39" s="52" t="str">
        <f>IF(Contents!R39="","",Contents!R39)</f>
        <v/>
      </c>
      <c r="S39" s="53" t="str">
        <f>IF(Contents!S39="","",Contents!S39)</f>
        <v/>
      </c>
      <c r="T39" s="52" t="str">
        <f>IF(Contents!T39="","",Contents!T39)</f>
        <v/>
      </c>
      <c r="V39" s="54" t="str">
        <f t="shared" si="0"/>
        <v/>
      </c>
      <c r="W39" s="52" t="str">
        <f t="shared" si="1"/>
        <v/>
      </c>
      <c r="X39" s="52" t="str">
        <f t="shared" si="2"/>
        <v/>
      </c>
    </row>
    <row r="40" spans="1:24">
      <c r="A40" s="52" t="str">
        <f>IF(Contents!A40="","",Contents!A40)</f>
        <v/>
      </c>
      <c r="B40" s="52" t="str">
        <f>IF(Contents!B40="","",Contents!B40)</f>
        <v/>
      </c>
      <c r="C40" s="52" t="str">
        <f>IF(Contents!C40="","",Contents!C40)</f>
        <v/>
      </c>
      <c r="D40" s="52" t="str">
        <f>IF(Contents!D40="","",Contents!D40)</f>
        <v/>
      </c>
      <c r="E40" s="52" t="str">
        <f>IF(Contents!E40="","",Contents!E40)</f>
        <v/>
      </c>
      <c r="F40" s="52" t="str">
        <f>IF(Contents!F40="","",Contents!F40)</f>
        <v/>
      </c>
      <c r="G40" s="52" t="str">
        <f>IF(Contents!G40="","",Contents!G40)</f>
        <v/>
      </c>
      <c r="H40" s="52" t="str">
        <f>IF(Contents!H40="","",Contents!H40)</f>
        <v/>
      </c>
      <c r="I40" s="52" t="str">
        <f>IF(Contents!I40="","",Contents!I40)</f>
        <v/>
      </c>
      <c r="J40" s="52" t="str">
        <f>IF(Contents!J40="","",Contents!J40)</f>
        <v/>
      </c>
      <c r="K40" s="52" t="str">
        <f>IF(Contents!K40="","",Contents!K40)</f>
        <v/>
      </c>
      <c r="L40" s="52" t="str">
        <f>IF(Contents!L40="","",Contents!L40)</f>
        <v/>
      </c>
      <c r="M40" s="52" t="str">
        <f>IF(Contents!M40="","",Contents!M40)</f>
        <v/>
      </c>
      <c r="N40" s="53" t="str">
        <f>IF(Contents!N40="","",Contents!N40)</f>
        <v/>
      </c>
      <c r="O40" s="52" t="str">
        <f>IF(Contents!O40="","",Contents!O40)</f>
        <v/>
      </c>
      <c r="P40" s="52" t="str">
        <f>IF(Contents!P40="","",Contents!P40)</f>
        <v/>
      </c>
      <c r="Q40" s="52" t="str">
        <f>IF(Contents!Q40="","",Contents!Q40)</f>
        <v/>
      </c>
      <c r="R40" s="52" t="str">
        <f>IF(Contents!R40="","",Contents!R40)</f>
        <v/>
      </c>
      <c r="S40" s="53" t="str">
        <f>IF(Contents!S40="","",Contents!S40)</f>
        <v/>
      </c>
      <c r="T40" s="52" t="str">
        <f>IF(Contents!T40="","",Contents!T40)</f>
        <v/>
      </c>
      <c r="V40" s="54" t="str">
        <f t="shared" si="0"/>
        <v/>
      </c>
      <c r="W40" s="52" t="str">
        <f t="shared" si="1"/>
        <v/>
      </c>
      <c r="X40" s="52" t="str">
        <f t="shared" si="2"/>
        <v/>
      </c>
    </row>
    <row r="41" spans="1:24">
      <c r="A41" s="52" t="str">
        <f>IF(Contents!A41="","",Contents!A41)</f>
        <v/>
      </c>
      <c r="B41" s="52" t="str">
        <f>IF(Contents!B41="","",Contents!B41)</f>
        <v/>
      </c>
      <c r="C41" s="52" t="str">
        <f>IF(Contents!C41="","",Contents!C41)</f>
        <v/>
      </c>
      <c r="D41" s="52" t="str">
        <f>IF(Contents!D41="","",Contents!D41)</f>
        <v/>
      </c>
      <c r="E41" s="52" t="str">
        <f>IF(Contents!E41="","",Contents!E41)</f>
        <v/>
      </c>
      <c r="F41" s="52" t="str">
        <f>IF(Contents!F41="","",Contents!F41)</f>
        <v/>
      </c>
      <c r="G41" s="52" t="str">
        <f>IF(Contents!G41="","",Contents!G41)</f>
        <v/>
      </c>
      <c r="H41" s="52" t="str">
        <f>IF(Contents!H41="","",Contents!H41)</f>
        <v/>
      </c>
      <c r="I41" s="52" t="str">
        <f>IF(Contents!I41="","",Contents!I41)</f>
        <v/>
      </c>
      <c r="J41" s="52" t="str">
        <f>IF(Contents!J41="","",Contents!J41)</f>
        <v/>
      </c>
      <c r="K41" s="52" t="str">
        <f>IF(Contents!K41="","",Contents!K41)</f>
        <v/>
      </c>
      <c r="L41" s="52" t="str">
        <f>IF(Contents!L41="","",Contents!L41)</f>
        <v/>
      </c>
      <c r="M41" s="52" t="str">
        <f>IF(Contents!M41="","",Contents!M41)</f>
        <v/>
      </c>
      <c r="N41" s="53" t="str">
        <f>IF(Contents!N41="","",Contents!N41)</f>
        <v/>
      </c>
      <c r="O41" s="52" t="str">
        <f>IF(Contents!O41="","",Contents!O41)</f>
        <v/>
      </c>
      <c r="P41" s="52" t="str">
        <f>IF(Contents!P41="","",Contents!P41)</f>
        <v/>
      </c>
      <c r="Q41" s="52" t="str">
        <f>IF(Contents!Q41="","",Contents!Q41)</f>
        <v/>
      </c>
      <c r="R41" s="52" t="str">
        <f>IF(Contents!R41="","",Contents!R41)</f>
        <v/>
      </c>
      <c r="S41" s="53" t="str">
        <f>IF(Contents!S41="","",Contents!S41)</f>
        <v/>
      </c>
      <c r="T41" s="52" t="str">
        <f>IF(Contents!T41="","",Contents!T41)</f>
        <v/>
      </c>
      <c r="V41" s="54" t="str">
        <f t="shared" si="0"/>
        <v/>
      </c>
      <c r="W41" s="52" t="str">
        <f t="shared" si="1"/>
        <v/>
      </c>
      <c r="X41" s="52" t="str">
        <f t="shared" si="2"/>
        <v/>
      </c>
    </row>
    <row r="42" spans="1:24">
      <c r="A42" s="52" t="str">
        <f>IF(Contents!A42="","",Contents!A42)</f>
        <v/>
      </c>
      <c r="B42" s="52" t="str">
        <f>IF(Contents!B42="","",Contents!B42)</f>
        <v/>
      </c>
      <c r="C42" s="52" t="str">
        <f>IF(Contents!C42="","",Contents!C42)</f>
        <v/>
      </c>
      <c r="D42" s="52" t="str">
        <f>IF(Contents!D42="","",Contents!D42)</f>
        <v/>
      </c>
      <c r="E42" s="52" t="str">
        <f>IF(Contents!E42="","",Contents!E42)</f>
        <v/>
      </c>
      <c r="F42" s="52" t="str">
        <f>IF(Contents!F42="","",Contents!F42)</f>
        <v/>
      </c>
      <c r="G42" s="52" t="str">
        <f>IF(Contents!G42="","",Contents!G42)</f>
        <v/>
      </c>
      <c r="H42" s="52" t="str">
        <f>IF(Contents!H42="","",Contents!H42)</f>
        <v/>
      </c>
      <c r="I42" s="52" t="str">
        <f>IF(Contents!I42="","",Contents!I42)</f>
        <v/>
      </c>
      <c r="J42" s="52" t="str">
        <f>IF(Contents!J42="","",Contents!J42)</f>
        <v/>
      </c>
      <c r="K42" s="52" t="str">
        <f>IF(Contents!K42="","",Contents!K42)</f>
        <v/>
      </c>
      <c r="L42" s="52" t="str">
        <f>IF(Contents!L42="","",Contents!L42)</f>
        <v/>
      </c>
      <c r="M42" s="52" t="str">
        <f>IF(Contents!M42="","",Contents!M42)</f>
        <v/>
      </c>
      <c r="N42" s="53" t="str">
        <f>IF(Contents!N42="","",Contents!N42)</f>
        <v/>
      </c>
      <c r="O42" s="52" t="str">
        <f>IF(Contents!O42="","",Contents!O42)</f>
        <v/>
      </c>
      <c r="P42" s="52" t="str">
        <f>IF(Contents!P42="","",Contents!P42)</f>
        <v/>
      </c>
      <c r="Q42" s="52" t="str">
        <f>IF(Contents!Q42="","",Contents!Q42)</f>
        <v/>
      </c>
      <c r="R42" s="52" t="str">
        <f>IF(Contents!R42="","",Contents!R42)</f>
        <v/>
      </c>
      <c r="S42" s="53" t="str">
        <f>IF(Contents!S42="","",Contents!S42)</f>
        <v/>
      </c>
      <c r="T42" s="52" t="str">
        <f>IF(Contents!T42="","",Contents!T42)</f>
        <v/>
      </c>
      <c r="V42" s="54" t="str">
        <f t="shared" si="0"/>
        <v/>
      </c>
      <c r="W42" s="52" t="str">
        <f t="shared" si="1"/>
        <v/>
      </c>
      <c r="X42" s="52" t="str">
        <f t="shared" si="2"/>
        <v/>
      </c>
    </row>
    <row r="43" spans="1:24">
      <c r="A43" s="52" t="str">
        <f>IF(Contents!A43="","",Contents!A43)</f>
        <v/>
      </c>
      <c r="B43" s="52" t="str">
        <f>IF(Contents!B43="","",Contents!B43)</f>
        <v/>
      </c>
      <c r="C43" s="52" t="str">
        <f>IF(Contents!C43="","",Contents!C43)</f>
        <v/>
      </c>
      <c r="D43" s="52" t="str">
        <f>IF(Contents!D43="","",Contents!D43)</f>
        <v/>
      </c>
      <c r="E43" s="52" t="str">
        <f>IF(Contents!E43="","",Contents!E43)</f>
        <v/>
      </c>
      <c r="F43" s="52" t="str">
        <f>IF(Contents!F43="","",Contents!F43)</f>
        <v/>
      </c>
      <c r="G43" s="52" t="str">
        <f>IF(Contents!G43="","",Contents!G43)</f>
        <v/>
      </c>
      <c r="H43" s="52" t="str">
        <f>IF(Contents!H43="","",Contents!H43)</f>
        <v/>
      </c>
      <c r="I43" s="52" t="str">
        <f>IF(Contents!I43="","",Contents!I43)</f>
        <v/>
      </c>
      <c r="J43" s="52" t="str">
        <f>IF(Contents!J43="","",Contents!J43)</f>
        <v/>
      </c>
      <c r="K43" s="52" t="str">
        <f>IF(Contents!K43="","",Contents!K43)</f>
        <v/>
      </c>
      <c r="L43" s="52" t="str">
        <f>IF(Contents!L43="","",Contents!L43)</f>
        <v/>
      </c>
      <c r="M43" s="52" t="str">
        <f>IF(Contents!M43="","",Contents!M43)</f>
        <v/>
      </c>
      <c r="N43" s="53" t="str">
        <f>IF(Contents!N43="","",Contents!N43)</f>
        <v/>
      </c>
      <c r="O43" s="52" t="str">
        <f>IF(Contents!O43="","",Contents!O43)</f>
        <v/>
      </c>
      <c r="P43" s="52" t="str">
        <f>IF(Contents!P43="","",Contents!P43)</f>
        <v/>
      </c>
      <c r="Q43" s="52" t="str">
        <f>IF(Contents!Q43="","",Contents!Q43)</f>
        <v/>
      </c>
      <c r="R43" s="52" t="str">
        <f>IF(Contents!R43="","",Contents!R43)</f>
        <v/>
      </c>
      <c r="S43" s="53" t="str">
        <f>IF(Contents!S43="","",Contents!S43)</f>
        <v/>
      </c>
      <c r="T43" s="52" t="str">
        <f>IF(Contents!T43="","",Contents!T43)</f>
        <v/>
      </c>
      <c r="V43" s="54" t="str">
        <f t="shared" si="0"/>
        <v/>
      </c>
      <c r="W43" s="52" t="str">
        <f t="shared" si="1"/>
        <v/>
      </c>
      <c r="X43" s="52" t="str">
        <f t="shared" si="2"/>
        <v/>
      </c>
    </row>
    <row r="44" spans="1:24">
      <c r="A44" s="52" t="str">
        <f>IF(Contents!A44="","",Contents!A44)</f>
        <v/>
      </c>
      <c r="B44" s="52" t="str">
        <f>IF(Contents!B44="","",Contents!B44)</f>
        <v/>
      </c>
      <c r="C44" s="52" t="str">
        <f>IF(Contents!C44="","",Contents!C44)</f>
        <v/>
      </c>
      <c r="D44" s="52" t="str">
        <f>IF(Contents!D44="","",Contents!D44)</f>
        <v/>
      </c>
      <c r="E44" s="52" t="str">
        <f>IF(Contents!E44="","",Contents!E44)</f>
        <v/>
      </c>
      <c r="F44" s="52" t="str">
        <f>IF(Contents!F44="","",Contents!F44)</f>
        <v/>
      </c>
      <c r="G44" s="52" t="str">
        <f>IF(Contents!G44="","",Contents!G44)</f>
        <v/>
      </c>
      <c r="H44" s="52" t="str">
        <f>IF(Contents!H44="","",Contents!H44)</f>
        <v/>
      </c>
      <c r="I44" s="52" t="str">
        <f>IF(Contents!I44="","",Contents!I44)</f>
        <v/>
      </c>
      <c r="J44" s="52" t="str">
        <f>IF(Contents!J44="","",Contents!J44)</f>
        <v/>
      </c>
      <c r="K44" s="52" t="str">
        <f>IF(Contents!K44="","",Contents!K44)</f>
        <v/>
      </c>
      <c r="L44" s="52" t="str">
        <f>IF(Contents!L44="","",Contents!L44)</f>
        <v/>
      </c>
      <c r="M44" s="52" t="str">
        <f>IF(Contents!M44="","",Contents!M44)</f>
        <v/>
      </c>
      <c r="N44" s="53" t="str">
        <f>IF(Contents!N44="","",Contents!N44)</f>
        <v/>
      </c>
      <c r="O44" s="52" t="str">
        <f>IF(Contents!O44="","",Contents!O44)</f>
        <v/>
      </c>
      <c r="P44" s="52" t="str">
        <f>IF(Contents!P44="","",Contents!P44)</f>
        <v/>
      </c>
      <c r="Q44" s="52" t="str">
        <f>IF(Contents!Q44="","",Contents!Q44)</f>
        <v/>
      </c>
      <c r="R44" s="52" t="str">
        <f>IF(Contents!R44="","",Contents!R44)</f>
        <v/>
      </c>
      <c r="S44" s="53" t="str">
        <f>IF(Contents!S44="","",Contents!S44)</f>
        <v/>
      </c>
      <c r="T44" s="52" t="str">
        <f>IF(Contents!T44="","",Contents!T44)</f>
        <v/>
      </c>
      <c r="V44" s="54" t="str">
        <f t="shared" si="0"/>
        <v/>
      </c>
      <c r="W44" s="52" t="str">
        <f t="shared" si="1"/>
        <v/>
      </c>
      <c r="X44" s="52" t="str">
        <f t="shared" si="2"/>
        <v/>
      </c>
    </row>
    <row r="45" spans="1:24">
      <c r="A45" s="52" t="str">
        <f>IF(Contents!A45="","",Contents!A45)</f>
        <v/>
      </c>
      <c r="B45" s="52" t="str">
        <f>IF(Contents!B45="","",Contents!B45)</f>
        <v/>
      </c>
      <c r="C45" s="52" t="str">
        <f>IF(Contents!C45="","",Contents!C45)</f>
        <v/>
      </c>
      <c r="D45" s="52" t="str">
        <f>IF(Contents!D45="","",Contents!D45)</f>
        <v/>
      </c>
      <c r="E45" s="52" t="str">
        <f>IF(Contents!E45="","",Contents!E45)</f>
        <v/>
      </c>
      <c r="F45" s="52" t="str">
        <f>IF(Contents!F45="","",Contents!F45)</f>
        <v/>
      </c>
      <c r="G45" s="52" t="str">
        <f>IF(Contents!G45="","",Contents!G45)</f>
        <v/>
      </c>
      <c r="H45" s="52" t="str">
        <f>IF(Contents!H45="","",Contents!H45)</f>
        <v/>
      </c>
      <c r="I45" s="52" t="str">
        <f>IF(Contents!I45="","",Contents!I45)</f>
        <v/>
      </c>
      <c r="J45" s="52" t="str">
        <f>IF(Contents!J45="","",Contents!J45)</f>
        <v/>
      </c>
      <c r="K45" s="52" t="str">
        <f>IF(Contents!K45="","",Contents!K45)</f>
        <v/>
      </c>
      <c r="L45" s="52" t="str">
        <f>IF(Contents!L45="","",Contents!L45)</f>
        <v/>
      </c>
      <c r="M45" s="52" t="str">
        <f>IF(Contents!M45="","",Contents!M45)</f>
        <v/>
      </c>
      <c r="N45" s="53" t="str">
        <f>IF(Contents!N45="","",Contents!N45)</f>
        <v/>
      </c>
      <c r="O45" s="52" t="str">
        <f>IF(Contents!O45="","",Contents!O45)</f>
        <v/>
      </c>
      <c r="P45" s="52" t="str">
        <f>IF(Contents!P45="","",Contents!P45)</f>
        <v/>
      </c>
      <c r="Q45" s="52" t="str">
        <f>IF(Contents!Q45="","",Contents!Q45)</f>
        <v/>
      </c>
      <c r="R45" s="52" t="str">
        <f>IF(Contents!R45="","",Contents!R45)</f>
        <v/>
      </c>
      <c r="S45" s="53" t="str">
        <f>IF(Contents!S45="","",Contents!S45)</f>
        <v/>
      </c>
      <c r="T45" s="52" t="str">
        <f>IF(Contents!T45="","",Contents!T45)</f>
        <v/>
      </c>
      <c r="V45" s="54" t="str">
        <f t="shared" si="0"/>
        <v/>
      </c>
      <c r="W45" s="52" t="str">
        <f t="shared" si="1"/>
        <v/>
      </c>
      <c r="X45" s="52" t="str">
        <f t="shared" si="2"/>
        <v/>
      </c>
    </row>
    <row r="46" spans="1:24">
      <c r="A46" s="52" t="str">
        <f>IF(Contents!A46="","",Contents!A46)</f>
        <v/>
      </c>
      <c r="B46" s="52" t="str">
        <f>IF(Contents!B46="","",Contents!B46)</f>
        <v/>
      </c>
      <c r="C46" s="52" t="str">
        <f>IF(Contents!C46="","",Contents!C46)</f>
        <v/>
      </c>
      <c r="D46" s="52" t="str">
        <f>IF(Contents!D46="","",Contents!D46)</f>
        <v/>
      </c>
      <c r="E46" s="52" t="str">
        <f>IF(Contents!E46="","",Contents!E46)</f>
        <v/>
      </c>
      <c r="F46" s="52" t="str">
        <f>IF(Contents!F46="","",Contents!F46)</f>
        <v/>
      </c>
      <c r="G46" s="52" t="str">
        <f>IF(Contents!G46="","",Contents!G46)</f>
        <v/>
      </c>
      <c r="H46" s="52" t="str">
        <f>IF(Contents!H46="","",Contents!H46)</f>
        <v/>
      </c>
      <c r="I46" s="52" t="str">
        <f>IF(Contents!I46="","",Contents!I46)</f>
        <v/>
      </c>
      <c r="J46" s="52" t="str">
        <f>IF(Contents!J46="","",Contents!J46)</f>
        <v/>
      </c>
      <c r="K46" s="52" t="str">
        <f>IF(Contents!K46="","",Contents!K46)</f>
        <v/>
      </c>
      <c r="L46" s="52" t="str">
        <f>IF(Contents!L46="","",Contents!L46)</f>
        <v/>
      </c>
      <c r="M46" s="52" t="str">
        <f>IF(Contents!M46="","",Contents!M46)</f>
        <v/>
      </c>
      <c r="N46" s="53" t="str">
        <f>IF(Contents!N46="","",Contents!N46)</f>
        <v/>
      </c>
      <c r="O46" s="52" t="str">
        <f>IF(Contents!O46="","",Contents!O46)</f>
        <v/>
      </c>
      <c r="P46" s="52" t="str">
        <f>IF(Contents!P46="","",Contents!P46)</f>
        <v/>
      </c>
      <c r="Q46" s="52" t="str">
        <f>IF(Contents!Q46="","",Contents!Q46)</f>
        <v/>
      </c>
      <c r="R46" s="52" t="str">
        <f>IF(Contents!R46="","",Contents!R46)</f>
        <v/>
      </c>
      <c r="S46" s="53" t="str">
        <f>IF(Contents!S46="","",Contents!S46)</f>
        <v/>
      </c>
      <c r="T46" s="52" t="str">
        <f>IF(Contents!T46="","",Contents!T46)</f>
        <v/>
      </c>
      <c r="V46" s="54" t="str">
        <f t="shared" si="0"/>
        <v/>
      </c>
      <c r="W46" s="52" t="str">
        <f t="shared" si="1"/>
        <v/>
      </c>
      <c r="X46" s="52" t="str">
        <f t="shared" si="2"/>
        <v/>
      </c>
    </row>
    <row r="47" spans="1:24">
      <c r="A47" s="52" t="str">
        <f>IF(Contents!A47="","",Contents!A47)</f>
        <v/>
      </c>
      <c r="B47" s="52" t="str">
        <f>IF(Contents!B47="","",Contents!B47)</f>
        <v/>
      </c>
      <c r="C47" s="52" t="str">
        <f>IF(Contents!C47="","",Contents!C47)</f>
        <v/>
      </c>
      <c r="D47" s="52" t="str">
        <f>IF(Contents!D47="","",Contents!D47)</f>
        <v/>
      </c>
      <c r="E47" s="52" t="str">
        <f>IF(Contents!E47="","",Contents!E47)</f>
        <v/>
      </c>
      <c r="F47" s="52" t="str">
        <f>IF(Contents!F47="","",Contents!F47)</f>
        <v/>
      </c>
      <c r="G47" s="52" t="str">
        <f>IF(Contents!G47="","",Contents!G47)</f>
        <v/>
      </c>
      <c r="H47" s="52" t="str">
        <f>IF(Contents!H47="","",Contents!H47)</f>
        <v/>
      </c>
      <c r="I47" s="52" t="str">
        <f>IF(Contents!I47="","",Contents!I47)</f>
        <v/>
      </c>
      <c r="J47" s="52" t="str">
        <f>IF(Contents!J47="","",Contents!J47)</f>
        <v/>
      </c>
      <c r="K47" s="52" t="str">
        <f>IF(Contents!K47="","",Contents!K47)</f>
        <v/>
      </c>
      <c r="L47" s="52" t="str">
        <f>IF(Contents!L47="","",Contents!L47)</f>
        <v/>
      </c>
      <c r="M47" s="52" t="str">
        <f>IF(Contents!M47="","",Contents!M47)</f>
        <v/>
      </c>
      <c r="N47" s="53" t="str">
        <f>IF(Contents!N47="","",Contents!N47)</f>
        <v/>
      </c>
      <c r="O47" s="52" t="str">
        <f>IF(Contents!O47="","",Contents!O47)</f>
        <v/>
      </c>
      <c r="P47" s="52" t="str">
        <f>IF(Contents!P47="","",Contents!P47)</f>
        <v/>
      </c>
      <c r="Q47" s="52" t="str">
        <f>IF(Contents!Q47="","",Contents!Q47)</f>
        <v/>
      </c>
      <c r="R47" s="52" t="str">
        <f>IF(Contents!R47="","",Contents!R47)</f>
        <v/>
      </c>
      <c r="S47" s="53" t="str">
        <f>IF(Contents!S47="","",Contents!S47)</f>
        <v/>
      </c>
      <c r="T47" s="52" t="str">
        <f>IF(Contents!T47="","",Contents!T47)</f>
        <v/>
      </c>
      <c r="V47" s="54" t="str">
        <f t="shared" si="0"/>
        <v/>
      </c>
      <c r="W47" s="52" t="str">
        <f t="shared" si="1"/>
        <v/>
      </c>
      <c r="X47" s="52" t="str">
        <f t="shared" si="2"/>
        <v/>
      </c>
    </row>
    <row r="48" spans="1:24">
      <c r="A48" s="52" t="str">
        <f>IF(Contents!A48="","",Contents!A48)</f>
        <v/>
      </c>
      <c r="B48" s="52" t="str">
        <f>IF(Contents!B48="","",Contents!B48)</f>
        <v/>
      </c>
      <c r="C48" s="52" t="str">
        <f>IF(Contents!C48="","",Contents!C48)</f>
        <v/>
      </c>
      <c r="D48" s="52" t="str">
        <f>IF(Contents!D48="","",Contents!D48)</f>
        <v/>
      </c>
      <c r="E48" s="52" t="str">
        <f>IF(Contents!E48="","",Contents!E48)</f>
        <v/>
      </c>
      <c r="F48" s="52" t="str">
        <f>IF(Contents!F48="","",Contents!F48)</f>
        <v/>
      </c>
      <c r="G48" s="52" t="str">
        <f>IF(Contents!G48="","",Contents!G48)</f>
        <v/>
      </c>
      <c r="H48" s="52" t="str">
        <f>IF(Contents!H48="","",Contents!H48)</f>
        <v/>
      </c>
      <c r="I48" s="52" t="str">
        <f>IF(Contents!I48="","",Contents!I48)</f>
        <v/>
      </c>
      <c r="J48" s="52" t="str">
        <f>IF(Contents!J48="","",Contents!J48)</f>
        <v/>
      </c>
      <c r="K48" s="52" t="str">
        <f>IF(Contents!K48="","",Contents!K48)</f>
        <v/>
      </c>
      <c r="L48" s="52" t="str">
        <f>IF(Contents!L48="","",Contents!L48)</f>
        <v/>
      </c>
      <c r="M48" s="52" t="str">
        <f>IF(Contents!M48="","",Contents!M48)</f>
        <v/>
      </c>
      <c r="N48" s="53" t="str">
        <f>IF(Contents!N48="","",Contents!N48)</f>
        <v/>
      </c>
      <c r="O48" s="52" t="str">
        <f>IF(Contents!O48="","",Contents!O48)</f>
        <v/>
      </c>
      <c r="P48" s="52" t="str">
        <f>IF(Contents!P48="","",Contents!P48)</f>
        <v/>
      </c>
      <c r="Q48" s="52" t="str">
        <f>IF(Contents!Q48="","",Contents!Q48)</f>
        <v/>
      </c>
      <c r="R48" s="52" t="str">
        <f>IF(Contents!R48="","",Contents!R48)</f>
        <v/>
      </c>
      <c r="S48" s="53" t="str">
        <f>IF(Contents!S48="","",Contents!S48)</f>
        <v/>
      </c>
      <c r="T48" s="52" t="str">
        <f>IF(Contents!T48="","",Contents!T48)</f>
        <v/>
      </c>
      <c r="V48" s="54" t="str">
        <f t="shared" si="0"/>
        <v/>
      </c>
      <c r="W48" s="52" t="str">
        <f t="shared" si="1"/>
        <v/>
      </c>
      <c r="X48" s="52" t="str">
        <f t="shared" si="2"/>
        <v/>
      </c>
    </row>
    <row r="49" spans="1:24">
      <c r="A49" s="52" t="str">
        <f>IF(Contents!A49="","",Contents!A49)</f>
        <v/>
      </c>
      <c r="B49" s="52" t="str">
        <f>IF(Contents!B49="","",Contents!B49)</f>
        <v/>
      </c>
      <c r="C49" s="52" t="str">
        <f>IF(Contents!C49="","",Contents!C49)</f>
        <v/>
      </c>
      <c r="D49" s="52" t="str">
        <f>IF(Contents!D49="","",Contents!D49)</f>
        <v/>
      </c>
      <c r="E49" s="52" t="str">
        <f>IF(Contents!E49="","",Contents!E49)</f>
        <v/>
      </c>
      <c r="F49" s="52" t="str">
        <f>IF(Contents!F49="","",Contents!F49)</f>
        <v/>
      </c>
      <c r="G49" s="52" t="str">
        <f>IF(Contents!G49="","",Contents!G49)</f>
        <v/>
      </c>
      <c r="H49" s="52" t="str">
        <f>IF(Contents!H49="","",Contents!H49)</f>
        <v/>
      </c>
      <c r="I49" s="52" t="str">
        <f>IF(Contents!I49="","",Contents!I49)</f>
        <v/>
      </c>
      <c r="J49" s="52" t="str">
        <f>IF(Contents!J49="","",Contents!J49)</f>
        <v/>
      </c>
      <c r="K49" s="52" t="str">
        <f>IF(Contents!K49="","",Contents!K49)</f>
        <v/>
      </c>
      <c r="L49" s="52" t="str">
        <f>IF(Contents!L49="","",Contents!L49)</f>
        <v/>
      </c>
      <c r="M49" s="52" t="str">
        <f>IF(Contents!M49="","",Contents!M49)</f>
        <v/>
      </c>
      <c r="N49" s="53" t="str">
        <f>IF(Contents!N49="","",Contents!N49)</f>
        <v/>
      </c>
      <c r="O49" s="52" t="str">
        <f>IF(Contents!O49="","",Contents!O49)</f>
        <v/>
      </c>
      <c r="P49" s="52" t="str">
        <f>IF(Contents!P49="","",Contents!P49)</f>
        <v/>
      </c>
      <c r="Q49" s="52" t="str">
        <f>IF(Contents!Q49="","",Contents!Q49)</f>
        <v/>
      </c>
      <c r="R49" s="52" t="str">
        <f>IF(Contents!R49="","",Contents!R49)</f>
        <v/>
      </c>
      <c r="S49" s="53" t="str">
        <f>IF(Contents!S49="","",Contents!S49)</f>
        <v/>
      </c>
      <c r="T49" s="52" t="str">
        <f>IF(Contents!T49="","",Contents!T49)</f>
        <v/>
      </c>
      <c r="V49" s="54" t="str">
        <f t="shared" si="0"/>
        <v/>
      </c>
      <c r="W49" s="52" t="str">
        <f t="shared" si="1"/>
        <v/>
      </c>
      <c r="X49" s="52" t="str">
        <f t="shared" si="2"/>
        <v/>
      </c>
    </row>
    <row r="50" spans="1:24">
      <c r="A50" s="52" t="str">
        <f>IF(Contents!A50="","",Contents!A50)</f>
        <v/>
      </c>
      <c r="B50" s="52" t="str">
        <f>IF(Contents!B50="","",Contents!B50)</f>
        <v/>
      </c>
      <c r="C50" s="52" t="str">
        <f>IF(Contents!C50="","",Contents!C50)</f>
        <v/>
      </c>
      <c r="D50" s="52" t="str">
        <f>IF(Contents!D50="","",Contents!D50)</f>
        <v/>
      </c>
      <c r="E50" s="52" t="str">
        <f>IF(Contents!E50="","",Contents!E50)</f>
        <v/>
      </c>
      <c r="F50" s="52" t="str">
        <f>IF(Contents!F50="","",Contents!F50)</f>
        <v/>
      </c>
      <c r="G50" s="52" t="str">
        <f>IF(Contents!G50="","",Contents!G50)</f>
        <v/>
      </c>
      <c r="H50" s="52" t="str">
        <f>IF(Contents!H50="","",Contents!H50)</f>
        <v/>
      </c>
      <c r="I50" s="52" t="str">
        <f>IF(Contents!I50="","",Contents!I50)</f>
        <v/>
      </c>
      <c r="J50" s="52" t="str">
        <f>IF(Contents!J50="","",Contents!J50)</f>
        <v/>
      </c>
      <c r="K50" s="52" t="str">
        <f>IF(Contents!K50="","",Contents!K50)</f>
        <v/>
      </c>
      <c r="L50" s="52" t="str">
        <f>IF(Contents!L50="","",Contents!L50)</f>
        <v/>
      </c>
      <c r="M50" s="52" t="str">
        <f>IF(Contents!M50="","",Contents!M50)</f>
        <v/>
      </c>
      <c r="N50" s="53" t="str">
        <f>IF(Contents!N50="","",Contents!N50)</f>
        <v/>
      </c>
      <c r="O50" s="52" t="str">
        <f>IF(Contents!O50="","",Contents!O50)</f>
        <v/>
      </c>
      <c r="P50" s="52" t="str">
        <f>IF(Contents!P50="","",Contents!P50)</f>
        <v/>
      </c>
      <c r="Q50" s="52" t="str">
        <f>IF(Contents!Q50="","",Contents!Q50)</f>
        <v/>
      </c>
      <c r="R50" s="52" t="str">
        <f>IF(Contents!R50="","",Contents!R50)</f>
        <v/>
      </c>
      <c r="S50" s="53" t="str">
        <f>IF(Contents!S50="","",Contents!S50)</f>
        <v/>
      </c>
      <c r="T50" s="52" t="str">
        <f>IF(Contents!T50="","",Contents!T50)</f>
        <v/>
      </c>
      <c r="V50" s="54" t="str">
        <f t="shared" si="0"/>
        <v/>
      </c>
      <c r="W50" s="52" t="str">
        <f t="shared" si="1"/>
        <v/>
      </c>
      <c r="X50" s="52" t="str">
        <f t="shared" si="2"/>
        <v/>
      </c>
    </row>
    <row r="51" spans="1:24">
      <c r="A51" s="52" t="str">
        <f>IF(Contents!A51="","",Contents!A51)</f>
        <v/>
      </c>
      <c r="B51" s="52" t="str">
        <f>IF(Contents!B51="","",Contents!B51)</f>
        <v/>
      </c>
      <c r="C51" s="52" t="str">
        <f>IF(Contents!C51="","",Contents!C51)</f>
        <v/>
      </c>
      <c r="D51" s="52" t="str">
        <f>IF(Contents!D51="","",Contents!D51)</f>
        <v/>
      </c>
      <c r="E51" s="52" t="str">
        <f>IF(Contents!E51="","",Contents!E51)</f>
        <v/>
      </c>
      <c r="F51" s="52" t="str">
        <f>IF(Contents!F51="","",Contents!F51)</f>
        <v/>
      </c>
      <c r="G51" s="52" t="str">
        <f>IF(Contents!G51="","",Contents!G51)</f>
        <v/>
      </c>
      <c r="H51" s="52" t="str">
        <f>IF(Contents!H51="","",Contents!H51)</f>
        <v/>
      </c>
      <c r="I51" s="52" t="str">
        <f>IF(Contents!I51="","",Contents!I51)</f>
        <v/>
      </c>
      <c r="J51" s="52" t="str">
        <f>IF(Contents!J51="","",Contents!J51)</f>
        <v/>
      </c>
      <c r="K51" s="52" t="str">
        <f>IF(Contents!K51="","",Contents!K51)</f>
        <v/>
      </c>
      <c r="L51" s="52" t="str">
        <f>IF(Contents!L51="","",Contents!L51)</f>
        <v/>
      </c>
      <c r="M51" s="52" t="str">
        <f>IF(Contents!M51="","",Contents!M51)</f>
        <v/>
      </c>
      <c r="N51" s="53" t="str">
        <f>IF(Contents!N51="","",Contents!N51)</f>
        <v/>
      </c>
      <c r="O51" s="52" t="str">
        <f>IF(Contents!O51="","",Contents!O51)</f>
        <v/>
      </c>
      <c r="P51" s="52" t="str">
        <f>IF(Contents!P51="","",Contents!P51)</f>
        <v/>
      </c>
      <c r="Q51" s="52" t="str">
        <f>IF(Contents!Q51="","",Contents!Q51)</f>
        <v/>
      </c>
      <c r="R51" s="52" t="str">
        <f>IF(Contents!R51="","",Contents!R51)</f>
        <v/>
      </c>
      <c r="S51" s="53" t="str">
        <f>IF(Contents!S51="","",Contents!S51)</f>
        <v/>
      </c>
      <c r="T51" s="52" t="str">
        <f>IF(Contents!T51="","",Contents!T51)</f>
        <v/>
      </c>
      <c r="V51" s="54" t="str">
        <f t="shared" si="0"/>
        <v/>
      </c>
      <c r="W51" s="52" t="str">
        <f t="shared" si="1"/>
        <v/>
      </c>
      <c r="X51" s="52" t="str">
        <f t="shared" si="2"/>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53FF-7673-4B06-9D28-7392F8DAEF6B}">
  <sheetPr>
    <tabColor rgb="FFFFFF00"/>
  </sheetPr>
  <dimension ref="A1:D74"/>
  <sheetViews>
    <sheetView workbookViewId="0">
      <selection activeCell="C12" sqref="C12"/>
    </sheetView>
  </sheetViews>
  <sheetFormatPr defaultRowHeight="16.5"/>
  <cols>
    <col min="2" max="2" width="110" customWidth="1"/>
    <col min="3" max="3" width="42.875" customWidth="1"/>
    <col min="4" max="4" width="16.875" customWidth="1"/>
  </cols>
  <sheetData>
    <row r="1" spans="1:4">
      <c r="A1" s="58" t="s">
        <v>70</v>
      </c>
      <c r="B1" s="58" t="s">
        <v>71</v>
      </c>
      <c r="C1" s="58" t="s">
        <v>73</v>
      </c>
      <c r="D1" s="58" t="s">
        <v>72</v>
      </c>
    </row>
    <row r="2" spans="1:4">
      <c r="A2" s="55">
        <v>1</v>
      </c>
      <c r="B2" s="57" t="str">
        <f>IFERROR(INDEX('Contents 계산시트'!A:A,MATCH(A2,'Contents 계산시트'!X:X,0),1),"")</f>
        <v>Doosan’s traces across 128 years.
And the following traces across 50 years of Doosan Electro-Materials.
From the past to the present, the actual Doosan Group was formed with sweat and effort of countless people.
Doosan Electro-Materials promises to do its best to lead the innovation in the electronics industry in the future. We ask for your interest and support for Doosan Group, which will write a new chapter in history😊
Check the history of Doosan Group!
https://lnkd.in/gVWe4_fi
두산이 걸어온 128년의 발자취.
그리고 그 뒤를 이어 걸어온 두산전자의 50년의 발자취.
과거부터 현재까지 수많은 사람들의 땀과 노력이 모여 지금의 두산 그룹이 만들어졌습니다.
두산전자는 앞으로도 전자업계의 선도적인 혁신을 이끌어 가기 위해 최선의 노력을 다할 것을 약속드리며, 새로운 역사를 써 내려갈 두산 그룹에 여러분의 많은 관심과 응원 부탁드립니다😊
두산 그룹의 역사를 확인해 보세요!
#Doosan #DoosanElectroMaterials #DoosanCorporation #DoosanGroup #FoundationAnniversary #Anniversary #History</v>
      </c>
      <c r="C2" s="6" t="s">
        <v>717</v>
      </c>
      <c r="D2" s="6" t="s">
        <v>718</v>
      </c>
    </row>
    <row r="3" spans="1:4">
      <c r="A3" s="55">
        <v>2</v>
      </c>
      <c r="B3" s="57" t="str">
        <f>IFERROR(INDEX('Contents 계산시트'!A:A,MATCH(A3,'Contents 계산시트'!X:X,0),1),"")</f>
        <v>Doosan Corporation has published an ESG report on sustainable management performance, based on its own ESG(Environment, Social and Governance) management frame 3P(People·Planet·Partners)
In this report, Doosan Corporation evaluated social, environmental, and financial importance of sustainability relationships, and transparently disclosed key ESG-related achievements and activities.
Doosan Corporation promises to strengthen communication with society, customers, and stakeholders in the future🤝
*Check Doosan Electro-Materials and Doosan Corporation website for more information.
✅Doosan Electro-Materials : https://lnkd.in/gmpZpRXK
✅Doosan Corporation : https://lnkd.in/dD6NAN8N
㈜두산은 독자적인 ESG(Environment, Social and Governance) 경영 프레임 3P(People·Planet·Partners)를 기반으로 지속가능경영 성과를 담은 ESG 보고서를 발간했습니다.
이번 보고서를 통해 ㈜두산은 지속가능성 관계에 따른 사회·환경, 재무적 중요성을 평가하고, ESG 관련 주요 성과와 활동을 투명하게 공개하였습니다.
㈜두산은 앞으로도 사회, 고객 그리고 이해관계자와의 소통을 강화해 나갈 것을 약속드립니다🤝
*자세한 내용은 두산전자 및 (주)두산 웹사이트를 통해 확인하실 수 있습니다.
#Doosan #DoosanElectroMaterials #DoosanCorporation #DoosanGroup #ESG #Environment #Social #Governance</v>
      </c>
      <c r="C3" s="6" t="s">
        <v>719</v>
      </c>
      <c r="D3" s="6" t="s">
        <v>720</v>
      </c>
    </row>
    <row r="4" spans="1:4">
      <c r="A4" s="55">
        <v>3</v>
      </c>
      <c r="B4" s="57" t="str">
        <f>IFERROR(INDEX('Contents 계산시트'!A:A,MATCH(A4,'Contents 계산시트'!X:X,0),1),"")</f>
        <v>Base for future innovation! Introducing CCL.
CCL is a core material of printed circuit board (PCB), product laminated with copper foil on an insulating layer composed of resin, glass fiber and other chemicals.
CCL, applied in semiconductors, networks, and smart devices etc., is actively used in various business areas depending on the characteristics of the market, and its value as well as market demand continuously increase along with the transition to the 6G era.
As a leader in the CCL market, Doosan Electro-Materials promises to continue producing high-quality CCL that can be used in various fields🤝
https://lnkd.in/gvGuhbTM 
미래 혁신을 위한 기반! CCL을 소개합니다.
CCL은 인쇄회로기판(PCB)의 핵심 소재로 수지, 유리 섬유 그리고 기타 화학물질 등으로 구성된 절연층에 동박을 적층한 제품입니다.
반도체, 네트워크, 스마트 디바이스 등 CCL은 시장이 요구하는 특성에 따라 다양한 사업분야에 적극 활용되고 있으며, 6G 시대로의 변화에 따라 그 가치가 더 높아져 시장에서의 요구가 지속적으로 증가하고 있습니다!
CCL 시장의 선두주자로서 두산전자는 앞으로도 다양한 분야에 활용할 수 있는 양질의 CCL을 생산해 낼 것을 약속드립니다🤝
#Doosan #DoosanElectroMaterials #CCL #Semiconductor #Smartdevice #Network #Automotive #EV</v>
      </c>
      <c r="C4" s="6" t="s">
        <v>721</v>
      </c>
      <c r="D4" s="6" t="s">
        <v>722</v>
      </c>
    </row>
    <row r="5" spans="1:4">
      <c r="A5" s="55">
        <v>4</v>
      </c>
      <c r="B5" s="57" t="str">
        <f>IFERROR(INDEX('Contents 계산시트'!A:A,MATCH(A5,'Contents 계산시트'!X:X,0),1),"")</f>
        <v>How much do you know about IC Package?
The IC package is a component that serves as an electrical signal transmission between the semiconductor and the main board, and refers to a high-density circuit board with a fine circuit.
IC Packages are divided into Memory, which is responsible for information storage, and Non Memory, which is responsible for logical processing of information.
Each of the four representative series of Doosan Electro-Materials' IC Package Non Memory has different characteristics, and is used in various sectors.
🔸 K: Impedance Control for High-End Controller/RFSiP/AiP
🔸 J: Good Processability for Thin RFSiP
🔸 Z: High Toughness for FCCSP
🔸 I : Warpage Solution for FCBGA Center Core
Doosan Electro-Materials will do its best to produce differentiated IC package and to increase continuously its competitiveness in the semiconductor market!
https://lnkd.in/g2TedAWA
여러분은 IC Package에 대해 얼마나 알고 계시나요?
IC Package는 반도체와 메인보드 간 전기적 신호 전달 역할을 수행하는 부품으로 미세한 회로가 형성되어 있는 고밀도 회로 기판을 의미하는데요.
IC Package는 정보를 저장하고 기억하는 역할을 담당하는 메모리와 논리적인 정보 처리 역할을 담당하는 비 메모리로 나누어집니다.
두산전자의 IC Package 비 메모리를 대표하는 4개의 시리즈는 각각의 특성을 가지고 있으며, 다양한 부문에 활용되고 있습니다.
🔸 K : Impedance Control for High-End Controller/RFSiP/AiP
🔸 J : Good Processability for Thin RFSiP
🔸 Z : High Toughness for FCCSP
🔸 I : Warpage Solution for FCBGA Center Core
두산전자는 반도체 시장에서의 경쟁력을 지속적으로 높일 수 있도록 차별화된 IC Package를 생산하기 위해 최선의 노력을 다하도록 하겠습니다!
#Doosan #DoosanElectroMaterials #ICPackage #Semiconductor #Memory #NonMemory #DRAM #RFSiP #AiP #FCCSP #FCBGA</v>
      </c>
      <c r="C5" s="6" t="s">
        <v>723</v>
      </c>
      <c r="D5" s="6" t="s">
        <v>722</v>
      </c>
    </row>
    <row r="6" spans="1:4">
      <c r="A6" s="55">
        <v>5</v>
      </c>
      <c r="B6" s="57" t="str">
        <f>IFERROR(INDEX('Contents 계산시트'!A:A,MATCH(A6,'Contents 계산시트'!X:X,0),1),"")</f>
        <v>Doosan Electro-Materials conducted a joint fire drill with Yongin Seobu Fire Station🧑‍🚒
This training was conducted to increase responsiveness and minimize damage in the event of an actual emergency. This training was particularly necessary to handle dangerous goods as stipulated in the Dangerous Goods Safety Management Act.
The training, which involved more than 80 firefighters, executives and employees, and seven fire engines, and included the programs such as fire suppression, patient first aid, and final evacuation.
Besides the joint fire drill, Doosan Electro-Materials plans to prepare various educational programs in order to raise safety awareness of the executives and employees, and to educate how to handle a problem situation. We will do our best and pay special attention to safety!
✅https://lnkd.in/gBQjS-7R
두산전자가 용인 서부소방서와 함께 합동소방훈련을 실시했습니다🧑‍🚒
이번 훈련은 실제 상황 발생 시 대응력을 높이고 피해를 최소화할 목적으로 실시되었으며, 특히 두산전자는 위험물 안전 관리법에서 규정하는 위험물을 취급하고 있기에 더욱 필요한 훈련이었습니다.
소방관, 임직원 등 80여 명과, 소방차 7대가 동원된 이번 훈련에는 화재 진압 및 환자 구급, 최종 대피 등의 프로그램이 진행되었습니다.
두산전자는 이번 합동소방훈련 외에도 임직원들의 안전 인식을 높이고, 문제 상황에서도 빠르게 대처할 수 있도록 다양한 교육 프로그램을 준비해 나갈 계획이며, 안전에 각별히 주의할 수 있도록 최선의 노력을 다하겠습니다!
#Doosan #DoosanElectroMaterials #JointFireDrill #Fire #Safety #EHS</v>
      </c>
      <c r="C6" s="6" t="s">
        <v>724</v>
      </c>
      <c r="D6" s="6" t="s">
        <v>720</v>
      </c>
    </row>
    <row r="7" spans="1:4">
      <c r="A7" s="55">
        <v>6</v>
      </c>
      <c r="B7" s="57" t="str">
        <f>IFERROR(INDEX('Contents 계산시트'!A:A,MATCH(A7,'Contents 계산시트'!X:X,0),1),"")</f>
        <v>Hot summer with sweltering sun ☀ ️
How do you spend your summer vacation?
A car ride with a cool breeze? Enjoying different activities that make you sweat? If not, just staying at home and eating delicious fruits may be a nice vacation too.
Doosan Electro-Materials stays with you any time during your summer vacation!
Have a happy and cool summer with Doosan Electro-Materials😊
뜨거운 태양이 내리쬐는 무더운 여름☀️
여러분은 어떻게 여름휴가를 보내실 건가요?
시원한 바람을 맞으며 떠나는 드라이브? 땀 흘리며 즐기는 다양한 액티비티? 그것도 아니라면 맛있는 과일과 함께 집에서 즐기는 것도 좋은 휴가가 될 수 있을 것 같아요.
여름휴가를 즐기는 여러분 곁에는 언제나 두산전자가 함께합니다!
두산전자와 함께 행복하고 시원한 여름 보내세요😊
#Doosan #DoosanElectroMaterials #CCL #FCCL #PFC #Summer #Vacation #Drive #Exercise #Home</v>
      </c>
      <c r="C7" s="6" t="s">
        <v>725</v>
      </c>
      <c r="D7" s="6" t="s">
        <v>718</v>
      </c>
    </row>
    <row r="8" spans="1:4">
      <c r="A8" s="55">
        <v>7</v>
      </c>
      <c r="B8" s="57" t="str">
        <f>IFERROR(INDEX('Contents 계산시트'!A:A,MATCH(A8,'Contents 계산시트'!X:X,0),1),"")</f>
        <v>12. 09. 2024
Doosan Electro-Materials' the 4th newly completed plant in Korea
FCCL production factory with source technology accumulated for 50 years
Doosan Electro-Materials' Gimje Plant Completion Ceremony
12. 09. 2024
두산전자의 새롭게 준공된 국내 4번째 공장
50년간 축적된 원천 기술을 보유한 FCCL 생산공장
두산전자 김제공장 준공식
#Doosan #DoosanElectroMaterials #CompletionCeremony #Gimje #Factory #Casting #Lamination #TheWorldOnly</v>
      </c>
      <c r="C8" s="6" t="s">
        <v>726</v>
      </c>
      <c r="D8" s="6" t="s">
        <v>727</v>
      </c>
    </row>
    <row r="9" spans="1:4">
      <c r="A9" s="55">
        <v>8</v>
      </c>
      <c r="B9" s="57" t="str">
        <f>IFERROR(INDEX('Contents 계산시트'!A:A,MATCH(A9,'Contents 계산시트'!X:X,0),1),"")</f>
        <v>Doosan Electro-Materials will participate in the KPCA Show 2024👏
The KPCA Show 2024, that leads the world's PCB and semiconductor packaging industry, will be held at Songdo Convensia in Incheon for three days from September 4 (Wed) to 6 (Fri), 2024.
At the KPCA Show 2024, Doosan Electro-Materials will introduce their products under three themes : smart devices, package substrate and network, and will present various types of product lines such as CCL, RCC, and FCCL.
If you are curious about Doosan Electro-Materials' core technologies and products, please visit KPCA Show 2024 and check them out! 
✅To pre-register click here : https://lnkd.in/gXkq6jHc
KPCA Show 2024에 두산전자가 참가합니다👏
세계 PCB 산업 및 반도체 패키징 산업을 주도하는 첨단 기술의 장이 펼쳐질 KPCA Show 2024는 2024년 9월 4일(수) ~ 6(금)까지 3일간 인천 송도 컨벤시아에서 진행됩니다.
이번 KPCA Show 2024에서 두산전자는 스마트 디바이스, 반도체 기판, 통신 등 3가지 테마로 이번 전시를 준비했으며, CCL, RCC, FCCL 등 다양한 종류의 제품군을 선보일 예정입니다.
두산전자의 핵심 기술과 제품이 궁금하시다면, KPCA Show 2024에 방문하여 확인해 보세요!
#Doosan #DoosanElectroMaterials #KPCA #CCL #RCC #FCCL #Package #Network</v>
      </c>
      <c r="C9" s="6" t="s">
        <v>728</v>
      </c>
      <c r="D9" s="6" t="s">
        <v>718</v>
      </c>
    </row>
    <row r="10" spans="1:4">
      <c r="A10" s="55">
        <v>9</v>
      </c>
      <c r="B10" s="57" t="str">
        <f>IFERROR(INDEX('Contents 계산시트'!A:A,MATCH(A10,'Contents 계산시트'!X:X,0),1),"")</f>
        <v>It's time to find out about Doosan Electro-Materials and our quiz is back🎓
IC Package refers to a high-density circuit board that performs the role of electrical signal transfer between a semiconductor and the main board.
Which of the four series, representing Doosan Electro-Materials' IC Package Non Memory, has the Low Loss(Df/Dk) and Multi Lamination features?</v>
      </c>
      <c r="C10" s="6" t="s">
        <v>729</v>
      </c>
      <c r="D10" s="6" t="s">
        <v>730</v>
      </c>
    </row>
    <row r="11" spans="1:4">
      <c r="A11" s="55">
        <v>10</v>
      </c>
      <c r="B11" s="57" t="str">
        <f>IFERROR(INDEX('Contents 계산시트'!A:A,MATCH(A11,'Contents 계산시트'!X:X,0),1),"")</f>
        <v/>
      </c>
      <c r="C11" s="6"/>
      <c r="D11" s="6"/>
    </row>
    <row r="12" spans="1:4">
      <c r="A12" s="55">
        <v>11</v>
      </c>
      <c r="B12" s="57" t="str">
        <f>IFERROR(INDEX('Contents 계산시트'!A:A,MATCH(A12,'Contents 계산시트'!X:X,0),1),"")</f>
        <v/>
      </c>
      <c r="C12" s="6"/>
      <c r="D12" s="6"/>
    </row>
    <row r="13" spans="1:4">
      <c r="A13" s="55">
        <v>12</v>
      </c>
      <c r="B13" s="57" t="str">
        <f>IFERROR(INDEX('Contents 계산시트'!A:A,MATCH(A13,'Contents 계산시트'!X:X,0),1),"")</f>
        <v/>
      </c>
      <c r="C13" s="6"/>
      <c r="D13" s="6"/>
    </row>
    <row r="14" spans="1:4">
      <c r="A14" s="55">
        <v>13</v>
      </c>
      <c r="B14" s="57" t="str">
        <f>IFERROR(INDEX('Contents 계산시트'!A:A,MATCH(A14,'Contents 계산시트'!X:X,0),1),"")</f>
        <v/>
      </c>
      <c r="C14" s="6"/>
      <c r="D14" s="6"/>
    </row>
    <row r="15" spans="1:4">
      <c r="A15" s="55">
        <v>14</v>
      </c>
      <c r="B15" s="57" t="str">
        <f>IFERROR(INDEX('Contents 계산시트'!A:A,MATCH(A15,'Contents 계산시트'!X:X,0),1),"")</f>
        <v/>
      </c>
      <c r="C15" s="6"/>
      <c r="D15" s="6"/>
    </row>
    <row r="16" spans="1:4">
      <c r="A16" s="55">
        <v>15</v>
      </c>
      <c r="B16" s="57" t="str">
        <f>IFERROR(INDEX('Contents 계산시트'!A:A,MATCH(A16,'Contents 계산시트'!X:X,0),1),"")</f>
        <v/>
      </c>
      <c r="C16" s="6"/>
      <c r="D16" s="6"/>
    </row>
    <row r="17" spans="1:4">
      <c r="A17" s="55">
        <v>16</v>
      </c>
      <c r="B17" s="57" t="str">
        <f>IFERROR(INDEX('Contents 계산시트'!A:A,MATCH(A17,'Contents 계산시트'!X:X,0),1),"")</f>
        <v/>
      </c>
      <c r="C17" s="6"/>
      <c r="D17" s="6"/>
    </row>
    <row r="18" spans="1:4">
      <c r="A18" s="55">
        <v>17</v>
      </c>
      <c r="B18" s="57" t="str">
        <f>IFERROR(INDEX('Contents 계산시트'!A:A,MATCH(A18,'Contents 계산시트'!X:X,0),1),"")</f>
        <v/>
      </c>
      <c r="C18" s="6"/>
      <c r="D18" s="6"/>
    </row>
    <row r="19" spans="1:4">
      <c r="A19" s="55">
        <v>18</v>
      </c>
      <c r="B19" s="57" t="str">
        <f>IFERROR(INDEX('Contents 계산시트'!A:A,MATCH(A19,'Contents 계산시트'!X:X,0),1),"")</f>
        <v/>
      </c>
      <c r="C19" s="6"/>
      <c r="D19" s="6"/>
    </row>
    <row r="20" spans="1:4">
      <c r="A20" s="55">
        <v>19</v>
      </c>
      <c r="B20" s="57" t="str">
        <f>IFERROR(INDEX('Contents 계산시트'!A:A,MATCH(A20,'Contents 계산시트'!X:X,0),1),"")</f>
        <v/>
      </c>
      <c r="C20" s="6"/>
      <c r="D20" s="6"/>
    </row>
    <row r="21" spans="1:4">
      <c r="A21" s="55">
        <v>20</v>
      </c>
      <c r="B21" s="57" t="str">
        <f>IFERROR(INDEX('Contents 계산시트'!A:A,MATCH(A21,'Contents 계산시트'!X:X,0),1),"")</f>
        <v/>
      </c>
      <c r="C21" s="6"/>
      <c r="D21" s="6"/>
    </row>
    <row r="22" spans="1:4">
      <c r="A22" s="55">
        <v>21</v>
      </c>
      <c r="B22" s="57" t="str">
        <f>IFERROR(INDEX('Contents 계산시트'!A:A,MATCH(A22,'Contents 계산시트'!X:X,0),1),"")</f>
        <v/>
      </c>
      <c r="C22" s="6"/>
      <c r="D22" s="6"/>
    </row>
    <row r="23" spans="1:4">
      <c r="A23" s="55">
        <v>22</v>
      </c>
      <c r="B23" s="57" t="str">
        <f>IFERROR(INDEX('Contents 계산시트'!A:A,MATCH(A23,'Contents 계산시트'!X:X,0),1),"")</f>
        <v/>
      </c>
      <c r="C23" s="6"/>
      <c r="D23" s="6"/>
    </row>
    <row r="24" spans="1:4">
      <c r="A24" s="55">
        <v>23</v>
      </c>
      <c r="B24" s="57" t="str">
        <f>IFERROR(INDEX('Contents 계산시트'!A:A,MATCH(A24,'Contents 계산시트'!X:X,0),1),"")</f>
        <v/>
      </c>
      <c r="C24" s="6"/>
      <c r="D24" s="6"/>
    </row>
    <row r="25" spans="1:4">
      <c r="A25" s="55">
        <v>24</v>
      </c>
      <c r="B25" s="57" t="str">
        <f>IFERROR(INDEX('Contents 계산시트'!A:A,MATCH(A25,'Contents 계산시트'!X:X,0),1),"")</f>
        <v/>
      </c>
      <c r="C25" s="6"/>
      <c r="D25" s="6"/>
    </row>
    <row r="26" spans="1:4">
      <c r="A26" s="55">
        <v>25</v>
      </c>
      <c r="B26" s="57" t="str">
        <f>IFERROR(INDEX('Contents 계산시트'!A:A,MATCH(A26,'Contents 계산시트'!X:X,0),1),"")</f>
        <v/>
      </c>
      <c r="C26" s="6"/>
      <c r="D26" s="6"/>
    </row>
    <row r="27" spans="1:4">
      <c r="A27" s="55">
        <v>26</v>
      </c>
      <c r="B27" s="57" t="str">
        <f>IFERROR(INDEX('Contents 계산시트'!A:A,MATCH(A27,'Contents 계산시트'!X:X,0),1),"")</f>
        <v/>
      </c>
      <c r="C27" s="6"/>
      <c r="D27" s="6"/>
    </row>
    <row r="28" spans="1:4">
      <c r="A28" s="55">
        <v>27</v>
      </c>
      <c r="B28" s="57" t="str">
        <f>IFERROR(INDEX('Contents 계산시트'!A:A,MATCH(A28,'Contents 계산시트'!X:X,0),1),"")</f>
        <v/>
      </c>
      <c r="C28" s="6"/>
      <c r="D28" s="6"/>
    </row>
    <row r="29" spans="1:4">
      <c r="A29" s="55">
        <v>28</v>
      </c>
      <c r="B29" s="57" t="str">
        <f>IFERROR(INDEX('Contents 계산시트'!A:A,MATCH(A29,'Contents 계산시트'!X:X,0),1),"")</f>
        <v/>
      </c>
      <c r="C29" s="6"/>
      <c r="D29" s="6"/>
    </row>
    <row r="30" spans="1:4">
      <c r="A30" s="55">
        <v>29</v>
      </c>
      <c r="B30" s="57" t="str">
        <f>IFERROR(INDEX('Contents 계산시트'!A:A,MATCH(A30,'Contents 계산시트'!X:X,0),1),"")</f>
        <v/>
      </c>
      <c r="C30" s="6"/>
      <c r="D30" s="6"/>
    </row>
    <row r="31" spans="1:4">
      <c r="A31" s="55">
        <v>30</v>
      </c>
      <c r="B31" s="57" t="str">
        <f>IFERROR(INDEX('Contents 계산시트'!A:A,MATCH(A31,'Contents 계산시트'!X:X,0),1),"")</f>
        <v/>
      </c>
      <c r="C31" s="6"/>
      <c r="D31" s="6"/>
    </row>
    <row r="32" spans="1:4">
      <c r="A32" s="55">
        <v>31</v>
      </c>
      <c r="B32" s="57" t="str">
        <f>IFERROR(INDEX('Contents 계산시트'!A:A,MATCH(A32,'Contents 계산시트'!X:X,0),1),"")</f>
        <v/>
      </c>
      <c r="C32" s="6"/>
      <c r="D32" s="6"/>
    </row>
    <row r="33" spans="1:4">
      <c r="A33" s="55">
        <v>32</v>
      </c>
      <c r="B33" s="57" t="str">
        <f>IFERROR(INDEX('Contents 계산시트'!A:A,MATCH(A33,'Contents 계산시트'!X:X,0),1),"")</f>
        <v/>
      </c>
      <c r="C33" s="6"/>
      <c r="D33" s="6"/>
    </row>
    <row r="34" spans="1:4">
      <c r="A34" s="55">
        <v>33</v>
      </c>
      <c r="B34" s="57" t="str">
        <f>IFERROR(INDEX('Contents 계산시트'!A:A,MATCH(A34,'Contents 계산시트'!X:X,0),1),"")</f>
        <v/>
      </c>
      <c r="C34" s="6"/>
      <c r="D34" s="6"/>
    </row>
    <row r="35" spans="1:4">
      <c r="A35" s="55">
        <v>34</v>
      </c>
      <c r="B35" s="57" t="str">
        <f>IFERROR(INDEX('Contents 계산시트'!A:A,MATCH(A35,'Contents 계산시트'!X:X,0),1),"")</f>
        <v/>
      </c>
      <c r="C35" s="6"/>
      <c r="D35" s="6"/>
    </row>
    <row r="36" spans="1:4">
      <c r="A36" s="55">
        <v>35</v>
      </c>
      <c r="B36" s="57" t="str">
        <f>IFERROR(INDEX('Contents 계산시트'!A:A,MATCH(A36,'Contents 계산시트'!X:X,0),1),"")</f>
        <v/>
      </c>
      <c r="C36" s="6"/>
      <c r="D36" s="6"/>
    </row>
    <row r="37" spans="1:4">
      <c r="A37" s="55">
        <v>36</v>
      </c>
      <c r="B37" s="57" t="str">
        <f>IFERROR(INDEX('Contents 계산시트'!A:A,MATCH(A37,'Contents 계산시트'!X:X,0),1),"")</f>
        <v/>
      </c>
      <c r="C37" s="6"/>
      <c r="D37" s="6"/>
    </row>
    <row r="38" spans="1:4">
      <c r="A38" s="55">
        <v>37</v>
      </c>
      <c r="B38" s="57" t="str">
        <f>IFERROR(INDEX('Contents 계산시트'!A:A,MATCH(A38,'Contents 계산시트'!X:X,0),1),"")</f>
        <v/>
      </c>
      <c r="C38" s="6"/>
      <c r="D38" s="6"/>
    </row>
    <row r="39" spans="1:4">
      <c r="A39" s="55">
        <v>38</v>
      </c>
      <c r="B39" s="57" t="str">
        <f>IFERROR(INDEX('Contents 계산시트'!A:A,MATCH(A39,'Contents 계산시트'!X:X,0),1),"")</f>
        <v/>
      </c>
      <c r="C39" s="6"/>
      <c r="D39" s="6"/>
    </row>
    <row r="40" spans="1:4">
      <c r="A40" s="55">
        <v>39</v>
      </c>
      <c r="B40" s="57" t="str">
        <f>IFERROR(INDEX('Contents 계산시트'!A:A,MATCH(A40,'Contents 계산시트'!X:X,0),1),"")</f>
        <v/>
      </c>
      <c r="C40" s="6"/>
      <c r="D40" s="6"/>
    </row>
    <row r="41" spans="1:4">
      <c r="A41" s="55">
        <v>40</v>
      </c>
      <c r="B41" s="57" t="str">
        <f>IFERROR(INDEX('Contents 계산시트'!A:A,MATCH(A41,'Contents 계산시트'!X:X,0),1),"")</f>
        <v/>
      </c>
      <c r="C41" s="6"/>
      <c r="D41" s="6"/>
    </row>
    <row r="42" spans="1:4">
      <c r="A42" s="55">
        <v>41</v>
      </c>
      <c r="B42" s="57" t="str">
        <f>IFERROR(INDEX('Contents 계산시트'!A:A,MATCH(A42,'Contents 계산시트'!X:X,0),1),"")</f>
        <v/>
      </c>
      <c r="C42" s="6"/>
      <c r="D42" s="6"/>
    </row>
    <row r="43" spans="1:4">
      <c r="A43" s="55">
        <v>42</v>
      </c>
      <c r="B43" s="57" t="str">
        <f>IFERROR(INDEX('Contents 계산시트'!A:A,MATCH(A43,'Contents 계산시트'!X:X,0),1),"")</f>
        <v/>
      </c>
      <c r="C43" s="6"/>
      <c r="D43" s="6"/>
    </row>
    <row r="44" spans="1:4">
      <c r="A44" s="55">
        <v>43</v>
      </c>
      <c r="B44" s="57" t="str">
        <f>IFERROR(INDEX('Contents 계산시트'!A:A,MATCH(A44,'Contents 계산시트'!X:X,0),1),"")</f>
        <v/>
      </c>
      <c r="C44" s="6"/>
      <c r="D44" s="6"/>
    </row>
    <row r="45" spans="1:4">
      <c r="A45" s="55">
        <v>44</v>
      </c>
      <c r="B45" s="57" t="str">
        <f>IFERROR(INDEX('Contents 계산시트'!A:A,MATCH(A45,'Contents 계산시트'!X:X,0),1),"")</f>
        <v/>
      </c>
      <c r="C45" s="6"/>
      <c r="D45" s="6"/>
    </row>
    <row r="46" spans="1:4">
      <c r="A46" s="55">
        <v>45</v>
      </c>
      <c r="B46" s="57" t="str">
        <f>IFERROR(INDEX('Contents 계산시트'!A:A,MATCH(A46,'Contents 계산시트'!X:X,0),1),"")</f>
        <v/>
      </c>
      <c r="C46" s="6"/>
      <c r="D46" s="6"/>
    </row>
    <row r="47" spans="1:4">
      <c r="A47" s="55">
        <v>46</v>
      </c>
      <c r="B47" s="57" t="str">
        <f>IFERROR(INDEX('Contents 계산시트'!A:A,MATCH(A47,'Contents 계산시트'!X:X,0),1),"")</f>
        <v/>
      </c>
      <c r="C47" s="6"/>
      <c r="D47" s="6"/>
    </row>
    <row r="48" spans="1:4">
      <c r="A48" s="55">
        <v>47</v>
      </c>
      <c r="B48" s="57" t="str">
        <f>IFERROR(INDEX('Contents 계산시트'!A:A,MATCH(A48,'Contents 계산시트'!X:X,0),1),"")</f>
        <v/>
      </c>
      <c r="C48" s="6"/>
      <c r="D48" s="6"/>
    </row>
    <row r="49" spans="1:4">
      <c r="A49" s="55">
        <v>48</v>
      </c>
      <c r="B49" s="57" t="str">
        <f>IFERROR(INDEX('Contents 계산시트'!A:A,MATCH(A49,'Contents 계산시트'!X:X,0),1),"")</f>
        <v/>
      </c>
      <c r="C49" s="6"/>
      <c r="D49" s="6"/>
    </row>
    <row r="50" spans="1:4">
      <c r="A50" s="55">
        <v>49</v>
      </c>
      <c r="B50" s="57" t="str">
        <f>IFERROR(INDEX('Contents 계산시트'!A:A,MATCH(A50,'Contents 계산시트'!X:X,0),1),"")</f>
        <v/>
      </c>
      <c r="C50" s="6"/>
      <c r="D50" s="6"/>
    </row>
    <row r="51" spans="1:4">
      <c r="A51" s="55">
        <v>50</v>
      </c>
      <c r="B51" s="57" t="str">
        <f>IFERROR(INDEX('Contents 계산시트'!A:A,MATCH(A51,'Contents 계산시트'!X:X,0),1),"")</f>
        <v/>
      </c>
      <c r="C51" s="6"/>
      <c r="D51" s="6"/>
    </row>
    <row r="52" spans="1:4">
      <c r="A52" s="55">
        <v>51</v>
      </c>
      <c r="B52" s="57" t="str">
        <f>IFERROR(INDEX('Contents 계산시트'!A:A,MATCH(A52,'Contents 계산시트'!X:X,0),1),"")</f>
        <v/>
      </c>
      <c r="C52" s="6"/>
      <c r="D52" s="6"/>
    </row>
    <row r="53" spans="1:4">
      <c r="A53" s="55">
        <v>52</v>
      </c>
      <c r="B53" s="57" t="str">
        <f>IFERROR(INDEX('Contents 계산시트'!A:A,MATCH(A53,'Contents 계산시트'!X:X,0),1),"")</f>
        <v/>
      </c>
      <c r="C53" s="6"/>
      <c r="D53" s="6"/>
    </row>
    <row r="54" spans="1:4">
      <c r="A54" s="55">
        <v>53</v>
      </c>
      <c r="B54" s="57" t="str">
        <f>IFERROR(INDEX('Contents 계산시트'!A:A,MATCH(A54,'Contents 계산시트'!X:X,0),1),"")</f>
        <v/>
      </c>
      <c r="C54" s="6"/>
      <c r="D54" s="6"/>
    </row>
    <row r="55" spans="1:4">
      <c r="A55" s="55">
        <v>54</v>
      </c>
      <c r="B55" s="57" t="str">
        <f>IFERROR(INDEX('Contents 계산시트'!A:A,MATCH(A55,'Contents 계산시트'!X:X,0),1),"")</f>
        <v/>
      </c>
      <c r="C55" s="6"/>
      <c r="D55" s="6"/>
    </row>
    <row r="56" spans="1:4">
      <c r="A56" s="55">
        <v>55</v>
      </c>
      <c r="B56" s="57" t="str">
        <f>IFERROR(INDEX('Contents 계산시트'!A:A,MATCH(A56,'Contents 계산시트'!X:X,0),1),"")</f>
        <v/>
      </c>
      <c r="C56" s="6"/>
      <c r="D56" s="6"/>
    </row>
    <row r="57" spans="1:4">
      <c r="A57" s="55">
        <v>56</v>
      </c>
      <c r="B57" s="57" t="str">
        <f>IFERROR(INDEX('Contents 계산시트'!A:A,MATCH(A57,'Contents 계산시트'!X:X,0),1),"")</f>
        <v/>
      </c>
      <c r="C57" s="6"/>
      <c r="D57" s="6"/>
    </row>
    <row r="58" spans="1:4">
      <c r="A58" s="55">
        <v>57</v>
      </c>
      <c r="B58" s="57" t="str">
        <f>IFERROR(INDEX('Contents 계산시트'!A:A,MATCH(A58,'Contents 계산시트'!X:X,0),1),"")</f>
        <v/>
      </c>
      <c r="C58" s="6"/>
      <c r="D58" s="6"/>
    </row>
    <row r="59" spans="1:4">
      <c r="A59" s="55">
        <v>58</v>
      </c>
      <c r="B59" s="57" t="str">
        <f>IFERROR(INDEX('Contents 계산시트'!A:A,MATCH(A59,'Contents 계산시트'!X:X,0),1),"")</f>
        <v/>
      </c>
      <c r="C59" s="6"/>
      <c r="D59" s="6"/>
    </row>
    <row r="60" spans="1:4">
      <c r="A60" s="55">
        <v>59</v>
      </c>
      <c r="B60" s="57" t="str">
        <f>IFERROR(INDEX('Contents 계산시트'!A:A,MATCH(A60,'Contents 계산시트'!X:X,0),1),"")</f>
        <v/>
      </c>
      <c r="C60" s="6"/>
      <c r="D60" s="6"/>
    </row>
    <row r="61" spans="1:4">
      <c r="A61" s="55">
        <v>60</v>
      </c>
      <c r="B61" s="57" t="str">
        <f>IFERROR(INDEX('Contents 계산시트'!A:A,MATCH(A61,'Contents 계산시트'!X:X,0),1),"")</f>
        <v/>
      </c>
      <c r="C61" s="6"/>
      <c r="D61" s="6"/>
    </row>
    <row r="62" spans="1:4">
      <c r="A62" s="55">
        <v>61</v>
      </c>
      <c r="B62" s="57" t="str">
        <f>IFERROR(INDEX('Contents 계산시트'!A:A,MATCH(A62,'Contents 계산시트'!X:X,0),1),"")</f>
        <v/>
      </c>
      <c r="C62" s="6"/>
      <c r="D62" s="6"/>
    </row>
    <row r="63" spans="1:4">
      <c r="A63" s="55">
        <v>62</v>
      </c>
      <c r="B63" s="57" t="str">
        <f>IFERROR(INDEX('Contents 계산시트'!A:A,MATCH(A63,'Contents 계산시트'!X:X,0),1),"")</f>
        <v/>
      </c>
      <c r="C63" s="6"/>
      <c r="D63" s="6"/>
    </row>
    <row r="64" spans="1:4">
      <c r="A64" s="55">
        <v>63</v>
      </c>
      <c r="B64" s="57" t="str">
        <f>IFERROR(INDEX('Contents 계산시트'!A:A,MATCH(A64,'Contents 계산시트'!X:X,0),1),"")</f>
        <v/>
      </c>
      <c r="C64" s="6"/>
      <c r="D64" s="6"/>
    </row>
    <row r="65" spans="1:4">
      <c r="A65" s="55">
        <v>64</v>
      </c>
      <c r="B65" s="57" t="str">
        <f>IFERROR(INDEX('Contents 계산시트'!A:A,MATCH(A65,'Contents 계산시트'!X:X,0),1),"")</f>
        <v/>
      </c>
      <c r="C65" s="6"/>
      <c r="D65" s="6"/>
    </row>
    <row r="66" spans="1:4">
      <c r="A66" s="55">
        <v>65</v>
      </c>
      <c r="B66" s="57" t="str">
        <f>IFERROR(INDEX('Contents 계산시트'!A:A,MATCH(A66,'Contents 계산시트'!X:X,0),1),"")</f>
        <v/>
      </c>
      <c r="C66" s="6"/>
      <c r="D66" s="6"/>
    </row>
    <row r="67" spans="1:4">
      <c r="A67" s="55">
        <v>66</v>
      </c>
      <c r="B67" s="57" t="str">
        <f>IFERROR(INDEX('Contents 계산시트'!A:A,MATCH(A67,'Contents 계산시트'!X:X,0),1),"")</f>
        <v/>
      </c>
      <c r="C67" s="6"/>
      <c r="D67" s="6"/>
    </row>
    <row r="68" spans="1:4">
      <c r="A68" s="55">
        <v>67</v>
      </c>
      <c r="B68" s="57" t="str">
        <f>IFERROR(INDEX('Contents 계산시트'!A:A,MATCH(A68,'Contents 계산시트'!X:X,0),1),"")</f>
        <v/>
      </c>
      <c r="C68" s="6"/>
      <c r="D68" s="6"/>
    </row>
    <row r="69" spans="1:4">
      <c r="A69" s="55">
        <v>68</v>
      </c>
      <c r="B69" s="57" t="str">
        <f>IFERROR(INDEX('Contents 계산시트'!A:A,MATCH(A69,'Contents 계산시트'!X:X,0),1),"")</f>
        <v/>
      </c>
      <c r="C69" s="6"/>
      <c r="D69" s="6"/>
    </row>
    <row r="70" spans="1:4">
      <c r="A70" s="55">
        <v>69</v>
      </c>
      <c r="B70" s="57" t="str">
        <f>IFERROR(INDEX('Contents 계산시트'!A:A,MATCH(A70,'Contents 계산시트'!X:X,0),1),"")</f>
        <v/>
      </c>
      <c r="C70" s="6"/>
      <c r="D70" s="6"/>
    </row>
    <row r="71" spans="1:4">
      <c r="A71" s="55">
        <v>70</v>
      </c>
      <c r="B71" s="57" t="str">
        <f>IFERROR(INDEX('Contents 계산시트'!A:A,MATCH(A71,'Contents 계산시트'!X:X,0),1),"")</f>
        <v/>
      </c>
      <c r="C71" s="6"/>
      <c r="D71" s="6"/>
    </row>
    <row r="72" spans="1:4">
      <c r="A72" s="55">
        <v>71</v>
      </c>
      <c r="B72" s="57" t="str">
        <f>IFERROR(INDEX('Contents 계산시트'!A:A,MATCH(A72,'Contents 계산시트'!X:X,0),1),"")</f>
        <v/>
      </c>
      <c r="C72" s="6"/>
      <c r="D72" s="6"/>
    </row>
    <row r="73" spans="1:4">
      <c r="A73" s="55">
        <v>72</v>
      </c>
      <c r="B73" s="57" t="str">
        <f>IFERROR(INDEX('Contents 계산시트'!A:A,MATCH(A73,'Contents 계산시트'!X:X,0),1),"")</f>
        <v/>
      </c>
      <c r="C73" s="6"/>
      <c r="D73" s="6"/>
    </row>
    <row r="74" spans="1:4" ht="17.25" thickBot="1">
      <c r="A74" s="56">
        <v>73</v>
      </c>
      <c r="B74" s="57" t="str">
        <f>IFERROR(INDEX('Contents 계산시트'!A:A,MATCH(A74,'Contents 계산시트'!X:X,0),1),"")</f>
        <v/>
      </c>
      <c r="C74" s="6"/>
      <c r="D74" s="6"/>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3347-546B-481E-977F-A95F5340EE51}">
  <sheetPr>
    <tabColor theme="9" tint="0.79998168889431442"/>
  </sheetPr>
  <dimension ref="B3:X34"/>
  <sheetViews>
    <sheetView topLeftCell="B4" workbookViewId="0">
      <selection activeCell="K23" sqref="K23"/>
    </sheetView>
  </sheetViews>
  <sheetFormatPr defaultRowHeight="16.5"/>
  <cols>
    <col min="3" max="3" width="3.75" bestFit="1" customWidth="1"/>
    <col min="4" max="4" width="7.5" bestFit="1" customWidth="1"/>
    <col min="5" max="5" width="8.375" bestFit="1" customWidth="1"/>
    <col min="6" max="6" width="10.375" bestFit="1" customWidth="1"/>
    <col min="7" max="7" width="38.625" customWidth="1"/>
    <col min="8" max="8" width="10.375" bestFit="1" customWidth="1"/>
    <col min="9" max="9" width="5.875" bestFit="1" customWidth="1"/>
    <col min="10" max="10" width="6.875" bestFit="1" customWidth="1"/>
    <col min="11" max="11" width="4.5" bestFit="1" customWidth="1"/>
    <col min="12" max="12" width="9.25" bestFit="1" customWidth="1"/>
    <col min="13" max="13" width="5.75" bestFit="1" customWidth="1"/>
    <col min="14" max="14" width="11.375" bestFit="1" customWidth="1"/>
    <col min="15" max="15" width="6.75" bestFit="1" customWidth="1"/>
    <col min="22" max="22" width="15" bestFit="1" customWidth="1"/>
  </cols>
  <sheetData>
    <row r="3" spans="2:24">
      <c r="T3" t="s">
        <v>132</v>
      </c>
    </row>
    <row r="4" spans="2:24">
      <c r="T4" t="s">
        <v>509</v>
      </c>
    </row>
    <row r="5" spans="2:24" ht="17.25" thickBot="1">
      <c r="B5" s="59"/>
      <c r="C5" s="60"/>
      <c r="D5" s="60"/>
      <c r="E5" s="60"/>
      <c r="F5" s="60"/>
      <c r="G5" s="60"/>
      <c r="H5" s="60" t="s">
        <v>75</v>
      </c>
      <c r="I5" s="60" t="s">
        <v>74</v>
      </c>
      <c r="J5" s="60" t="s">
        <v>50</v>
      </c>
      <c r="K5" s="60" t="s">
        <v>76</v>
      </c>
      <c r="L5" s="60" t="s">
        <v>78</v>
      </c>
      <c r="M5" s="60" t="s">
        <v>77</v>
      </c>
      <c r="N5" s="60" t="s">
        <v>80</v>
      </c>
      <c r="O5" s="60" t="s">
        <v>79</v>
      </c>
      <c r="P5" s="59"/>
    </row>
    <row r="6" spans="2:24">
      <c r="B6" s="59"/>
      <c r="C6" s="79" t="s">
        <v>57</v>
      </c>
      <c r="D6" s="61" t="s">
        <v>58</v>
      </c>
      <c r="E6" s="61" t="s">
        <v>59</v>
      </c>
      <c r="F6" s="62" t="s">
        <v>72</v>
      </c>
      <c r="G6" s="61" t="s">
        <v>60</v>
      </c>
      <c r="H6" s="61" t="s">
        <v>61</v>
      </c>
      <c r="I6" s="61" t="s">
        <v>62</v>
      </c>
      <c r="J6" s="61" t="s">
        <v>63</v>
      </c>
      <c r="K6" s="61" t="s">
        <v>64</v>
      </c>
      <c r="L6" s="61" t="s">
        <v>65</v>
      </c>
      <c r="M6" s="61" t="s">
        <v>66</v>
      </c>
      <c r="N6" s="61" t="s">
        <v>67</v>
      </c>
      <c r="O6" s="80" t="s">
        <v>68</v>
      </c>
      <c r="P6" s="59"/>
      <c r="Q6" s="219" t="s">
        <v>510</v>
      </c>
      <c r="R6" s="219" t="s">
        <v>507</v>
      </c>
      <c r="S6" s="219" t="s">
        <v>508</v>
      </c>
      <c r="V6" s="222" t="s">
        <v>511</v>
      </c>
      <c r="W6" s="200">
        <v>60.474137931034484</v>
      </c>
    </row>
    <row r="7" spans="2:24">
      <c r="B7" s="59"/>
      <c r="C7" s="63">
        <v>1</v>
      </c>
      <c r="D7" s="64">
        <f>IFERROR(INDEX('Contents 계산시트'!$V$3:$V$11,MATCH('Contents 시트'!$C7,'Contents 계산시트'!$X$3:$X$11,0)),"")</f>
        <v>45505</v>
      </c>
      <c r="E7" s="65">
        <f>IFERROR(INDEX('Contents 계산시트'!$V$3:$V$11,MATCH('Contents 시트'!$C7,'Contents 계산시트'!$X$3:$X$11,0)),"")</f>
        <v>45505</v>
      </c>
      <c r="F7" s="66" t="str">
        <f>IFERROR(IF(INDEX('콘텐츠 추가정보'!$A$2:$D$68,MATCH('Contents 시트'!$C7,'콘텐츠 추가정보'!$A$2:$A$68,0),MATCH(F$6,'콘텐츠 추가정보'!$A$1:$D$1))="","",INDEX('콘텐츠 추가정보'!$A$2:$D$68,MATCH('Contents 시트'!$C7,'콘텐츠 추가정보'!$A$2:$A$68,0),MATCH(F$6,'콘텐츠 추가정보'!$A$1:$D$1))),"")</f>
        <v>단일 이미지</v>
      </c>
      <c r="G7" s="66" t="str">
        <f>IFERROR(IF(INDEX('콘텐츠 추가정보'!$A$2:$D$68,MATCH('Contents 시트'!$C7,'콘텐츠 추가정보'!$A$2:$A$68,0),MATCH(G$6,'콘텐츠 추가정보'!$A$1:$D$1))="","",INDEX('콘텐츠 추가정보'!$A$2:$D$68,MATCH('Contents 시트'!$C7,'콘텐츠 추가정보'!$A$2:$A$68,0),MATCH(G$6,'콘텐츠 추가정보'!$A$1:$D$1))),"")</f>
        <v xml:space="preserve"> ㈜ 두산 창립 128주년</v>
      </c>
      <c r="H7" s="67">
        <f>IFERROR(INDEX(콘텐츠데이터,
MATCH($C7,'Contents 계산시트'!$X$2:$X$51,0),MATCH('Contents 시트'!H$5,'Contents 계산시트'!$A$2:$T$2,0)),"")</f>
        <v>1519</v>
      </c>
      <c r="I7" s="67">
        <f>IFERROR(INDEX(콘텐츠데이터,
MATCH($C7,'Contents 계산시트'!$X$2:$X$51,0),MATCH('Contents 시트'!I$5,'Contents 계산시트'!$A$2:$T$2,0)),"")</f>
        <v>58</v>
      </c>
      <c r="J7" s="68">
        <f>IFERROR(INDEX(콘텐츠데이터,
MATCH($C7,'Contents 계산시트'!$X$2:$X$51,0),MATCH('Contents 시트'!J$5,'Contents 계산시트'!$A$2:$T$2,0)),"")</f>
        <v>3.8183014839887619E-2</v>
      </c>
      <c r="K7" s="67">
        <f>IFERROR(INDEX(콘텐츠데이터,
MATCH($C7,'Contents 계산시트'!$X$2:$X$51,0),MATCH('Contents 시트'!K$5,'Contents 계산시트'!$A$2:$T$2,0)),"")</f>
        <v>38</v>
      </c>
      <c r="L7" s="67">
        <f>IFERROR(INDEX(콘텐츠데이터,
MATCH($C7,'Contents 계산시트'!$X$2:$X$51,0),MATCH('Contents 시트'!L$5,'Contents 계산시트'!$A$2:$T$2,0)),"")</f>
        <v>0</v>
      </c>
      <c r="M7" s="67">
        <f>IFERROR(INDEX(콘텐츠데이터,
MATCH($C7,'Contents 계산시트'!$X$2:$X$51,0),MATCH('Contents 시트'!M$5,'Contents 계산시트'!$A$2:$T$2,0)),"")</f>
        <v>5</v>
      </c>
      <c r="N7" s="69">
        <f>IFERROR(SUM(K7:M7)+I7,"")</f>
        <v>101</v>
      </c>
      <c r="O7" s="70">
        <f>IFERROR(N7/H7,"")</f>
        <v>6.6491112574061886E-2</v>
      </c>
      <c r="P7" s="59"/>
      <c r="Q7" s="220">
        <f>(IFERROR('일간 팔로워'!$Q$2+1-D7,""))</f>
        <v>31</v>
      </c>
      <c r="R7" s="221">
        <f>IFERROR(H7/$Q7,"")</f>
        <v>49</v>
      </c>
      <c r="S7" s="221">
        <f>IFERROR(N7/Q7,"")</f>
        <v>3.2580645161290325</v>
      </c>
      <c r="V7" s="226" t="s">
        <v>512</v>
      </c>
      <c r="W7" s="201">
        <v>11.862068965517242</v>
      </c>
    </row>
    <row r="8" spans="2:24">
      <c r="B8" s="59"/>
      <c r="C8" s="63">
        <v>2</v>
      </c>
      <c r="D8" s="64">
        <f>IFERROR(INDEX('Contents 계산시트'!$V$3:$V$11,MATCH('Contents 시트'!$C8,'Contents 계산시트'!$X$3:$X$11,0)),"")</f>
        <v>45523</v>
      </c>
      <c r="E8" s="65">
        <f>IFERROR(INDEX('Contents 계산시트'!$V$3:$V$11,MATCH('Contents 시트'!$C8,'Contents 계산시트'!$X$3:$X$11,0)),"")</f>
        <v>45523</v>
      </c>
      <c r="F8" s="66" t="str">
        <f>IFERROR(IF(INDEX('콘텐츠 추가정보'!$A$2:$D$68,MATCH('Contents 시트'!$C8,'콘텐츠 추가정보'!$A$2:$A$68,0),MATCH(F$6,'콘텐츠 추가정보'!$A$1:$D$1))="","",INDEX('콘텐츠 추가정보'!$A$2:$D$68,MATCH('Contents 시트'!$C8,'콘텐츠 추가정보'!$A$2:$A$68,0),MATCH(F$6,'콘텐츠 추가정보'!$A$1:$D$1))),"")</f>
        <v>Repost</v>
      </c>
      <c r="G8" s="66" t="str">
        <f>IFERROR(IF(INDEX('콘텐츠 추가정보'!$A$2:$D$68,MATCH('Contents 시트'!$C8,'콘텐츠 추가정보'!$A$2:$A$68,0),MATCH(G$6,'콘텐츠 추가정보'!$A$1:$D$1))="","",INDEX('콘텐츠 추가정보'!$A$2:$D$68,MATCH('Contents 시트'!$C8,'콘텐츠 추가정보'!$A$2:$A$68,0),MATCH(G$6,'콘텐츠 추가정보'!$A$1:$D$1))),"")</f>
        <v xml:space="preserve"> ㈜ 두산 ESG 보고서</v>
      </c>
      <c r="H8" s="67">
        <f>IFERROR(INDEX(콘텐츠데이터,
MATCH($C8,'Contents 계산시트'!$X$2:$X$51,0),MATCH('Contents 시트'!H$5,'Contents 계산시트'!$A$2:$T$2,0)),"")</f>
        <v>2247</v>
      </c>
      <c r="I8" s="67">
        <f>IFERROR(INDEX(콘텐츠데이터,
MATCH($C8,'Contents 계산시트'!$X$2:$X$51,0),MATCH('Contents 시트'!I$5,'Contents 계산시트'!$A$2:$T$2,0)),"")</f>
        <v>74</v>
      </c>
      <c r="J8" s="68">
        <f>IFERROR(INDEX(콘텐츠데이터,
MATCH($C8,'Contents 계산시트'!$X$2:$X$51,0),MATCH('Contents 시트'!J$5,'Contents 계산시트'!$A$2:$T$2,0)),"")</f>
        <v>3.2932799309492111E-2</v>
      </c>
      <c r="K8" s="67">
        <f>IFERROR(INDEX(콘텐츠데이터,
MATCH($C8,'Contents 계산시트'!$X$2:$X$51,0),MATCH('Contents 시트'!K$5,'Contents 계산시트'!$A$2:$T$2,0)),"")</f>
        <v>25</v>
      </c>
      <c r="L8" s="67">
        <f>IFERROR(INDEX(콘텐츠데이터,
MATCH($C8,'Contents 계산시트'!$X$2:$X$51,0),MATCH('Contents 시트'!L$5,'Contents 계산시트'!$A$2:$T$2,0)),"")</f>
        <v>0</v>
      </c>
      <c r="M8" s="67">
        <f>IFERROR(INDEX(콘텐츠데이터,
MATCH($C8,'Contents 계산시트'!$X$2:$X$51,0),MATCH('Contents 시트'!M$5,'Contents 계산시트'!$A$2:$T$2,0)),"")</f>
        <v>3</v>
      </c>
      <c r="N8" s="69">
        <f t="shared" ref="N8:N29" si="0">IFERROR(SUM(K8:M8)+I8,"")</f>
        <v>102</v>
      </c>
      <c r="O8" s="70">
        <f t="shared" ref="O8:O29" si="1">IFERROR(N8/H8,"")</f>
        <v>4.5393858477970631E-2</v>
      </c>
      <c r="P8" s="59"/>
      <c r="Q8" s="220">
        <f>(IFERROR('일간 팔로워'!$Q$2+1-D8,""))</f>
        <v>13</v>
      </c>
      <c r="R8" s="221">
        <f t="shared" ref="R8:R29" si="2">IFERROR(H8/$Q8,"")</f>
        <v>172.84615384615384</v>
      </c>
      <c r="S8" s="221">
        <f t="shared" ref="S8:S29" si="3">IFERROR(N8/Q8,"")</f>
        <v>7.8461538461538458</v>
      </c>
      <c r="V8" s="226" t="s">
        <v>654</v>
      </c>
      <c r="W8" s="201">
        <v>1174</v>
      </c>
    </row>
    <row r="9" spans="2:24">
      <c r="B9" s="59"/>
      <c r="C9" s="63">
        <v>3</v>
      </c>
      <c r="D9" s="64">
        <f>IFERROR(INDEX('Contents 계산시트'!$V$3:$V$11,MATCH('Contents 시트'!$C9,'Contents 계산시트'!$X$3:$X$11,0)),"")</f>
        <v>45519</v>
      </c>
      <c r="E9" s="65">
        <f>IFERROR(INDEX('Contents 계산시트'!$V$3:$V$11,MATCH('Contents 시트'!$C9,'Contents 계산시트'!$X$3:$X$11,0)),"")</f>
        <v>45519</v>
      </c>
      <c r="F9" s="66" t="str">
        <f>IFERROR(IF(INDEX('콘텐츠 추가정보'!$A$2:$D$68,MATCH('Contents 시트'!$C9,'콘텐츠 추가정보'!$A$2:$A$68,0),MATCH(F$6,'콘텐츠 추가정보'!$A$1:$D$1))="","",INDEX('콘텐츠 추가정보'!$A$2:$D$68,MATCH('Contents 시트'!$C9,'콘텐츠 추가정보'!$A$2:$A$68,0),MATCH(F$6,'콘텐츠 추가정보'!$A$1:$D$1))),"")</f>
        <v>캐러셀</v>
      </c>
      <c r="G9" s="66" t="str">
        <f>IFERROR(IF(INDEX('콘텐츠 추가정보'!$A$2:$D$68,MATCH('Contents 시트'!$C9,'콘텐츠 추가정보'!$A$2:$A$68,0),MATCH(G$6,'콘텐츠 추가정보'!$A$1:$D$1))="","",INDEX('콘텐츠 추가정보'!$A$2:$D$68,MATCH('Contents 시트'!$C9,'콘텐츠 추가정보'!$A$2:$A$68,0),MATCH(G$6,'콘텐츠 추가정보'!$A$1:$D$1))),"")</f>
        <v>CCL 소개</v>
      </c>
      <c r="H9" s="67">
        <f>IFERROR(INDEX(콘텐츠데이터,
MATCH($C9,'Contents 계산시트'!$X$2:$X$51,0),MATCH('Contents 시트'!H$5,'Contents 계산시트'!$A$2:$T$2,0)),"")</f>
        <v>1085</v>
      </c>
      <c r="I9" s="67">
        <f>IFERROR(INDEX(콘텐츠데이터,
MATCH($C9,'Contents 계산시트'!$X$2:$X$51,0),MATCH('Contents 시트'!I$5,'Contents 계산시트'!$A$2:$T$2,0)),"")</f>
        <v>479</v>
      </c>
      <c r="J9" s="68">
        <f>IFERROR(INDEX(콘텐츠데이터,
MATCH($C9,'Contents 계산시트'!$X$2:$X$51,0),MATCH('Contents 시트'!J$5,'Contents 계산시트'!$A$2:$T$2,0)),"")</f>
        <v>0.44147464632987976</v>
      </c>
      <c r="K9" s="67">
        <f>IFERROR(INDEX(콘텐츠데이터,
MATCH($C9,'Contents 계산시트'!$X$2:$X$51,0),MATCH('Contents 시트'!K$5,'Contents 계산시트'!$A$2:$T$2,0)),"")</f>
        <v>24</v>
      </c>
      <c r="L9" s="67">
        <f>IFERROR(INDEX(콘텐츠데이터,
MATCH($C9,'Contents 계산시트'!$X$2:$X$51,0),MATCH('Contents 시트'!L$5,'Contents 계산시트'!$A$2:$T$2,0)),"")</f>
        <v>0</v>
      </c>
      <c r="M9" s="67">
        <f>IFERROR(INDEX(콘텐츠데이터,
MATCH($C9,'Contents 계산시트'!$X$2:$X$51,0),MATCH('Contents 시트'!M$5,'Contents 계산시트'!$A$2:$T$2,0)),"")</f>
        <v>3</v>
      </c>
      <c r="N9" s="69">
        <f t="shared" si="0"/>
        <v>506</v>
      </c>
      <c r="O9" s="70">
        <f t="shared" si="1"/>
        <v>0.4663594470046083</v>
      </c>
      <c r="P9" s="59"/>
      <c r="Q9" s="220">
        <f>(IFERROR('일간 팔로워'!$Q$2+1-D9,""))</f>
        <v>17</v>
      </c>
      <c r="R9" s="221">
        <f t="shared" si="2"/>
        <v>63.823529411764703</v>
      </c>
      <c r="S9" s="221">
        <f t="shared" si="3"/>
        <v>29.764705882352942</v>
      </c>
      <c r="V9" s="226" t="s">
        <v>657</v>
      </c>
      <c r="W9" s="201">
        <v>116</v>
      </c>
    </row>
    <row r="10" spans="2:24" ht="17.25" thickBot="1">
      <c r="B10" s="59"/>
      <c r="C10" s="63">
        <v>4</v>
      </c>
      <c r="D10" s="64">
        <f>IFERROR(INDEX('Contents 계산시트'!$V$3:$V$11,MATCH('Contents 시트'!$C10,'Contents 계산시트'!$X$3:$X$11,0)),"")</f>
        <v>45526</v>
      </c>
      <c r="E10" s="65">
        <f>IFERROR(INDEX('Contents 계산시트'!$V$3:$V$11,MATCH('Contents 시트'!$C10,'Contents 계산시트'!$X$3:$X$11,0)),"")</f>
        <v>45526</v>
      </c>
      <c r="F10" s="66" t="str">
        <f>IFERROR(IF(INDEX('콘텐츠 추가정보'!$A$2:$D$68,MATCH('Contents 시트'!$C10,'콘텐츠 추가정보'!$A$2:$A$68,0),MATCH(F$6,'콘텐츠 추가정보'!$A$1:$D$1))="","",INDEX('콘텐츠 추가정보'!$A$2:$D$68,MATCH('Contents 시트'!$C10,'콘텐츠 추가정보'!$A$2:$A$68,0),MATCH(F$6,'콘텐츠 추가정보'!$A$1:$D$1))),"")</f>
        <v>캐러셀</v>
      </c>
      <c r="G10" s="66" t="str">
        <f>IFERROR(IF(INDEX('콘텐츠 추가정보'!$A$2:$D$68,MATCH('Contents 시트'!$C10,'콘텐츠 추가정보'!$A$2:$A$68,0),MATCH(G$6,'콘텐츠 추가정보'!$A$1:$D$1))="","",INDEX('콘텐츠 추가정보'!$A$2:$D$68,MATCH('Contents 시트'!$C10,'콘텐츠 추가정보'!$A$2:$A$68,0),MATCH(G$6,'콘텐츠 추가정보'!$A$1:$D$1))),"")</f>
        <v>IC Package - Non Memory</v>
      </c>
      <c r="H10" s="67">
        <f>IFERROR(INDEX(콘텐츠데이터,
MATCH($C10,'Contents 계산시트'!$X$2:$X$51,0),MATCH('Contents 시트'!H$5,'Contents 계산시트'!$A$2:$T$2,0)),"")</f>
        <v>1067</v>
      </c>
      <c r="I10" s="67">
        <f>IFERROR(INDEX(콘텐츠데이터,
MATCH($C10,'Contents 계산시트'!$X$2:$X$51,0),MATCH('Contents 시트'!I$5,'Contents 계산시트'!$A$2:$T$2,0)),"")</f>
        <v>358</v>
      </c>
      <c r="J10" s="68">
        <f>IFERROR(INDEX(콘텐츠데이터,
MATCH($C10,'Contents 계산시트'!$X$2:$X$51,0),MATCH('Contents 시트'!J$5,'Contents 계산시트'!$A$2:$T$2,0)),"")</f>
        <v>0.33552014827728271</v>
      </c>
      <c r="K10" s="67">
        <f>IFERROR(INDEX(콘텐츠데이터,
MATCH($C10,'Contents 계산시트'!$X$2:$X$51,0),MATCH('Contents 시트'!K$5,'Contents 계산시트'!$A$2:$T$2,0)),"")</f>
        <v>21</v>
      </c>
      <c r="L10" s="67">
        <f>IFERROR(INDEX(콘텐츠데이터,
MATCH($C10,'Contents 계산시트'!$X$2:$X$51,0),MATCH('Contents 시트'!L$5,'Contents 계산시트'!$A$2:$T$2,0)),"")</f>
        <v>0</v>
      </c>
      <c r="M10" s="67">
        <f>IFERROR(INDEX(콘텐츠데이터,
MATCH($C10,'Contents 계산시트'!$X$2:$X$51,0),MATCH('Contents 시트'!M$5,'Contents 계산시트'!$A$2:$T$2,0)),"")</f>
        <v>2</v>
      </c>
      <c r="N10" s="69">
        <f t="shared" si="0"/>
        <v>381</v>
      </c>
      <c r="O10" s="70">
        <f t="shared" si="1"/>
        <v>0.3570759137769447</v>
      </c>
      <c r="P10" s="59"/>
      <c r="Q10" s="220">
        <f>(IFERROR('일간 팔로워'!$Q$2+1-D10,""))</f>
        <v>10</v>
      </c>
      <c r="R10" s="221">
        <f t="shared" si="2"/>
        <v>106.7</v>
      </c>
      <c r="S10" s="221">
        <f t="shared" si="3"/>
        <v>38.1</v>
      </c>
      <c r="V10" s="232" t="s">
        <v>659</v>
      </c>
      <c r="W10" s="227">
        <v>14562</v>
      </c>
      <c r="X10">
        <f>W10/W9</f>
        <v>125.53448275862068</v>
      </c>
    </row>
    <row r="11" spans="2:24">
      <c r="B11" s="59"/>
      <c r="C11" s="63">
        <v>5</v>
      </c>
      <c r="D11" s="64">
        <f>IFERROR(INDEX('Contents 계산시트'!$V$3:$V$11,MATCH('Contents 시트'!$C11,'Contents 계산시트'!$X$3:$X$11,0)),"")</f>
        <v>45527</v>
      </c>
      <c r="E11" s="65">
        <f>IFERROR(INDEX('Contents 계산시트'!$V$3:$V$11,MATCH('Contents 시트'!$C11,'Contents 계산시트'!$X$3:$X$11,0)),"")</f>
        <v>45527</v>
      </c>
      <c r="F11" s="66" t="str">
        <f>IFERROR(IF(INDEX('콘텐츠 추가정보'!$A$2:$D$68,MATCH('Contents 시트'!$C11,'콘텐츠 추가정보'!$A$2:$A$68,0),MATCH(F$6,'콘텐츠 추가정보'!$A$1:$D$1))="","",INDEX('콘텐츠 추가정보'!$A$2:$D$68,MATCH('Contents 시트'!$C11,'콘텐츠 추가정보'!$A$2:$A$68,0),MATCH(F$6,'콘텐츠 추가정보'!$A$1:$D$1))),"")</f>
        <v>Repost</v>
      </c>
      <c r="G11" s="66" t="str">
        <f>IFERROR(IF(INDEX('콘텐츠 추가정보'!$A$2:$D$68,MATCH('Contents 시트'!$C11,'콘텐츠 추가정보'!$A$2:$A$68,0),MATCH(G$6,'콘텐츠 추가정보'!$A$1:$D$1))="","",INDEX('콘텐츠 추가정보'!$A$2:$D$68,MATCH('Contents 시트'!$C11,'콘텐츠 추가정보'!$A$2:$A$68,0),MATCH(G$6,'콘텐츠 추가정보'!$A$1:$D$1))),"")</f>
        <v>두산기술원 합동소방훈련 실시</v>
      </c>
      <c r="H11" s="67">
        <f>IFERROR(INDEX(콘텐츠데이터,
MATCH($C11,'Contents 계산시트'!$X$2:$X$51,0),MATCH('Contents 시트'!H$5,'Contents 계산시트'!$A$2:$T$2,0)),"")</f>
        <v>526</v>
      </c>
      <c r="I11" s="67">
        <f>IFERROR(INDEX(콘텐츠데이터,
MATCH($C11,'Contents 계산시트'!$X$2:$X$51,0),MATCH('Contents 시트'!I$5,'Contents 계산시트'!$A$2:$T$2,0)),"")</f>
        <v>94</v>
      </c>
      <c r="J11" s="68">
        <f>IFERROR(INDEX(콘텐츠데이터,
MATCH($C11,'Contents 계산시트'!$X$2:$X$51,0),MATCH('Contents 시트'!J$5,'Contents 계산시트'!$A$2:$T$2,0)),"")</f>
        <v>0.17870722711086273</v>
      </c>
      <c r="K11" s="67">
        <f>IFERROR(INDEX(콘텐츠데이터,
MATCH($C11,'Contents 계산시트'!$X$2:$X$51,0),MATCH('Contents 시트'!K$5,'Contents 계산시트'!$A$2:$T$2,0)),"")</f>
        <v>14</v>
      </c>
      <c r="L11" s="67">
        <f>IFERROR(INDEX(콘텐츠데이터,
MATCH($C11,'Contents 계산시트'!$X$2:$X$51,0),MATCH('Contents 시트'!L$5,'Contents 계산시트'!$A$2:$T$2,0)),"")</f>
        <v>0</v>
      </c>
      <c r="M11" s="67">
        <f>IFERROR(INDEX(콘텐츠데이터,
MATCH($C11,'Contents 계산시트'!$X$2:$X$51,0),MATCH('Contents 시트'!M$5,'Contents 계산시트'!$A$2:$T$2,0)),"")</f>
        <v>0</v>
      </c>
      <c r="N11" s="69">
        <f t="shared" si="0"/>
        <v>108</v>
      </c>
      <c r="O11" s="70">
        <f t="shared" si="1"/>
        <v>0.20532319391634982</v>
      </c>
      <c r="P11" s="59"/>
      <c r="Q11" s="220">
        <f>(IFERROR('일간 팔로워'!$Q$2+1-D11,""))</f>
        <v>9</v>
      </c>
      <c r="R11" s="221">
        <f t="shared" si="2"/>
        <v>58.444444444444443</v>
      </c>
      <c r="S11" s="221">
        <f t="shared" si="3"/>
        <v>12</v>
      </c>
      <c r="V11" s="223" t="s">
        <v>513</v>
      </c>
      <c r="W11" s="224">
        <f>SUM(H7:H29)/SUM(Q7:Q29)</f>
        <v>76.483333333333334</v>
      </c>
    </row>
    <row r="12" spans="2:24">
      <c r="B12" s="59"/>
      <c r="C12" s="63">
        <v>6</v>
      </c>
      <c r="D12" s="64">
        <f>IFERROR(INDEX('Contents 계산시트'!$V$3:$V$11,MATCH('Contents 시트'!$C12,'Contents 계산시트'!$X$3:$X$11,0)),"")</f>
        <v>45512</v>
      </c>
      <c r="E12" s="65">
        <f>IFERROR(INDEX('Contents 계산시트'!$V$3:$V$11,MATCH('Contents 시트'!$C12,'Contents 계산시트'!$X$3:$X$11,0)),"")</f>
        <v>45512</v>
      </c>
      <c r="F12" s="66" t="str">
        <f>IFERROR(IF(INDEX('콘텐츠 추가정보'!$A$2:$D$68,MATCH('Contents 시트'!$C12,'콘텐츠 추가정보'!$A$2:$A$68,0),MATCH(F$6,'콘텐츠 추가정보'!$A$1:$D$1))="","",INDEX('콘텐츠 추가정보'!$A$2:$D$68,MATCH('Contents 시트'!$C12,'콘텐츠 추가정보'!$A$2:$A$68,0),MATCH(F$6,'콘텐츠 추가정보'!$A$1:$D$1))),"")</f>
        <v>단일 이미지</v>
      </c>
      <c r="G12" s="66" t="str">
        <f>IFERROR(IF(INDEX('콘텐츠 추가정보'!$A$2:$D$68,MATCH('Contents 시트'!$C12,'콘텐츠 추가정보'!$A$2:$A$68,0),MATCH(G$6,'콘텐츠 추가정보'!$A$1:$D$1))="","",INDEX('콘텐츠 추가정보'!$A$2:$D$68,MATCH('Contents 시트'!$C12,'콘텐츠 추가정보'!$A$2:$A$68,0),MATCH(G$6,'콘텐츠 추가정보'!$A$1:$D$1))),"")</f>
        <v>시즈널 - 휴가 속 두산전자</v>
      </c>
      <c r="H12" s="67">
        <f>IFERROR(INDEX(콘텐츠데이터,
MATCH($C12,'Contents 계산시트'!$X$2:$X$51,0),MATCH('Contents 시트'!H$5,'Contents 계산시트'!$A$2:$T$2,0)),"")</f>
        <v>1131</v>
      </c>
      <c r="I12" s="67">
        <f>IFERROR(INDEX(콘텐츠데이터,
MATCH($C12,'Contents 계산시트'!$X$2:$X$51,0),MATCH('Contents 시트'!I$5,'Contents 계산시트'!$A$2:$T$2,0)),"")</f>
        <v>183</v>
      </c>
      <c r="J12" s="68">
        <f>IFERROR(INDEX(콘텐츠데이터,
MATCH($C12,'Contents 계산시트'!$X$2:$X$51,0),MATCH('Contents 시트'!J$5,'Contents 계산시트'!$A$2:$T$2,0)),"")</f>
        <v>0.1618037074804306</v>
      </c>
      <c r="K12" s="67">
        <f>IFERROR(INDEX(콘텐츠데이터,
MATCH($C12,'Contents 계산시트'!$X$2:$X$51,0),MATCH('Contents 시트'!K$5,'Contents 계산시트'!$A$2:$T$2,0)),"")</f>
        <v>27</v>
      </c>
      <c r="L12" s="67">
        <f>IFERROR(INDEX(콘텐츠데이터,
MATCH($C12,'Contents 계산시트'!$X$2:$X$51,0),MATCH('Contents 시트'!L$5,'Contents 계산시트'!$A$2:$T$2,0)),"")</f>
        <v>0</v>
      </c>
      <c r="M12" s="67">
        <f>IFERROR(INDEX(콘텐츠데이터,
MATCH($C12,'Contents 계산시트'!$X$2:$X$51,0),MATCH('Contents 시트'!M$5,'Contents 계산시트'!$A$2:$T$2,0)),"")</f>
        <v>1</v>
      </c>
      <c r="N12" s="69">
        <f t="shared" si="0"/>
        <v>211</v>
      </c>
      <c r="O12" s="70">
        <f t="shared" si="1"/>
        <v>0.18656056587091069</v>
      </c>
      <c r="P12" s="59"/>
      <c r="Q12" s="220">
        <f>(IFERROR('일간 팔로워'!$Q$2+1-D12,""))</f>
        <v>24</v>
      </c>
      <c r="R12" s="221">
        <f t="shared" si="2"/>
        <v>47.125</v>
      </c>
      <c r="S12" s="221">
        <f t="shared" si="3"/>
        <v>8.7916666666666661</v>
      </c>
      <c r="V12" s="226" t="s">
        <v>514</v>
      </c>
      <c r="W12" s="204">
        <f>SUM(N7:N29)/SUM(Q7:Q29)</f>
        <v>13.191666666666666</v>
      </c>
    </row>
    <row r="13" spans="2:24">
      <c r="B13" s="59"/>
      <c r="C13" s="63">
        <v>7</v>
      </c>
      <c r="D13" s="64">
        <f>IFERROR(INDEX('Contents 계산시트'!$V$3:$V$11,MATCH('Contents 시트'!$C13,'Contents 계산시트'!$X$3:$X$11,0)),"")</f>
        <v>45533</v>
      </c>
      <c r="E13" s="65">
        <f>IFERROR(INDEX('Contents 계산시트'!$V$3:$V$11,MATCH('Contents 시트'!$C13,'Contents 계산시트'!$X$3:$X$11,0)),"")</f>
        <v>45533</v>
      </c>
      <c r="F13" s="66" t="str">
        <f>IFERROR(IF(INDEX('콘텐츠 추가정보'!$A$2:$D$68,MATCH('Contents 시트'!$C13,'콘텐츠 추가정보'!$A$2:$A$68,0),MATCH(F$6,'콘텐츠 추가정보'!$A$1:$D$1))="","",INDEX('콘텐츠 추가정보'!$A$2:$D$68,MATCH('Contents 시트'!$C13,'콘텐츠 추가정보'!$A$2:$A$68,0),MATCH(F$6,'콘텐츠 추가정보'!$A$1:$D$1))),"")</f>
        <v>영상</v>
      </c>
      <c r="G13" s="66" t="str">
        <f>IFERROR(IF(INDEX('콘텐츠 추가정보'!$A$2:$D$68,MATCH('Contents 시트'!$C13,'콘텐츠 추가정보'!$A$2:$A$68,0),MATCH(G$6,'콘텐츠 추가정보'!$A$1:$D$1))="","",INDEX('콘텐츠 추가정보'!$A$2:$D$68,MATCH('Contents 시트'!$C13,'콘텐츠 추가정보'!$A$2:$A$68,0),MATCH(G$6,'콘텐츠 추가정보'!$A$1:$D$1))),"")</f>
        <v>김제 공장 준공식 티저</v>
      </c>
      <c r="H13" s="67">
        <f>IFERROR(INDEX(콘텐츠데이터,
MATCH($C13,'Contents 계산시트'!$X$2:$X$51,0),MATCH('Contents 시트'!H$5,'Contents 계산시트'!$A$2:$T$2,0)),"")</f>
        <v>576</v>
      </c>
      <c r="I13" s="67">
        <f>IFERROR(INDEX(콘텐츠데이터,
MATCH($C13,'Contents 계산시트'!$X$2:$X$51,0),MATCH('Contents 시트'!I$5,'Contents 계산시트'!$A$2:$T$2,0)),"")</f>
        <v>72</v>
      </c>
      <c r="J13" s="68">
        <f>IFERROR(INDEX(콘텐츠데이터,
MATCH($C13,'Contents 계산시트'!$X$2:$X$51,0),MATCH('Contents 시트'!J$5,'Contents 계산시트'!$A$2:$T$2,0)),"")</f>
        <v>0.125</v>
      </c>
      <c r="K13" s="67">
        <f>IFERROR(INDEX(콘텐츠데이터,
MATCH($C13,'Contents 계산시트'!$X$2:$X$51,0),MATCH('Contents 시트'!K$5,'Contents 계산시트'!$A$2:$T$2,0)),"")</f>
        <v>18</v>
      </c>
      <c r="L13" s="67">
        <f>IFERROR(INDEX(콘텐츠데이터,
MATCH($C13,'Contents 계산시트'!$X$2:$X$51,0),MATCH('Contents 시트'!L$5,'Contents 계산시트'!$A$2:$T$2,0)),"")</f>
        <v>0</v>
      </c>
      <c r="M13" s="67">
        <f>IFERROR(INDEX(콘텐츠데이터,
MATCH($C13,'Contents 계산시트'!$X$2:$X$51,0),MATCH('Contents 시트'!M$5,'Contents 계산시트'!$A$2:$T$2,0)),"")</f>
        <v>5</v>
      </c>
      <c r="N13" s="69">
        <f t="shared" si="0"/>
        <v>95</v>
      </c>
      <c r="O13" s="70">
        <f t="shared" si="1"/>
        <v>0.16493055555555555</v>
      </c>
      <c r="P13" s="59"/>
      <c r="Q13" s="220">
        <f>(IFERROR('일간 팔로워'!$Q$2+1-D13,""))</f>
        <v>3</v>
      </c>
      <c r="R13" s="221">
        <f t="shared" si="2"/>
        <v>192</v>
      </c>
      <c r="S13" s="221">
        <f t="shared" si="3"/>
        <v>31.666666666666668</v>
      </c>
      <c r="V13" s="226" t="s">
        <v>655</v>
      </c>
      <c r="W13" s="231">
        <f>SUM(I7:I29)</f>
        <v>1367</v>
      </c>
    </row>
    <row r="14" spans="2:24">
      <c r="B14" s="59"/>
      <c r="C14" s="63">
        <v>8</v>
      </c>
      <c r="D14" s="64">
        <f>IFERROR(INDEX('Contents 계산시트'!$V$3:$V$11,MATCH('Contents 시트'!$C14,'Contents 계산시트'!$X$3:$X$11,0)),"")</f>
        <v>45531</v>
      </c>
      <c r="E14" s="65">
        <f>IFERROR(INDEX('Contents 계산시트'!$V$3:$V$11,MATCH('Contents 시트'!$C14,'Contents 계산시트'!$X$3:$X$11,0)),"")</f>
        <v>45531</v>
      </c>
      <c r="F14" s="66" t="str">
        <f>IFERROR(IF(INDEX('콘텐츠 추가정보'!$A$2:$D$68,MATCH('Contents 시트'!$C14,'콘텐츠 추가정보'!$A$2:$A$68,0),MATCH(F$6,'콘텐츠 추가정보'!$A$1:$D$1))="","",INDEX('콘텐츠 추가정보'!$A$2:$D$68,MATCH('Contents 시트'!$C14,'콘텐츠 추가정보'!$A$2:$A$68,0),MATCH(F$6,'콘텐츠 추가정보'!$A$1:$D$1))),"")</f>
        <v>단일 이미지</v>
      </c>
      <c r="G14" s="66" t="str">
        <f>IFERROR(IF(INDEX('콘텐츠 추가정보'!$A$2:$D$68,MATCH('Contents 시트'!$C14,'콘텐츠 추가정보'!$A$2:$A$68,0),MATCH(G$6,'콘텐츠 추가정보'!$A$1:$D$1))="","",INDEX('콘텐츠 추가정보'!$A$2:$D$68,MATCH('Contents 시트'!$C14,'콘텐츠 추가정보'!$A$2:$A$68,0),MATCH(G$6,'콘텐츠 추가정보'!$A$1:$D$1))),"")</f>
        <v>KPCA 부스 참가 티저</v>
      </c>
      <c r="H14" s="67">
        <f>IFERROR(INDEX(콘텐츠데이터,
MATCH($C14,'Contents 계산시트'!$X$2:$X$51,0),MATCH('Contents 시트'!H$5,'Contents 계산시트'!$A$2:$T$2,0)),"")</f>
        <v>379</v>
      </c>
      <c r="I14" s="67">
        <f>IFERROR(INDEX(콘텐츠데이터,
MATCH($C14,'Contents 계산시트'!$X$2:$X$51,0),MATCH('Contents 시트'!I$5,'Contents 계산시트'!$A$2:$T$2,0)),"")</f>
        <v>22</v>
      </c>
      <c r="J14" s="68">
        <f>IFERROR(INDEX(콘텐츠데이터,
MATCH($C14,'Contents 계산시트'!$X$2:$X$51,0),MATCH('Contents 시트'!J$5,'Contents 계산시트'!$A$2:$T$2,0)),"")</f>
        <v>5.8047492057085037E-2</v>
      </c>
      <c r="K14" s="67">
        <f>IFERROR(INDEX(콘텐츠데이터,
MATCH($C14,'Contents 계산시트'!$X$2:$X$51,0),MATCH('Contents 시트'!K$5,'Contents 계산시트'!$A$2:$T$2,0)),"")</f>
        <v>19</v>
      </c>
      <c r="L14" s="67">
        <f>IFERROR(INDEX(콘텐츠데이터,
MATCH($C14,'Contents 계산시트'!$X$2:$X$51,0),MATCH('Contents 시트'!L$5,'Contents 계산시트'!$A$2:$T$2,0)),"")</f>
        <v>0</v>
      </c>
      <c r="M14" s="67">
        <f>IFERROR(INDEX(콘텐츠데이터,
MATCH($C14,'Contents 계산시트'!$X$2:$X$51,0),MATCH('Contents 시트'!M$5,'Contents 계산시트'!$A$2:$T$2,0)),"")</f>
        <v>0</v>
      </c>
      <c r="N14" s="69">
        <f t="shared" si="0"/>
        <v>41</v>
      </c>
      <c r="O14" s="70">
        <f t="shared" si="1"/>
        <v>0.10817941952506596</v>
      </c>
      <c r="P14" s="59"/>
      <c r="Q14" s="220">
        <f>(IFERROR('일간 팔로워'!$Q$2+1-D14,""))</f>
        <v>5</v>
      </c>
      <c r="R14" s="221">
        <f t="shared" si="2"/>
        <v>75.8</v>
      </c>
      <c r="S14" s="221">
        <f t="shared" si="3"/>
        <v>8.1999999999999993</v>
      </c>
      <c r="V14" s="226" t="s">
        <v>658</v>
      </c>
      <c r="W14" s="233">
        <f>SUM(Q7:Q29)</f>
        <v>120</v>
      </c>
    </row>
    <row r="15" spans="2:24" ht="17.25" thickBot="1">
      <c r="B15" s="59"/>
      <c r="C15" s="63">
        <v>9</v>
      </c>
      <c r="D15" s="64">
        <f>IFERROR(INDEX('Contents 계산시트'!$V$3:$V$11,MATCH('Contents 시트'!$C15,'Contents 계산시트'!$X$3:$X$11,0)),"")</f>
        <v>45528</v>
      </c>
      <c r="E15" s="65">
        <f>IFERROR(INDEX('Contents 계산시트'!$V$3:$V$11,MATCH('Contents 시트'!$C15,'Contents 계산시트'!$X$3:$X$11,0)),"")</f>
        <v>45528</v>
      </c>
      <c r="F15" s="66" t="str">
        <f>IFERROR(IF(INDEX('콘텐츠 추가정보'!$A$2:$D$68,MATCH('Contents 시트'!$C15,'콘텐츠 추가정보'!$A$2:$A$68,0),MATCH(F$6,'콘텐츠 추가정보'!$A$1:$D$1))="","",INDEX('콘텐츠 추가정보'!$A$2:$D$68,MATCH('Contents 시트'!$C15,'콘텐츠 추가정보'!$A$2:$A$68,0),MATCH(F$6,'콘텐츠 추가정보'!$A$1:$D$1))),"")</f>
        <v>Poll</v>
      </c>
      <c r="G15" s="66" t="str">
        <f>IFERROR(IF(INDEX('콘텐츠 추가정보'!$A$2:$D$68,MATCH('Contents 시트'!$C15,'콘텐츠 추가정보'!$A$2:$A$68,0),MATCH(G$6,'콘텐츠 추가정보'!$A$1:$D$1))="","",INDEX('콘텐츠 추가정보'!$A$2:$D$68,MATCH('Contents 시트'!$C15,'콘텐츠 추가정보'!$A$2:$A$68,0),MATCH(G$6,'콘텐츠 추가정보'!$A$1:$D$1))),"")</f>
        <v>Quiz - IC Package - Non Memory</v>
      </c>
      <c r="H15" s="67">
        <f>IFERROR(INDEX(콘텐츠데이터,
MATCH($C15,'Contents 계산시트'!$X$2:$X$51,0),MATCH('Contents 시트'!H$5,'Contents 계산시트'!$A$2:$T$2,0)),"")</f>
        <v>648</v>
      </c>
      <c r="I15" s="67">
        <f>IFERROR(INDEX(콘텐츠데이터,
MATCH($C15,'Contents 계산시트'!$X$2:$X$51,0),MATCH('Contents 시트'!I$5,'Contents 계산시트'!$A$2:$T$2,0)),"")</f>
        <v>27</v>
      </c>
      <c r="J15" s="68">
        <f>IFERROR(INDEX(콘텐츠데이터,
MATCH($C15,'Contents 계산시트'!$X$2:$X$51,0),MATCH('Contents 시트'!J$5,'Contents 계산시트'!$A$2:$T$2,0)),"")</f>
        <v>4.1666667908430099E-2</v>
      </c>
      <c r="K15" s="67">
        <f>IFERROR(INDEX(콘텐츠데이터,
MATCH($C15,'Contents 계산시트'!$X$2:$X$51,0),MATCH('Contents 시트'!K$5,'Contents 계산시트'!$A$2:$T$2,0)),"")</f>
        <v>10</v>
      </c>
      <c r="L15" s="67">
        <f>IFERROR(INDEX(콘텐츠데이터,
MATCH($C15,'Contents 계산시트'!$X$2:$X$51,0),MATCH('Contents 시트'!L$5,'Contents 계산시트'!$A$2:$T$2,0)),"")</f>
        <v>0</v>
      </c>
      <c r="M15" s="67">
        <f>IFERROR(INDEX(콘텐츠데이터,
MATCH($C15,'Contents 계산시트'!$X$2:$X$51,0),MATCH('Contents 시트'!M$5,'Contents 계산시트'!$A$2:$T$2,0)),"")</f>
        <v>1</v>
      </c>
      <c r="N15" s="69">
        <f t="shared" si="0"/>
        <v>38</v>
      </c>
      <c r="O15" s="70">
        <f t="shared" si="1"/>
        <v>5.8641975308641972E-2</v>
      </c>
      <c r="P15" s="59"/>
      <c r="Q15" s="220">
        <f>(IFERROR('일간 팔로워'!$Q$2+1-D15,""))</f>
        <v>8</v>
      </c>
      <c r="R15" s="221">
        <f t="shared" si="2"/>
        <v>81</v>
      </c>
      <c r="S15" s="221">
        <f t="shared" si="3"/>
        <v>4.75</v>
      </c>
      <c r="V15" s="232" t="s">
        <v>660</v>
      </c>
      <c r="W15" s="227">
        <v>13240</v>
      </c>
      <c r="X15">
        <f>W15/W14</f>
        <v>110.33333333333333</v>
      </c>
    </row>
    <row r="16" spans="2:24">
      <c r="B16" s="59"/>
      <c r="C16" s="63">
        <v>10</v>
      </c>
      <c r="D16" s="64" t="str">
        <f>IFERROR(INDEX('Contents 계산시트'!$V$3:$V$11,MATCH('Contents 시트'!$C16,'Contents 계산시트'!$X$3:$X$11,0)),"")</f>
        <v/>
      </c>
      <c r="E16" s="65" t="str">
        <f>IFERROR(INDEX('Contents 계산시트'!$V$3:$V$11,MATCH('Contents 시트'!$C16,'Contents 계산시트'!$X$3:$X$11,0)),"")</f>
        <v/>
      </c>
      <c r="F16" s="66" t="str">
        <f>IFERROR(IF(INDEX('콘텐츠 추가정보'!$A$2:$D$68,MATCH('Contents 시트'!$C16,'콘텐츠 추가정보'!$A$2:$A$68,0),MATCH(F$6,'콘텐츠 추가정보'!$A$1:$D$1))="","",INDEX('콘텐츠 추가정보'!$A$2:$D$68,MATCH('Contents 시트'!$C16,'콘텐츠 추가정보'!$A$2:$A$68,0),MATCH(F$6,'콘텐츠 추가정보'!$A$1:$D$1))),"")</f>
        <v/>
      </c>
      <c r="G16" s="66" t="str">
        <f>IFERROR(IF(INDEX('콘텐츠 추가정보'!$A$2:$D$68,MATCH('Contents 시트'!$C16,'콘텐츠 추가정보'!$A$2:$A$68,0),MATCH(G$6,'콘텐츠 추가정보'!$A$1:$D$1))="","",INDEX('콘텐츠 추가정보'!$A$2:$D$68,MATCH('Contents 시트'!$C16,'콘텐츠 추가정보'!$A$2:$A$68,0),MATCH(G$6,'콘텐츠 추가정보'!$A$1:$D$1))),"")</f>
        <v/>
      </c>
      <c r="H16" s="67" t="str">
        <f>IFERROR(INDEX(콘텐츠데이터,
MATCH($C16,'Contents 계산시트'!$X$2:$X$51,0),MATCH('Contents 시트'!H$5,'Contents 계산시트'!$A$2:$T$2,0)),"")</f>
        <v/>
      </c>
      <c r="I16" s="67" t="str">
        <f>IFERROR(INDEX(콘텐츠데이터,
MATCH($C16,'Contents 계산시트'!$X$2:$X$51,0),MATCH('Contents 시트'!I$5,'Contents 계산시트'!$A$2:$T$2,0)),"")</f>
        <v/>
      </c>
      <c r="J16" s="68" t="str">
        <f>IFERROR(INDEX(콘텐츠데이터,
MATCH($C16,'Contents 계산시트'!$X$2:$X$51,0),MATCH('Contents 시트'!J$5,'Contents 계산시트'!$A$2:$T$2,0)),"")</f>
        <v/>
      </c>
      <c r="K16" s="67" t="str">
        <f>IFERROR(INDEX(콘텐츠데이터,
MATCH($C16,'Contents 계산시트'!$X$2:$X$51,0),MATCH('Contents 시트'!K$5,'Contents 계산시트'!$A$2:$T$2,0)),"")</f>
        <v/>
      </c>
      <c r="L16" s="67" t="str">
        <f>IFERROR(INDEX(콘텐츠데이터,
MATCH($C16,'Contents 계산시트'!$X$2:$X$51,0),MATCH('Contents 시트'!L$5,'Contents 계산시트'!$A$2:$T$2,0)),"")</f>
        <v/>
      </c>
      <c r="M16" s="67" t="str">
        <f>IFERROR(INDEX(콘텐츠데이터,
MATCH($C16,'Contents 계산시트'!$X$2:$X$51,0),MATCH('Contents 시트'!M$5,'Contents 계산시트'!$A$2:$T$2,0)),"")</f>
        <v/>
      </c>
      <c r="N16" s="69" t="str">
        <f t="shared" si="0"/>
        <v/>
      </c>
      <c r="O16" s="70" t="str">
        <f t="shared" si="1"/>
        <v/>
      </c>
      <c r="P16" s="59"/>
      <c r="Q16" s="220" t="str">
        <f>(IFERROR('일간 팔로워'!$Q$2+1-D16,""))</f>
        <v/>
      </c>
      <c r="R16" s="221" t="str">
        <f t="shared" si="2"/>
        <v/>
      </c>
      <c r="S16" s="221" t="str">
        <f t="shared" si="3"/>
        <v/>
      </c>
    </row>
    <row r="17" spans="2:22">
      <c r="B17" s="59"/>
      <c r="C17" s="63">
        <v>11</v>
      </c>
      <c r="D17" s="64" t="str">
        <f>IFERROR(INDEX('Contents 계산시트'!$V$3:$V$11,MATCH('Contents 시트'!$C17,'Contents 계산시트'!$X$3:$X$11,0)),"")</f>
        <v/>
      </c>
      <c r="E17" s="65" t="str">
        <f>IFERROR(INDEX('Contents 계산시트'!$V$3:$V$11,MATCH('Contents 시트'!$C17,'Contents 계산시트'!$X$3:$X$11,0)),"")</f>
        <v/>
      </c>
      <c r="F17" s="66" t="str">
        <f>IFERROR(IF(INDEX('콘텐츠 추가정보'!$A$2:$D$68,MATCH('Contents 시트'!$C17,'콘텐츠 추가정보'!$A$2:$A$68,0),MATCH(F$6,'콘텐츠 추가정보'!$A$1:$D$1))="","",INDEX('콘텐츠 추가정보'!$A$2:$D$68,MATCH('Contents 시트'!$C17,'콘텐츠 추가정보'!$A$2:$A$68,0),MATCH(F$6,'콘텐츠 추가정보'!$A$1:$D$1))),"")</f>
        <v/>
      </c>
      <c r="G17" s="66" t="str">
        <f>IFERROR(IF(INDEX('콘텐츠 추가정보'!$A$2:$D$68,MATCH('Contents 시트'!$C17,'콘텐츠 추가정보'!$A$2:$A$68,0),MATCH(G$6,'콘텐츠 추가정보'!$A$1:$D$1))="","",INDEX('콘텐츠 추가정보'!$A$2:$D$68,MATCH('Contents 시트'!$C17,'콘텐츠 추가정보'!$A$2:$A$68,0),MATCH(G$6,'콘텐츠 추가정보'!$A$1:$D$1))),"")</f>
        <v/>
      </c>
      <c r="H17" s="67" t="str">
        <f>IFERROR(INDEX(콘텐츠데이터,
MATCH($C17,'Contents 계산시트'!$X$2:$X$51,0),MATCH('Contents 시트'!H$5,'Contents 계산시트'!$A$2:$T$2,0)),"")</f>
        <v/>
      </c>
      <c r="I17" s="67" t="str">
        <f>IFERROR(INDEX(콘텐츠데이터,
MATCH($C17,'Contents 계산시트'!$X$2:$X$51,0),MATCH('Contents 시트'!I$5,'Contents 계산시트'!$A$2:$T$2,0)),"")</f>
        <v/>
      </c>
      <c r="J17" s="68" t="str">
        <f>IFERROR(INDEX(콘텐츠데이터,
MATCH($C17,'Contents 계산시트'!$X$2:$X$51,0),MATCH('Contents 시트'!J$5,'Contents 계산시트'!$A$2:$T$2,0)),"")</f>
        <v/>
      </c>
      <c r="K17" s="67" t="str">
        <f>IFERROR(INDEX(콘텐츠데이터,
MATCH($C17,'Contents 계산시트'!$X$2:$X$51,0),MATCH('Contents 시트'!K$5,'Contents 계산시트'!$A$2:$T$2,0)),"")</f>
        <v/>
      </c>
      <c r="L17" s="67" t="str">
        <f>IFERROR(INDEX(콘텐츠데이터,
MATCH($C17,'Contents 계산시트'!$X$2:$X$51,0),MATCH('Contents 시트'!L$5,'Contents 계산시트'!$A$2:$T$2,0)),"")</f>
        <v/>
      </c>
      <c r="M17" s="67" t="str">
        <f>IFERROR(INDEX(콘텐츠데이터,
MATCH($C17,'Contents 계산시트'!$X$2:$X$51,0),MATCH('Contents 시트'!M$5,'Contents 계산시트'!$A$2:$T$2,0)),"")</f>
        <v/>
      </c>
      <c r="N17" s="69" t="str">
        <f t="shared" si="0"/>
        <v/>
      </c>
      <c r="O17" s="70" t="str">
        <f t="shared" si="1"/>
        <v/>
      </c>
      <c r="P17" s="59"/>
      <c r="Q17" s="220" t="str">
        <f>(IFERROR('일간 팔로워'!$Q$2+1-D17,""))</f>
        <v/>
      </c>
      <c r="R17" s="221" t="str">
        <f t="shared" si="2"/>
        <v/>
      </c>
      <c r="S17" s="221" t="str">
        <f t="shared" si="3"/>
        <v/>
      </c>
    </row>
    <row r="18" spans="2:22">
      <c r="B18" s="59"/>
      <c r="C18" s="63">
        <v>12</v>
      </c>
      <c r="D18" s="64" t="str">
        <f>IFERROR(INDEX('Contents 계산시트'!$V$3:$V$11,MATCH('Contents 시트'!$C18,'Contents 계산시트'!$X$3:$X$11,0)),"")</f>
        <v/>
      </c>
      <c r="E18" s="65" t="str">
        <f>IFERROR(INDEX('Contents 계산시트'!$V$3:$V$11,MATCH('Contents 시트'!$C18,'Contents 계산시트'!$X$3:$X$11,0)),"")</f>
        <v/>
      </c>
      <c r="F18" s="66" t="str">
        <f>IFERROR(IF(INDEX('콘텐츠 추가정보'!$A$2:$D$68,MATCH('Contents 시트'!$C18,'콘텐츠 추가정보'!$A$2:$A$68,0),MATCH(F$6,'콘텐츠 추가정보'!$A$1:$D$1))="","",INDEX('콘텐츠 추가정보'!$A$2:$D$68,MATCH('Contents 시트'!$C18,'콘텐츠 추가정보'!$A$2:$A$68,0),MATCH(F$6,'콘텐츠 추가정보'!$A$1:$D$1))),"")</f>
        <v/>
      </c>
      <c r="G18" s="66" t="str">
        <f>IFERROR(IF(INDEX('콘텐츠 추가정보'!$A$2:$D$68,MATCH('Contents 시트'!$C18,'콘텐츠 추가정보'!$A$2:$A$68,0),MATCH(G$6,'콘텐츠 추가정보'!$A$1:$D$1))="","",INDEX('콘텐츠 추가정보'!$A$2:$D$68,MATCH('Contents 시트'!$C18,'콘텐츠 추가정보'!$A$2:$A$68,0),MATCH(G$6,'콘텐츠 추가정보'!$A$1:$D$1))),"")</f>
        <v/>
      </c>
      <c r="H18" s="67" t="str">
        <f>IFERROR(INDEX(콘텐츠데이터,
MATCH($C18,'Contents 계산시트'!$X$2:$X$51,0),MATCH('Contents 시트'!H$5,'Contents 계산시트'!$A$2:$T$2,0)),"")</f>
        <v/>
      </c>
      <c r="I18" s="67" t="str">
        <f>IFERROR(INDEX(콘텐츠데이터,
MATCH($C18,'Contents 계산시트'!$X$2:$X$51,0),MATCH('Contents 시트'!I$5,'Contents 계산시트'!$A$2:$T$2,0)),"")</f>
        <v/>
      </c>
      <c r="J18" s="68" t="str">
        <f>IFERROR(INDEX(콘텐츠데이터,
MATCH($C18,'Contents 계산시트'!$X$2:$X$51,0),MATCH('Contents 시트'!J$5,'Contents 계산시트'!$A$2:$T$2,0)),"")</f>
        <v/>
      </c>
      <c r="K18" s="67" t="str">
        <f>IFERROR(INDEX(콘텐츠데이터,
MATCH($C18,'Contents 계산시트'!$X$2:$X$51,0),MATCH('Contents 시트'!K$5,'Contents 계산시트'!$A$2:$T$2,0)),"")</f>
        <v/>
      </c>
      <c r="L18" s="67" t="str">
        <f>IFERROR(INDEX(콘텐츠데이터,
MATCH($C18,'Contents 계산시트'!$X$2:$X$51,0),MATCH('Contents 시트'!L$5,'Contents 계산시트'!$A$2:$T$2,0)),"")</f>
        <v/>
      </c>
      <c r="M18" s="67" t="str">
        <f>IFERROR(INDEX(콘텐츠데이터,
MATCH($C18,'Contents 계산시트'!$X$2:$X$51,0),MATCH('Contents 시트'!M$5,'Contents 계산시트'!$A$2:$T$2,0)),"")</f>
        <v/>
      </c>
      <c r="N18" s="69" t="str">
        <f t="shared" si="0"/>
        <v/>
      </c>
      <c r="O18" s="70" t="str">
        <f t="shared" si="1"/>
        <v/>
      </c>
      <c r="P18" s="59"/>
      <c r="Q18" s="220" t="str">
        <f>(IFERROR('일간 팔로워'!$Q$2+1-D18,""))</f>
        <v/>
      </c>
      <c r="R18" s="221" t="str">
        <f t="shared" si="2"/>
        <v/>
      </c>
      <c r="S18" s="221" t="str">
        <f t="shared" si="3"/>
        <v/>
      </c>
    </row>
    <row r="19" spans="2:22">
      <c r="B19" s="59"/>
      <c r="C19" s="63">
        <v>13</v>
      </c>
      <c r="D19" s="64" t="str">
        <f>IFERROR(INDEX('Contents 계산시트'!$V$3:$V$11,MATCH('Contents 시트'!$C19,'Contents 계산시트'!$X$3:$X$11,0)),"")</f>
        <v/>
      </c>
      <c r="E19" s="65" t="str">
        <f>IFERROR(INDEX('Contents 계산시트'!$V$3:$V$11,MATCH('Contents 시트'!$C19,'Contents 계산시트'!$X$3:$X$11,0)),"")</f>
        <v/>
      </c>
      <c r="F19" s="66" t="str">
        <f>IFERROR(IF(INDEX('콘텐츠 추가정보'!$A$2:$D$68,MATCH('Contents 시트'!$C19,'콘텐츠 추가정보'!$A$2:$A$68,0),MATCH(F$6,'콘텐츠 추가정보'!$A$1:$D$1))="","",INDEX('콘텐츠 추가정보'!$A$2:$D$68,MATCH('Contents 시트'!$C19,'콘텐츠 추가정보'!$A$2:$A$68,0),MATCH(F$6,'콘텐츠 추가정보'!$A$1:$D$1))),"")</f>
        <v/>
      </c>
      <c r="G19" s="66" t="str">
        <f>IFERROR(IF(INDEX('콘텐츠 추가정보'!$A$2:$D$68,MATCH('Contents 시트'!$C19,'콘텐츠 추가정보'!$A$2:$A$68,0),MATCH(G$6,'콘텐츠 추가정보'!$A$1:$D$1))="","",INDEX('콘텐츠 추가정보'!$A$2:$D$68,MATCH('Contents 시트'!$C19,'콘텐츠 추가정보'!$A$2:$A$68,0),MATCH(G$6,'콘텐츠 추가정보'!$A$1:$D$1))),"")</f>
        <v/>
      </c>
      <c r="H19" s="67" t="str">
        <f>IFERROR(INDEX(콘텐츠데이터,
MATCH($C19,'Contents 계산시트'!$X$2:$X$51,0),MATCH('Contents 시트'!H$5,'Contents 계산시트'!$A$2:$T$2,0)),"")</f>
        <v/>
      </c>
      <c r="I19" s="67" t="str">
        <f>IFERROR(INDEX(콘텐츠데이터,
MATCH($C19,'Contents 계산시트'!$X$2:$X$51,0),MATCH('Contents 시트'!I$5,'Contents 계산시트'!$A$2:$T$2,0)),"")</f>
        <v/>
      </c>
      <c r="J19" s="68" t="str">
        <f>IFERROR(INDEX(콘텐츠데이터,
MATCH($C19,'Contents 계산시트'!$X$2:$X$51,0),MATCH('Contents 시트'!J$5,'Contents 계산시트'!$A$2:$T$2,0)),"")</f>
        <v/>
      </c>
      <c r="K19" s="67" t="str">
        <f>IFERROR(INDEX(콘텐츠데이터,
MATCH($C19,'Contents 계산시트'!$X$2:$X$51,0),MATCH('Contents 시트'!K$5,'Contents 계산시트'!$A$2:$T$2,0)),"")</f>
        <v/>
      </c>
      <c r="L19" s="67" t="str">
        <f>IFERROR(INDEX(콘텐츠데이터,
MATCH($C19,'Contents 계산시트'!$X$2:$X$51,0),MATCH('Contents 시트'!L$5,'Contents 계산시트'!$A$2:$T$2,0)),"")</f>
        <v/>
      </c>
      <c r="M19" s="67" t="str">
        <f>IFERROR(INDEX(콘텐츠데이터,
MATCH($C19,'Contents 계산시트'!$X$2:$X$51,0),MATCH('Contents 시트'!M$5,'Contents 계산시트'!$A$2:$T$2,0)),"")</f>
        <v/>
      </c>
      <c r="N19" s="69" t="str">
        <f t="shared" si="0"/>
        <v/>
      </c>
      <c r="O19" s="70" t="str">
        <f t="shared" si="1"/>
        <v/>
      </c>
      <c r="P19" s="59"/>
      <c r="Q19" s="220" t="str">
        <f>(IFERROR('일간 팔로워'!$Q$2+1-D19,""))</f>
        <v/>
      </c>
      <c r="R19" s="221" t="str">
        <f t="shared" si="2"/>
        <v/>
      </c>
      <c r="S19" s="221" t="str">
        <f t="shared" si="3"/>
        <v/>
      </c>
    </row>
    <row r="20" spans="2:22">
      <c r="B20" s="59"/>
      <c r="C20" s="63">
        <v>14</v>
      </c>
      <c r="D20" s="64" t="str">
        <f>IFERROR(INDEX('Contents 계산시트'!$V$3:$V$11,MATCH('Contents 시트'!$C20,'Contents 계산시트'!$X$3:$X$11,0)),"")</f>
        <v/>
      </c>
      <c r="E20" s="65" t="str">
        <f>IFERROR(INDEX('Contents 계산시트'!$V$3:$V$11,MATCH('Contents 시트'!$C20,'Contents 계산시트'!$X$3:$X$11,0)),"")</f>
        <v/>
      </c>
      <c r="F20" s="66" t="str">
        <f>IFERROR(IF(INDEX('콘텐츠 추가정보'!$A$2:$D$68,MATCH('Contents 시트'!$C20,'콘텐츠 추가정보'!$A$2:$A$68,0),MATCH(F$6,'콘텐츠 추가정보'!$A$1:$D$1))="","",INDEX('콘텐츠 추가정보'!$A$2:$D$68,MATCH('Contents 시트'!$C20,'콘텐츠 추가정보'!$A$2:$A$68,0),MATCH(F$6,'콘텐츠 추가정보'!$A$1:$D$1))),"")</f>
        <v/>
      </c>
      <c r="G20" s="66" t="str">
        <f>IFERROR(IF(INDEX('콘텐츠 추가정보'!$A$2:$D$68,MATCH('Contents 시트'!$C20,'콘텐츠 추가정보'!$A$2:$A$68,0),MATCH(G$6,'콘텐츠 추가정보'!$A$1:$D$1))="","",INDEX('콘텐츠 추가정보'!$A$2:$D$68,MATCH('Contents 시트'!$C20,'콘텐츠 추가정보'!$A$2:$A$68,0),MATCH(G$6,'콘텐츠 추가정보'!$A$1:$D$1))),"")</f>
        <v/>
      </c>
      <c r="H20" s="67" t="str">
        <f>IFERROR(INDEX(콘텐츠데이터,
MATCH($C20,'Contents 계산시트'!$X$2:$X$51,0),MATCH('Contents 시트'!H$5,'Contents 계산시트'!$A$2:$T$2,0)),"")</f>
        <v/>
      </c>
      <c r="I20" s="67" t="str">
        <f>IFERROR(INDEX(콘텐츠데이터,
MATCH($C20,'Contents 계산시트'!$X$2:$X$51,0),MATCH('Contents 시트'!I$5,'Contents 계산시트'!$A$2:$T$2,0)),"")</f>
        <v/>
      </c>
      <c r="J20" s="68" t="str">
        <f>IFERROR(INDEX(콘텐츠데이터,
MATCH($C20,'Contents 계산시트'!$X$2:$X$51,0),MATCH('Contents 시트'!J$5,'Contents 계산시트'!$A$2:$T$2,0)),"")</f>
        <v/>
      </c>
      <c r="K20" s="67" t="str">
        <f>IFERROR(INDEX(콘텐츠데이터,
MATCH($C20,'Contents 계산시트'!$X$2:$X$51,0),MATCH('Contents 시트'!K$5,'Contents 계산시트'!$A$2:$T$2,0)),"")</f>
        <v/>
      </c>
      <c r="L20" s="67" t="str">
        <f>IFERROR(INDEX(콘텐츠데이터,
MATCH($C20,'Contents 계산시트'!$X$2:$X$51,0),MATCH('Contents 시트'!L$5,'Contents 계산시트'!$A$2:$T$2,0)),"")</f>
        <v/>
      </c>
      <c r="M20" s="67" t="str">
        <f>IFERROR(INDEX(콘텐츠데이터,
MATCH($C20,'Contents 계산시트'!$X$2:$X$51,0),MATCH('Contents 시트'!M$5,'Contents 계산시트'!$A$2:$T$2,0)),"")</f>
        <v/>
      </c>
      <c r="N20" s="69" t="str">
        <f t="shared" si="0"/>
        <v/>
      </c>
      <c r="O20" s="70" t="str">
        <f t="shared" si="1"/>
        <v/>
      </c>
      <c r="P20" s="59"/>
      <c r="Q20" s="220" t="str">
        <f>(IFERROR('일간 팔로워'!$Q$2+1-D20,""))</f>
        <v/>
      </c>
      <c r="R20" s="221" t="str">
        <f t="shared" si="2"/>
        <v/>
      </c>
      <c r="S20" s="221" t="str">
        <f t="shared" si="3"/>
        <v/>
      </c>
    </row>
    <row r="21" spans="2:22">
      <c r="B21" s="59"/>
      <c r="C21" s="63">
        <v>15</v>
      </c>
      <c r="D21" s="64" t="str">
        <f>IFERROR(INDEX('Contents 계산시트'!$V$3:$V$11,MATCH('Contents 시트'!$C21,'Contents 계산시트'!$X$3:$X$11,0)),"")</f>
        <v/>
      </c>
      <c r="E21" s="65" t="str">
        <f>IFERROR(INDEX('Contents 계산시트'!$V$3:$V$11,MATCH('Contents 시트'!$C21,'Contents 계산시트'!$X$3:$X$11,0)),"")</f>
        <v/>
      </c>
      <c r="F21" s="66" t="str">
        <f>IFERROR(IF(INDEX('콘텐츠 추가정보'!$A$2:$D$68,MATCH('Contents 시트'!$C21,'콘텐츠 추가정보'!$A$2:$A$68,0),MATCH(F$6,'콘텐츠 추가정보'!$A$1:$D$1))="","",INDEX('콘텐츠 추가정보'!$A$2:$D$68,MATCH('Contents 시트'!$C21,'콘텐츠 추가정보'!$A$2:$A$68,0),MATCH(F$6,'콘텐츠 추가정보'!$A$1:$D$1))),"")</f>
        <v/>
      </c>
      <c r="G21" s="66" t="str">
        <f>IFERROR(IF(INDEX('콘텐츠 추가정보'!$A$2:$D$68,MATCH('Contents 시트'!$C21,'콘텐츠 추가정보'!$A$2:$A$68,0),MATCH(G$6,'콘텐츠 추가정보'!$A$1:$D$1))="","",INDEX('콘텐츠 추가정보'!$A$2:$D$68,MATCH('Contents 시트'!$C21,'콘텐츠 추가정보'!$A$2:$A$68,0),MATCH(G$6,'콘텐츠 추가정보'!$A$1:$D$1))),"")</f>
        <v/>
      </c>
      <c r="H21" s="67" t="str">
        <f>IFERROR(INDEX(콘텐츠데이터,
MATCH($C21,'Contents 계산시트'!$X$2:$X$51,0),MATCH('Contents 시트'!H$5,'Contents 계산시트'!$A$2:$T$2,0)),"")</f>
        <v/>
      </c>
      <c r="I21" s="67" t="str">
        <f>IFERROR(INDEX(콘텐츠데이터,
MATCH($C21,'Contents 계산시트'!$X$2:$X$51,0),MATCH('Contents 시트'!I$5,'Contents 계산시트'!$A$2:$T$2,0)),"")</f>
        <v/>
      </c>
      <c r="J21" s="68" t="str">
        <f>IFERROR(INDEX(콘텐츠데이터,
MATCH($C21,'Contents 계산시트'!$X$2:$X$51,0),MATCH('Contents 시트'!J$5,'Contents 계산시트'!$A$2:$T$2,0)),"")</f>
        <v/>
      </c>
      <c r="K21" s="67" t="str">
        <f>IFERROR(INDEX(콘텐츠데이터,
MATCH($C21,'Contents 계산시트'!$X$2:$X$51,0),MATCH('Contents 시트'!K$5,'Contents 계산시트'!$A$2:$T$2,0)),"")</f>
        <v/>
      </c>
      <c r="L21" s="67" t="str">
        <f>IFERROR(INDEX(콘텐츠데이터,
MATCH($C21,'Contents 계산시트'!$X$2:$X$51,0),MATCH('Contents 시트'!L$5,'Contents 계산시트'!$A$2:$T$2,0)),"")</f>
        <v/>
      </c>
      <c r="M21" s="67" t="str">
        <f>IFERROR(INDEX(콘텐츠데이터,
MATCH($C21,'Contents 계산시트'!$X$2:$X$51,0),MATCH('Contents 시트'!M$5,'Contents 계산시트'!$A$2:$T$2,0)),"")</f>
        <v/>
      </c>
      <c r="N21" s="69" t="str">
        <f t="shared" si="0"/>
        <v/>
      </c>
      <c r="O21" s="70" t="str">
        <f t="shared" si="1"/>
        <v/>
      </c>
      <c r="P21" s="59"/>
      <c r="Q21" s="220" t="str">
        <f>(IFERROR('일간 팔로워'!$Q$2+1-D21,""))</f>
        <v/>
      </c>
      <c r="R21" s="221" t="str">
        <f t="shared" si="2"/>
        <v/>
      </c>
      <c r="S21" s="221" t="str">
        <f t="shared" si="3"/>
        <v/>
      </c>
    </row>
    <row r="22" spans="2:22">
      <c r="B22" s="59"/>
      <c r="C22" s="63">
        <v>16</v>
      </c>
      <c r="D22" s="64" t="str">
        <f>IFERROR(INDEX('Contents 계산시트'!$V$3:$V$11,MATCH('Contents 시트'!$C22,'Contents 계산시트'!$X$3:$X$11,0)),"")</f>
        <v/>
      </c>
      <c r="E22" s="65" t="str">
        <f>IFERROR(INDEX('Contents 계산시트'!$V$3:$V$11,MATCH('Contents 시트'!$C22,'Contents 계산시트'!$X$3:$X$11,0)),"")</f>
        <v/>
      </c>
      <c r="F22" s="66" t="str">
        <f>IFERROR(IF(INDEX('콘텐츠 추가정보'!$A$2:$D$68,MATCH('Contents 시트'!$C22,'콘텐츠 추가정보'!$A$2:$A$68,0),MATCH(F$6,'콘텐츠 추가정보'!$A$1:$D$1))="","",INDEX('콘텐츠 추가정보'!$A$2:$D$68,MATCH('Contents 시트'!$C22,'콘텐츠 추가정보'!$A$2:$A$68,0),MATCH(F$6,'콘텐츠 추가정보'!$A$1:$D$1))),"")</f>
        <v/>
      </c>
      <c r="G22" s="66" t="str">
        <f>IFERROR(IF(INDEX('콘텐츠 추가정보'!$A$2:$D$68,MATCH('Contents 시트'!$C22,'콘텐츠 추가정보'!$A$2:$A$68,0),MATCH(G$6,'콘텐츠 추가정보'!$A$1:$D$1))="","",INDEX('콘텐츠 추가정보'!$A$2:$D$68,MATCH('Contents 시트'!$C22,'콘텐츠 추가정보'!$A$2:$A$68,0),MATCH(G$6,'콘텐츠 추가정보'!$A$1:$D$1))),"")</f>
        <v/>
      </c>
      <c r="H22" s="67" t="str">
        <f>IFERROR(INDEX(콘텐츠데이터,
MATCH($C22,'Contents 계산시트'!$X$2:$X$51,0),MATCH('Contents 시트'!H$5,'Contents 계산시트'!$A$2:$T$2,0)),"")</f>
        <v/>
      </c>
      <c r="I22" s="67" t="str">
        <f>IFERROR(INDEX(콘텐츠데이터,
MATCH($C22,'Contents 계산시트'!$X$2:$X$51,0),MATCH('Contents 시트'!I$5,'Contents 계산시트'!$A$2:$T$2,0)),"")</f>
        <v/>
      </c>
      <c r="J22" s="68" t="str">
        <f>IFERROR(INDEX(콘텐츠데이터,
MATCH($C22,'Contents 계산시트'!$X$2:$X$51,0),MATCH('Contents 시트'!J$5,'Contents 계산시트'!$A$2:$T$2,0)),"")</f>
        <v/>
      </c>
      <c r="K22" s="67" t="str">
        <f>IFERROR(INDEX(콘텐츠데이터,
MATCH($C22,'Contents 계산시트'!$X$2:$X$51,0),MATCH('Contents 시트'!K$5,'Contents 계산시트'!$A$2:$T$2,0)),"")</f>
        <v/>
      </c>
      <c r="L22" s="67" t="str">
        <f>IFERROR(INDEX(콘텐츠데이터,
MATCH($C22,'Contents 계산시트'!$X$2:$X$51,0),MATCH('Contents 시트'!L$5,'Contents 계산시트'!$A$2:$T$2,0)),"")</f>
        <v/>
      </c>
      <c r="M22" s="67" t="str">
        <f>IFERROR(INDEX(콘텐츠데이터,
MATCH($C22,'Contents 계산시트'!$X$2:$X$51,0),MATCH('Contents 시트'!M$5,'Contents 계산시트'!$A$2:$T$2,0)),"")</f>
        <v/>
      </c>
      <c r="N22" s="69" t="str">
        <f t="shared" si="0"/>
        <v/>
      </c>
      <c r="O22" s="70" t="str">
        <f t="shared" si="1"/>
        <v/>
      </c>
      <c r="P22" s="59"/>
      <c r="Q22" s="220" t="str">
        <f>(IFERROR('일간 팔로워'!$Q$2+1-D22,""))</f>
        <v/>
      </c>
      <c r="R22" s="221" t="str">
        <f t="shared" si="2"/>
        <v/>
      </c>
      <c r="S22" s="221" t="str">
        <f t="shared" si="3"/>
        <v/>
      </c>
      <c r="V22" t="s">
        <v>132</v>
      </c>
    </row>
    <row r="23" spans="2:22">
      <c r="B23" s="59"/>
      <c r="C23" s="63">
        <v>17</v>
      </c>
      <c r="D23" s="64" t="str">
        <f>IFERROR(INDEX('Contents 계산시트'!$V$3:$V$11,MATCH('Contents 시트'!$C23,'Contents 계산시트'!$X$3:$X$11,0)),"")</f>
        <v/>
      </c>
      <c r="E23" s="65" t="str">
        <f>IFERROR(INDEX('Contents 계산시트'!$V$3:$V$11,MATCH('Contents 시트'!$C23,'Contents 계산시트'!$X$3:$X$11,0)),"")</f>
        <v/>
      </c>
      <c r="F23" s="66" t="str">
        <f>IFERROR(IF(INDEX('콘텐츠 추가정보'!$A$2:$D$68,MATCH('Contents 시트'!$C23,'콘텐츠 추가정보'!$A$2:$A$68,0),MATCH(F$6,'콘텐츠 추가정보'!$A$1:$D$1))="","",INDEX('콘텐츠 추가정보'!$A$2:$D$68,MATCH('Contents 시트'!$C23,'콘텐츠 추가정보'!$A$2:$A$68,0),MATCH(F$6,'콘텐츠 추가정보'!$A$1:$D$1))),"")</f>
        <v/>
      </c>
      <c r="G23" s="66" t="str">
        <f>IFERROR(IF(INDEX('콘텐츠 추가정보'!$A$2:$D$68,MATCH('Contents 시트'!$C23,'콘텐츠 추가정보'!$A$2:$A$68,0),MATCH(G$6,'콘텐츠 추가정보'!$A$1:$D$1))="","",INDEX('콘텐츠 추가정보'!$A$2:$D$68,MATCH('Contents 시트'!$C23,'콘텐츠 추가정보'!$A$2:$A$68,0),MATCH(G$6,'콘텐츠 추가정보'!$A$1:$D$1))),"")</f>
        <v/>
      </c>
      <c r="H23" s="67" t="str">
        <f>IFERROR(INDEX(콘텐츠데이터,
MATCH($C23,'Contents 계산시트'!$X$2:$X$51,0),MATCH('Contents 시트'!H$5,'Contents 계산시트'!$A$2:$T$2,0)),"")</f>
        <v/>
      </c>
      <c r="I23" s="67" t="str">
        <f>IFERROR(INDEX(콘텐츠데이터,
MATCH($C23,'Contents 계산시트'!$X$2:$X$51,0),MATCH('Contents 시트'!I$5,'Contents 계산시트'!$A$2:$T$2,0)),"")</f>
        <v/>
      </c>
      <c r="J23" s="68" t="str">
        <f>IFERROR(INDEX(콘텐츠데이터,
MATCH($C23,'Contents 계산시트'!$X$2:$X$51,0),MATCH('Contents 시트'!J$5,'Contents 계산시트'!$A$2:$T$2,0)),"")</f>
        <v/>
      </c>
      <c r="K23" s="67" t="str">
        <f>IFERROR(INDEX(콘텐츠데이터,
MATCH($C23,'Contents 계산시트'!$X$2:$X$51,0),MATCH('Contents 시트'!K$5,'Contents 계산시트'!$A$2:$T$2,0)),"")</f>
        <v/>
      </c>
      <c r="L23" s="67" t="str">
        <f>IFERROR(INDEX(콘텐츠데이터,
MATCH($C23,'Contents 계산시트'!$X$2:$X$51,0),MATCH('Contents 시트'!L$5,'Contents 계산시트'!$A$2:$T$2,0)),"")</f>
        <v/>
      </c>
      <c r="M23" s="67" t="str">
        <f>IFERROR(INDEX(콘텐츠데이터,
MATCH($C23,'Contents 계산시트'!$X$2:$X$51,0),MATCH('Contents 시트'!M$5,'Contents 계산시트'!$A$2:$T$2,0)),"")</f>
        <v/>
      </c>
      <c r="N23" s="69" t="str">
        <f t="shared" si="0"/>
        <v/>
      </c>
      <c r="O23" s="70" t="str">
        <f t="shared" si="1"/>
        <v/>
      </c>
      <c r="P23" s="59"/>
      <c r="Q23" s="220" t="str">
        <f>(IFERROR('일간 팔로워'!$Q$2+1-D23,""))</f>
        <v/>
      </c>
      <c r="R23" s="221" t="str">
        <f t="shared" si="2"/>
        <v/>
      </c>
      <c r="S23" s="221" t="str">
        <f t="shared" si="3"/>
        <v/>
      </c>
      <c r="V23" t="s">
        <v>662</v>
      </c>
    </row>
    <row r="24" spans="2:22">
      <c r="B24" s="59"/>
      <c r="C24" s="63">
        <v>18</v>
      </c>
      <c r="D24" s="64" t="str">
        <f>IFERROR(INDEX('Contents 계산시트'!$V$3:$V$11,MATCH('Contents 시트'!$C24,'Contents 계산시트'!$X$3:$X$11,0)),"")</f>
        <v/>
      </c>
      <c r="E24" s="65" t="str">
        <f>IFERROR(INDEX('Contents 계산시트'!$V$3:$V$11,MATCH('Contents 시트'!$C24,'Contents 계산시트'!$X$3:$X$11,0)),"")</f>
        <v/>
      </c>
      <c r="F24" s="66" t="str">
        <f>IFERROR(IF(INDEX('콘텐츠 추가정보'!$A$2:$D$68,MATCH('Contents 시트'!$C24,'콘텐츠 추가정보'!$A$2:$A$68,0),MATCH(F$6,'콘텐츠 추가정보'!$A$1:$D$1))="","",INDEX('콘텐츠 추가정보'!$A$2:$D$68,MATCH('Contents 시트'!$C24,'콘텐츠 추가정보'!$A$2:$A$68,0),MATCH(F$6,'콘텐츠 추가정보'!$A$1:$D$1))),"")</f>
        <v/>
      </c>
      <c r="G24" s="66" t="str">
        <f>IFERROR(IF(INDEX('콘텐츠 추가정보'!$A$2:$D$68,MATCH('Contents 시트'!$C24,'콘텐츠 추가정보'!$A$2:$A$68,0),MATCH(G$6,'콘텐츠 추가정보'!$A$1:$D$1))="","",INDEX('콘텐츠 추가정보'!$A$2:$D$68,MATCH('Contents 시트'!$C24,'콘텐츠 추가정보'!$A$2:$A$68,0),MATCH(G$6,'콘텐츠 추가정보'!$A$1:$D$1))),"")</f>
        <v/>
      </c>
      <c r="H24" s="67" t="str">
        <f>IFERROR(INDEX(콘텐츠데이터,
MATCH($C24,'Contents 계산시트'!$X$2:$X$51,0),MATCH('Contents 시트'!H$5,'Contents 계산시트'!$A$2:$T$2,0)),"")</f>
        <v/>
      </c>
      <c r="I24" s="67" t="str">
        <f>IFERROR(INDEX(콘텐츠데이터,
MATCH($C24,'Contents 계산시트'!$X$2:$X$51,0),MATCH('Contents 시트'!I$5,'Contents 계산시트'!$A$2:$T$2,0)),"")</f>
        <v/>
      </c>
      <c r="J24" s="68" t="str">
        <f>IFERROR(INDEX(콘텐츠데이터,
MATCH($C24,'Contents 계산시트'!$X$2:$X$51,0),MATCH('Contents 시트'!J$5,'Contents 계산시트'!$A$2:$T$2,0)),"")</f>
        <v/>
      </c>
      <c r="K24" s="67" t="str">
        <f>IFERROR(INDEX(콘텐츠데이터,
MATCH($C24,'Contents 계산시트'!$X$2:$X$51,0),MATCH('Contents 시트'!K$5,'Contents 계산시트'!$A$2:$T$2,0)),"")</f>
        <v/>
      </c>
      <c r="L24" s="67" t="str">
        <f>IFERROR(INDEX(콘텐츠데이터,
MATCH($C24,'Contents 계산시트'!$X$2:$X$51,0),MATCH('Contents 시트'!L$5,'Contents 계산시트'!$A$2:$T$2,0)),"")</f>
        <v/>
      </c>
      <c r="M24" s="67" t="str">
        <f>IFERROR(INDEX(콘텐츠데이터,
MATCH($C24,'Contents 계산시트'!$X$2:$X$51,0),MATCH('Contents 시트'!M$5,'Contents 계산시트'!$A$2:$T$2,0)),"")</f>
        <v/>
      </c>
      <c r="N24" s="69" t="str">
        <f t="shared" si="0"/>
        <v/>
      </c>
      <c r="O24" s="70" t="str">
        <f t="shared" si="1"/>
        <v/>
      </c>
      <c r="P24" s="59"/>
      <c r="Q24" s="220" t="str">
        <f>(IFERROR('일간 팔로워'!$Q$2+1-D24,""))</f>
        <v/>
      </c>
      <c r="R24" s="221" t="str">
        <f t="shared" si="2"/>
        <v/>
      </c>
      <c r="S24" s="221" t="str">
        <f t="shared" si="3"/>
        <v/>
      </c>
    </row>
    <row r="25" spans="2:22">
      <c r="B25" s="59"/>
      <c r="C25" s="63">
        <v>19</v>
      </c>
      <c r="D25" s="64" t="str">
        <f>IFERROR(INDEX('Contents 계산시트'!$V$3:$V$11,MATCH('Contents 시트'!$C25,'Contents 계산시트'!$X$3:$X$11,0)),"")</f>
        <v/>
      </c>
      <c r="E25" s="65" t="str">
        <f>IFERROR(INDEX('Contents 계산시트'!$V$3:$V$11,MATCH('Contents 시트'!$C25,'Contents 계산시트'!$X$3:$X$11,0)),"")</f>
        <v/>
      </c>
      <c r="F25" s="66" t="str">
        <f>IFERROR(IF(INDEX('콘텐츠 추가정보'!$A$2:$D$68,MATCH('Contents 시트'!$C25,'콘텐츠 추가정보'!$A$2:$A$68,0),MATCH(F$6,'콘텐츠 추가정보'!$A$1:$D$1))="","",INDEX('콘텐츠 추가정보'!$A$2:$D$68,MATCH('Contents 시트'!$C25,'콘텐츠 추가정보'!$A$2:$A$68,0),MATCH(F$6,'콘텐츠 추가정보'!$A$1:$D$1))),"")</f>
        <v/>
      </c>
      <c r="G25" s="66" t="str">
        <f>IFERROR(IF(INDEX('콘텐츠 추가정보'!$A$2:$D$68,MATCH('Contents 시트'!$C25,'콘텐츠 추가정보'!$A$2:$A$68,0),MATCH(G$6,'콘텐츠 추가정보'!$A$1:$D$1))="","",INDEX('콘텐츠 추가정보'!$A$2:$D$68,MATCH('Contents 시트'!$C25,'콘텐츠 추가정보'!$A$2:$A$68,0),MATCH(G$6,'콘텐츠 추가정보'!$A$1:$D$1))),"")</f>
        <v/>
      </c>
      <c r="H25" s="67" t="str">
        <f>IFERROR(INDEX(콘텐츠데이터,
MATCH($C25,'Contents 계산시트'!$X$2:$X$51,0),MATCH('Contents 시트'!H$5,'Contents 계산시트'!$A$2:$T$2,0)),"")</f>
        <v/>
      </c>
      <c r="I25" s="67" t="str">
        <f>IFERROR(INDEX(콘텐츠데이터,
MATCH($C25,'Contents 계산시트'!$X$2:$X$51,0),MATCH('Contents 시트'!I$5,'Contents 계산시트'!$A$2:$T$2,0)),"")</f>
        <v/>
      </c>
      <c r="J25" s="68" t="str">
        <f>IFERROR(INDEX(콘텐츠데이터,
MATCH($C25,'Contents 계산시트'!$X$2:$X$51,0),MATCH('Contents 시트'!J$5,'Contents 계산시트'!$A$2:$T$2,0)),"")</f>
        <v/>
      </c>
      <c r="K25" s="67" t="str">
        <f>IFERROR(INDEX(콘텐츠데이터,
MATCH($C25,'Contents 계산시트'!$X$2:$X$51,0),MATCH('Contents 시트'!K$5,'Contents 계산시트'!$A$2:$T$2,0)),"")</f>
        <v/>
      </c>
      <c r="L25" s="67" t="str">
        <f>IFERROR(INDEX(콘텐츠데이터,
MATCH($C25,'Contents 계산시트'!$X$2:$X$51,0),MATCH('Contents 시트'!L$5,'Contents 계산시트'!$A$2:$T$2,0)),"")</f>
        <v/>
      </c>
      <c r="M25" s="67" t="str">
        <f>IFERROR(INDEX(콘텐츠데이터,
MATCH($C25,'Contents 계산시트'!$X$2:$X$51,0),MATCH('Contents 시트'!M$5,'Contents 계산시트'!$A$2:$T$2,0)),"")</f>
        <v/>
      </c>
      <c r="N25" s="69" t="str">
        <f t="shared" si="0"/>
        <v/>
      </c>
      <c r="O25" s="70" t="str">
        <f t="shared" si="1"/>
        <v/>
      </c>
      <c r="P25" s="59"/>
      <c r="Q25" s="220" t="str">
        <f>(IFERROR('일간 팔로워'!$Q$2+1-D25,""))</f>
        <v/>
      </c>
      <c r="R25" s="221" t="str">
        <f t="shared" si="2"/>
        <v/>
      </c>
      <c r="S25" s="221" t="str">
        <f t="shared" si="3"/>
        <v/>
      </c>
    </row>
    <row r="26" spans="2:22">
      <c r="B26" s="59"/>
      <c r="C26" s="63">
        <v>20</v>
      </c>
      <c r="D26" s="64" t="str">
        <f>IFERROR(INDEX('Contents 계산시트'!$V$3:$V$11,MATCH('Contents 시트'!$C26,'Contents 계산시트'!$X$3:$X$11,0)),"")</f>
        <v/>
      </c>
      <c r="E26" s="65" t="str">
        <f>IFERROR(INDEX('Contents 계산시트'!$V$3:$V$11,MATCH('Contents 시트'!$C26,'Contents 계산시트'!$X$3:$X$11,0)),"")</f>
        <v/>
      </c>
      <c r="F26" s="66" t="str">
        <f>IFERROR(IF(INDEX('콘텐츠 추가정보'!$A$2:$D$68,MATCH('Contents 시트'!$C26,'콘텐츠 추가정보'!$A$2:$A$68,0),MATCH(F$6,'콘텐츠 추가정보'!$A$1:$D$1))="","",INDEX('콘텐츠 추가정보'!$A$2:$D$68,MATCH('Contents 시트'!$C26,'콘텐츠 추가정보'!$A$2:$A$68,0),MATCH(F$6,'콘텐츠 추가정보'!$A$1:$D$1))),"")</f>
        <v/>
      </c>
      <c r="G26" s="66" t="str">
        <f>IFERROR(IF(INDEX('콘텐츠 추가정보'!$A$2:$D$68,MATCH('Contents 시트'!$C26,'콘텐츠 추가정보'!$A$2:$A$68,0),MATCH(G$6,'콘텐츠 추가정보'!$A$1:$D$1))="","",INDEX('콘텐츠 추가정보'!$A$2:$D$68,MATCH('Contents 시트'!$C26,'콘텐츠 추가정보'!$A$2:$A$68,0),MATCH(G$6,'콘텐츠 추가정보'!$A$1:$D$1))),"")</f>
        <v/>
      </c>
      <c r="H26" s="67" t="str">
        <f>IFERROR(INDEX(콘텐츠데이터,
MATCH($C26,'Contents 계산시트'!$X$2:$X$51,0),MATCH('Contents 시트'!H$5,'Contents 계산시트'!$A$2:$T$2,0)),"")</f>
        <v/>
      </c>
      <c r="I26" s="67" t="str">
        <f>IFERROR(INDEX(콘텐츠데이터,
MATCH($C26,'Contents 계산시트'!$X$2:$X$51,0),MATCH('Contents 시트'!I$5,'Contents 계산시트'!$A$2:$T$2,0)),"")</f>
        <v/>
      </c>
      <c r="J26" s="68" t="str">
        <f>IFERROR(INDEX(콘텐츠데이터,
MATCH($C26,'Contents 계산시트'!$X$2:$X$51,0),MATCH('Contents 시트'!J$5,'Contents 계산시트'!$A$2:$T$2,0)),"")</f>
        <v/>
      </c>
      <c r="K26" s="67" t="str">
        <f>IFERROR(INDEX(콘텐츠데이터,
MATCH($C26,'Contents 계산시트'!$X$2:$X$51,0),MATCH('Contents 시트'!K$5,'Contents 계산시트'!$A$2:$T$2,0)),"")</f>
        <v/>
      </c>
      <c r="L26" s="67" t="str">
        <f>IFERROR(INDEX(콘텐츠데이터,
MATCH($C26,'Contents 계산시트'!$X$2:$X$51,0),MATCH('Contents 시트'!L$5,'Contents 계산시트'!$A$2:$T$2,0)),"")</f>
        <v/>
      </c>
      <c r="M26" s="67" t="str">
        <f>IFERROR(INDEX(콘텐츠데이터,
MATCH($C26,'Contents 계산시트'!$X$2:$X$51,0),MATCH('Contents 시트'!M$5,'Contents 계산시트'!$A$2:$T$2,0)),"")</f>
        <v/>
      </c>
      <c r="N26" s="69" t="str">
        <f t="shared" si="0"/>
        <v/>
      </c>
      <c r="O26" s="70" t="str">
        <f t="shared" si="1"/>
        <v/>
      </c>
      <c r="P26" s="59"/>
      <c r="Q26" s="220" t="str">
        <f>(IFERROR('일간 팔로워'!$Q$2+1-D26,""))</f>
        <v/>
      </c>
      <c r="R26" s="221" t="str">
        <f t="shared" si="2"/>
        <v/>
      </c>
      <c r="S26" s="221" t="str">
        <f t="shared" si="3"/>
        <v/>
      </c>
    </row>
    <row r="27" spans="2:22">
      <c r="B27" s="59"/>
      <c r="C27" s="63">
        <v>21</v>
      </c>
      <c r="D27" s="64" t="str">
        <f>IFERROR(INDEX('Contents 계산시트'!$V$3:$V$11,MATCH('Contents 시트'!$C27,'Contents 계산시트'!$X$3:$X$11,0)),"")</f>
        <v/>
      </c>
      <c r="E27" s="65" t="str">
        <f>IFERROR(INDEX('Contents 계산시트'!$V$3:$V$11,MATCH('Contents 시트'!$C27,'Contents 계산시트'!$X$3:$X$11,0)),"")</f>
        <v/>
      </c>
      <c r="F27" s="66" t="str">
        <f>IFERROR(IF(INDEX('콘텐츠 추가정보'!$A$2:$D$68,MATCH('Contents 시트'!$C27,'콘텐츠 추가정보'!$A$2:$A$68,0),MATCH(F$6,'콘텐츠 추가정보'!$A$1:$D$1))="","",INDEX('콘텐츠 추가정보'!$A$2:$D$68,MATCH('Contents 시트'!$C27,'콘텐츠 추가정보'!$A$2:$A$68,0),MATCH(F$6,'콘텐츠 추가정보'!$A$1:$D$1))),"")</f>
        <v/>
      </c>
      <c r="G27" s="66" t="str">
        <f>IFERROR(IF(INDEX('콘텐츠 추가정보'!$A$2:$D$68,MATCH('Contents 시트'!$C27,'콘텐츠 추가정보'!$A$2:$A$68,0),MATCH(G$6,'콘텐츠 추가정보'!$A$1:$D$1))="","",INDEX('콘텐츠 추가정보'!$A$2:$D$68,MATCH('Contents 시트'!$C27,'콘텐츠 추가정보'!$A$2:$A$68,0),MATCH(G$6,'콘텐츠 추가정보'!$A$1:$D$1))),"")</f>
        <v/>
      </c>
      <c r="H27" s="67" t="str">
        <f>IFERROR(INDEX(콘텐츠데이터,
MATCH($C27,'Contents 계산시트'!$X$2:$X$51,0),MATCH('Contents 시트'!H$5,'Contents 계산시트'!$A$2:$T$2,0)),"")</f>
        <v/>
      </c>
      <c r="I27" s="67" t="str">
        <f>IFERROR(INDEX(콘텐츠데이터,
MATCH($C27,'Contents 계산시트'!$X$2:$X$51,0),MATCH('Contents 시트'!I$5,'Contents 계산시트'!$A$2:$T$2,0)),"")</f>
        <v/>
      </c>
      <c r="J27" s="68" t="str">
        <f>IFERROR(INDEX(콘텐츠데이터,
MATCH($C27,'Contents 계산시트'!$X$2:$X$51,0),MATCH('Contents 시트'!J$5,'Contents 계산시트'!$A$2:$T$2,0)),"")</f>
        <v/>
      </c>
      <c r="K27" s="67" t="str">
        <f>IFERROR(INDEX(콘텐츠데이터,
MATCH($C27,'Contents 계산시트'!$X$2:$X$51,0),MATCH('Contents 시트'!K$5,'Contents 계산시트'!$A$2:$T$2,0)),"")</f>
        <v/>
      </c>
      <c r="L27" s="67" t="str">
        <f>IFERROR(INDEX(콘텐츠데이터,
MATCH($C27,'Contents 계산시트'!$X$2:$X$51,0),MATCH('Contents 시트'!L$5,'Contents 계산시트'!$A$2:$T$2,0)),"")</f>
        <v/>
      </c>
      <c r="M27" s="67" t="str">
        <f>IFERROR(INDEX(콘텐츠데이터,
MATCH($C27,'Contents 계산시트'!$X$2:$X$51,0),MATCH('Contents 시트'!M$5,'Contents 계산시트'!$A$2:$T$2,0)),"")</f>
        <v/>
      </c>
      <c r="N27" s="69" t="str">
        <f t="shared" si="0"/>
        <v/>
      </c>
      <c r="O27" s="70" t="str">
        <f t="shared" si="1"/>
        <v/>
      </c>
      <c r="P27" s="59"/>
      <c r="Q27" s="220" t="str">
        <f>(IFERROR('일간 팔로워'!$Q$2+1-D27,""))</f>
        <v/>
      </c>
      <c r="R27" s="221" t="str">
        <f t="shared" si="2"/>
        <v/>
      </c>
      <c r="S27" s="221" t="str">
        <f t="shared" si="3"/>
        <v/>
      </c>
    </row>
    <row r="28" spans="2:22">
      <c r="B28" s="59"/>
      <c r="C28" s="63">
        <v>22</v>
      </c>
      <c r="D28" s="64" t="str">
        <f>IFERROR(INDEX('Contents 계산시트'!$V$3:$V$11,MATCH('Contents 시트'!$C28,'Contents 계산시트'!$X$3:$X$11,0)),"")</f>
        <v/>
      </c>
      <c r="E28" s="65" t="str">
        <f>IFERROR(INDEX('Contents 계산시트'!$V$3:$V$11,MATCH('Contents 시트'!$C28,'Contents 계산시트'!$X$3:$X$11,0)),"")</f>
        <v/>
      </c>
      <c r="F28" s="66" t="str">
        <f>IFERROR(IF(INDEX('콘텐츠 추가정보'!$A$2:$D$68,MATCH('Contents 시트'!$C28,'콘텐츠 추가정보'!$A$2:$A$68,0),MATCH(F$6,'콘텐츠 추가정보'!$A$1:$D$1))="","",INDEX('콘텐츠 추가정보'!$A$2:$D$68,MATCH('Contents 시트'!$C28,'콘텐츠 추가정보'!$A$2:$A$68,0),MATCH(F$6,'콘텐츠 추가정보'!$A$1:$D$1))),"")</f>
        <v/>
      </c>
      <c r="G28" s="66" t="str">
        <f>IFERROR(IF(INDEX('콘텐츠 추가정보'!$A$2:$D$68,MATCH('Contents 시트'!$C28,'콘텐츠 추가정보'!$A$2:$A$68,0),MATCH(G$6,'콘텐츠 추가정보'!$A$1:$D$1))="","",INDEX('콘텐츠 추가정보'!$A$2:$D$68,MATCH('Contents 시트'!$C28,'콘텐츠 추가정보'!$A$2:$A$68,0),MATCH(G$6,'콘텐츠 추가정보'!$A$1:$D$1))),"")</f>
        <v/>
      </c>
      <c r="H28" s="67" t="str">
        <f>IFERROR(INDEX(콘텐츠데이터,
MATCH($C28,'Contents 계산시트'!$X$2:$X$51,0),MATCH('Contents 시트'!H$5,'Contents 계산시트'!$A$2:$T$2,0)),"")</f>
        <v/>
      </c>
      <c r="I28" s="67" t="str">
        <f>IFERROR(INDEX(콘텐츠데이터,
MATCH($C28,'Contents 계산시트'!$X$2:$X$51,0),MATCH('Contents 시트'!I$5,'Contents 계산시트'!$A$2:$T$2,0)),"")</f>
        <v/>
      </c>
      <c r="J28" s="68" t="str">
        <f>IFERROR(INDEX(콘텐츠데이터,
MATCH($C28,'Contents 계산시트'!$X$2:$X$51,0),MATCH('Contents 시트'!J$5,'Contents 계산시트'!$A$2:$T$2,0)),"")</f>
        <v/>
      </c>
      <c r="K28" s="67" t="str">
        <f>IFERROR(INDEX(콘텐츠데이터,
MATCH($C28,'Contents 계산시트'!$X$2:$X$51,0),MATCH('Contents 시트'!K$5,'Contents 계산시트'!$A$2:$T$2,0)),"")</f>
        <v/>
      </c>
      <c r="L28" s="67" t="str">
        <f>IFERROR(INDEX(콘텐츠데이터,
MATCH($C28,'Contents 계산시트'!$X$2:$X$51,0),MATCH('Contents 시트'!L$5,'Contents 계산시트'!$A$2:$T$2,0)),"")</f>
        <v/>
      </c>
      <c r="M28" s="67" t="str">
        <f>IFERROR(INDEX(콘텐츠데이터,
MATCH($C28,'Contents 계산시트'!$X$2:$X$51,0),MATCH('Contents 시트'!M$5,'Contents 계산시트'!$A$2:$T$2,0)),"")</f>
        <v/>
      </c>
      <c r="N28" s="69" t="str">
        <f t="shared" si="0"/>
        <v/>
      </c>
      <c r="O28" s="70" t="str">
        <f t="shared" si="1"/>
        <v/>
      </c>
      <c r="P28" s="59"/>
      <c r="Q28" s="220" t="str">
        <f>(IFERROR('일간 팔로워'!$Q$2+1-D28,""))</f>
        <v/>
      </c>
      <c r="R28" s="221" t="str">
        <f t="shared" si="2"/>
        <v/>
      </c>
      <c r="S28" s="221" t="str">
        <f t="shared" si="3"/>
        <v/>
      </c>
    </row>
    <row r="29" spans="2:22" ht="17.25" thickBot="1">
      <c r="B29" s="59"/>
      <c r="C29" s="71">
        <v>23</v>
      </c>
      <c r="D29" s="72" t="str">
        <f>IFERROR(INDEX('Contents 계산시트'!$V$3:$V$11,MATCH('Contents 시트'!$C29,'Contents 계산시트'!$X$3:$X$11,0)),"")</f>
        <v/>
      </c>
      <c r="E29" s="73" t="str">
        <f>IFERROR(INDEX('Contents 계산시트'!$V$3:$V$11,MATCH('Contents 시트'!$C29,'Contents 계산시트'!$X$3:$X$11,0)),"")</f>
        <v/>
      </c>
      <c r="F29" s="74" t="str">
        <f>IFERROR(IF(INDEX('콘텐츠 추가정보'!$A$2:$D$68,MATCH('Contents 시트'!$C29,'콘텐츠 추가정보'!$A$2:$A$68,0),MATCH(F$6,'콘텐츠 추가정보'!$A$1:$D$1))="","",INDEX('콘텐츠 추가정보'!$A$2:$D$68,MATCH('Contents 시트'!$C29,'콘텐츠 추가정보'!$A$2:$A$68,0),MATCH(F$6,'콘텐츠 추가정보'!$A$1:$D$1))),"")</f>
        <v/>
      </c>
      <c r="G29" s="74" t="str">
        <f>IFERROR(IF(INDEX('콘텐츠 추가정보'!$A$2:$D$68,MATCH('Contents 시트'!$C29,'콘텐츠 추가정보'!$A$2:$A$68,0),MATCH(G$6,'콘텐츠 추가정보'!$A$1:$D$1))="","",INDEX('콘텐츠 추가정보'!$A$2:$D$68,MATCH('Contents 시트'!$C29,'콘텐츠 추가정보'!$A$2:$A$68,0),MATCH(G$6,'콘텐츠 추가정보'!$A$1:$D$1))),"")</f>
        <v/>
      </c>
      <c r="H29" s="75" t="str">
        <f>IFERROR(INDEX(콘텐츠데이터,
MATCH($C29,'Contents 계산시트'!$X$2:$X$51,0),MATCH('Contents 시트'!H$5,'Contents 계산시트'!$A$2:$T$2,0)),"")</f>
        <v/>
      </c>
      <c r="I29" s="75" t="str">
        <f>IFERROR(INDEX(콘텐츠데이터,
MATCH($C29,'Contents 계산시트'!$X$2:$X$51,0),MATCH('Contents 시트'!I$5,'Contents 계산시트'!$A$2:$T$2,0)),"")</f>
        <v/>
      </c>
      <c r="J29" s="76" t="str">
        <f>IFERROR(INDEX(콘텐츠데이터,
MATCH($C29,'Contents 계산시트'!$X$2:$X$51,0),MATCH('Contents 시트'!J$5,'Contents 계산시트'!$A$2:$T$2,0)),"")</f>
        <v/>
      </c>
      <c r="K29" s="75" t="str">
        <f>IFERROR(INDEX(콘텐츠데이터,
MATCH($C29,'Contents 계산시트'!$X$2:$X$51,0),MATCH('Contents 시트'!K$5,'Contents 계산시트'!$A$2:$T$2,0)),"")</f>
        <v/>
      </c>
      <c r="L29" s="75" t="str">
        <f>IFERROR(INDEX(콘텐츠데이터,
MATCH($C29,'Contents 계산시트'!$X$2:$X$51,0),MATCH('Contents 시트'!L$5,'Contents 계산시트'!$A$2:$T$2,0)),"")</f>
        <v/>
      </c>
      <c r="M29" s="75" t="str">
        <f>IFERROR(INDEX(콘텐츠데이터,
MATCH($C29,'Contents 계산시트'!$X$2:$X$51,0),MATCH('Contents 시트'!M$5,'Contents 계산시트'!$A$2:$T$2,0)),"")</f>
        <v/>
      </c>
      <c r="N29" s="77" t="str">
        <f t="shared" si="0"/>
        <v/>
      </c>
      <c r="O29" s="78" t="str">
        <f t="shared" si="1"/>
        <v/>
      </c>
      <c r="P29" s="59"/>
      <c r="Q29" s="220" t="str">
        <f>(IFERROR('일간 팔로워'!$Q$2+1-D29,""))</f>
        <v/>
      </c>
      <c r="R29" s="221" t="str">
        <f t="shared" si="2"/>
        <v/>
      </c>
      <c r="S29" s="221" t="str">
        <f t="shared" si="3"/>
        <v/>
      </c>
    </row>
    <row r="30" spans="2:22">
      <c r="B30" s="59"/>
      <c r="C30" s="59"/>
      <c r="D30" s="59"/>
      <c r="E30" s="59"/>
      <c r="F30" s="59"/>
      <c r="G30" s="59"/>
      <c r="H30" s="59"/>
      <c r="I30" s="59"/>
      <c r="J30" s="59"/>
      <c r="K30" s="59"/>
      <c r="L30" s="59"/>
      <c r="M30" s="59"/>
      <c r="N30" s="59"/>
      <c r="O30" s="59"/>
      <c r="P30" s="59"/>
    </row>
    <row r="33" spans="10:10">
      <c r="J33" t="s">
        <v>132</v>
      </c>
    </row>
    <row r="34" spans="10:10">
      <c r="J34" t="s">
        <v>133</v>
      </c>
    </row>
  </sheetData>
  <phoneticPr fontId="1" type="noConversion"/>
  <conditionalFormatting sqref="F7:G29">
    <cfRule type="cellIs" dxfId="5" priority="1" operator="equal">
      <formula>"Poll"</formula>
    </cfRule>
    <cfRule type="cellIs" dxfId="4" priority="2" operator="equal">
      <formula>"단일 이미지"</formula>
    </cfRule>
    <cfRule type="cellIs" dxfId="3" priority="3" operator="equal">
      <formula>"모션"</formula>
    </cfRule>
    <cfRule type="cellIs" dxfId="2" priority="4" operator="equal">
      <formula>"Repost"</formula>
    </cfRule>
    <cfRule type="cellIs" dxfId="1" priority="5" operator="equal">
      <formula>"캐러셀"</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505A-73F1-400D-9EAE-54E01EEBB40D}">
  <sheetPr>
    <tabColor theme="9" tint="0.79998168889431442"/>
  </sheetPr>
  <dimension ref="A1:U206"/>
  <sheetViews>
    <sheetView workbookViewId="0">
      <selection activeCell="L19" sqref="L19"/>
    </sheetView>
  </sheetViews>
  <sheetFormatPr defaultRowHeight="16.5"/>
  <cols>
    <col min="1" max="1" width="36.75" style="51" customWidth="1"/>
    <col min="2" max="2" width="16.125" style="167" bestFit="1" customWidth="1"/>
    <col min="3" max="3" width="22.875" customWidth="1"/>
    <col min="4" max="4" width="13.75" bestFit="1" customWidth="1"/>
    <col min="7" max="7" width="9" style="13"/>
    <col min="8" max="11" width="17.875" style="13" customWidth="1"/>
    <col min="17" max="20" width="9" style="189"/>
  </cols>
  <sheetData>
    <row r="1" spans="1:21">
      <c r="A1"/>
      <c r="B1" s="13"/>
      <c r="N1" s="166" t="s">
        <v>441</v>
      </c>
      <c r="O1" s="13"/>
      <c r="P1" s="58" t="s">
        <v>442</v>
      </c>
      <c r="Q1" s="191" t="s">
        <v>443</v>
      </c>
      <c r="R1" s="191" t="s">
        <v>444</v>
      </c>
      <c r="S1" s="192" t="s">
        <v>461</v>
      </c>
      <c r="T1" s="192" t="s">
        <v>462</v>
      </c>
    </row>
    <row r="2" spans="1:21">
      <c r="A2"/>
      <c r="B2" s="13"/>
      <c r="N2" s="168" t="s">
        <v>139</v>
      </c>
      <c r="P2" s="6" t="s">
        <v>445</v>
      </c>
      <c r="Q2" s="116">
        <f t="shared" ref="Q2:Q33" si="0">SUMIF(C:C,P2,B:B)</f>
        <v>5</v>
      </c>
      <c r="R2" s="116">
        <f>IF(Q2=0,"",RANK(Q2,Q:Q,0)+COUNTIF(Q$1:Q1,Q2))</f>
        <v>42</v>
      </c>
      <c r="S2" s="187">
        <v>5</v>
      </c>
      <c r="T2" s="187">
        <v>41</v>
      </c>
      <c r="U2" t="s">
        <v>515</v>
      </c>
    </row>
    <row r="3" spans="1:21" s="13" customFormat="1">
      <c r="A3" s="165" t="s">
        <v>439</v>
      </c>
      <c r="B3" s="165" t="s">
        <v>440</v>
      </c>
      <c r="C3" s="165" t="s">
        <v>438</v>
      </c>
      <c r="N3" s="168" t="s">
        <v>144</v>
      </c>
      <c r="O3"/>
      <c r="P3" s="6" t="s">
        <v>446</v>
      </c>
      <c r="Q3" s="116">
        <f t="shared" si="0"/>
        <v>0</v>
      </c>
      <c r="R3" s="116" t="str">
        <f>IF(Q3=0,"",RANK(Q3,Q:Q,0)+COUNTIF(Q$1:Q2,Q3))</f>
        <v/>
      </c>
      <c r="S3" s="190">
        <v>0</v>
      </c>
      <c r="T3" s="188" t="s">
        <v>14</v>
      </c>
      <c r="U3" s="13" t="s">
        <v>516</v>
      </c>
    </row>
    <row r="4" spans="1:21">
      <c r="A4" s="51" t="s">
        <v>137</v>
      </c>
      <c r="B4" s="167">
        <v>216</v>
      </c>
      <c r="C4" s="59" t="str">
        <f t="array" ref="C4">IFERROR(IF(A4="","",
IF(ISNUMBER(MATCH(TRUE,ISNUMBER(SEARCH($N$2:$N$51, $A4)),0))=TRUE,
"United States of America",INDEX($P$2:$P$199,
MATCH(TRUE,ISNUMBER(SEARCH($P$2:$P$199, $A4)),0)))),
"United States of America")</f>
        <v>Korea</v>
      </c>
      <c r="D4" s="59" t="str">
        <f t="array" ref="D4">IF(A4="","",IF(ISNUMBER(MATCH(TRUE,ISNUMBER(SEARCH($N$2:$N$51, $A4)),0))=TRUE,"",IF(ISNUMBER(MATCH(TRUE,ISNUMBER(SEARCH($P$2:$P$199, $A4)),0))=TRUE,"","미국 확인 필요")))</f>
        <v/>
      </c>
      <c r="G4" s="165"/>
      <c r="N4" s="168" t="s">
        <v>147</v>
      </c>
      <c r="P4" s="6" t="s">
        <v>447</v>
      </c>
      <c r="Q4" s="116">
        <f t="shared" si="0"/>
        <v>0</v>
      </c>
      <c r="R4" s="116" t="str">
        <f>IF(Q4=0,"",RANK(Q4,Q:Q,0)+COUNTIF(Q$1:Q3,Q4))</f>
        <v/>
      </c>
      <c r="S4" s="187">
        <v>0</v>
      </c>
      <c r="T4" s="187" t="s">
        <v>14</v>
      </c>
      <c r="U4" t="s">
        <v>517</v>
      </c>
    </row>
    <row r="5" spans="1:21" ht="17.25" thickBot="1">
      <c r="A5" s="51" t="s">
        <v>142</v>
      </c>
      <c r="B5" s="167">
        <v>173</v>
      </c>
      <c r="C5" s="59" t="str">
        <f t="array" ref="C5">IFERROR(IF(A5="","",
IF(ISNUMBER(MATCH(TRUE,ISNUMBER(SEARCH($N$2:$N$51, $A5)),0))=TRUE,
"United States of America",INDEX($P$2:$P$199,
MATCH(TRUE,ISNUMBER(SEARCH($P$2:$P$199, $A5)),0)))),
"United States of America")</f>
        <v>India</v>
      </c>
      <c r="D5" s="59" t="str">
        <f t="array" ref="D5">IF(A5="","",IF(ISNUMBER(MATCH(TRUE,ISNUMBER(SEARCH($N$2:$N$51, $A5)),0))=TRUE,"",IF(ISNUMBER(MATCH(TRUE,ISNUMBER(SEARCH($P$2:$P$199, $A5)),0))=TRUE,"","미국 확인 필요")))</f>
        <v/>
      </c>
      <c r="G5" s="81"/>
      <c r="H5" s="81"/>
      <c r="I5" s="81"/>
      <c r="J5" s="81"/>
      <c r="K5" s="81"/>
      <c r="N5" s="168" t="s">
        <v>150</v>
      </c>
      <c r="P5" s="6" t="s">
        <v>448</v>
      </c>
      <c r="Q5" s="116">
        <f t="shared" si="0"/>
        <v>0</v>
      </c>
      <c r="R5" s="116" t="str">
        <f>IF(Q5=0,"",RANK(Q5,Q:Q,0)+COUNTIF(Q$1:Q4,Q5))</f>
        <v/>
      </c>
      <c r="S5" s="187">
        <v>0</v>
      </c>
      <c r="T5" s="187" t="s">
        <v>14</v>
      </c>
    </row>
    <row r="6" spans="1:21" ht="17.25" thickBot="1">
      <c r="A6" s="51" t="s">
        <v>146</v>
      </c>
      <c r="B6" s="167">
        <v>125</v>
      </c>
      <c r="C6" s="59" t="str">
        <f t="array" ref="C6">IFERROR(IF(A6="","",
IF(ISNUMBER(MATCH(TRUE,ISNUMBER(SEARCH($N$2:$N$51, $A6)),0))=TRUE,
"United States of America",INDEX($P$2:$P$199,
MATCH(TRUE,ISNUMBER(SEARCH($P$2:$P$199, $A6)),0)))),
"United States of America")</f>
        <v>India</v>
      </c>
      <c r="D6" s="59" t="str">
        <f t="array" ref="D6">IF(A6="","",IF(ISNUMBER(MATCH(TRUE,ISNUMBER(SEARCH($N$2:$N$51, $A6)),0))=TRUE,"",IF(ISNUMBER(MATCH(TRUE,ISNUMBER(SEARCH($P$2:$P$199, $A6)),0))=TRUE,"","미국 확인 필요")))</f>
        <v/>
      </c>
      <c r="G6" s="329" t="s">
        <v>451</v>
      </c>
      <c r="H6" s="330"/>
      <c r="I6" s="330"/>
      <c r="J6" s="330"/>
      <c r="K6" s="331"/>
      <c r="N6" s="168" t="s">
        <v>154</v>
      </c>
      <c r="P6" s="6" t="s">
        <v>449</v>
      </c>
      <c r="Q6" s="116">
        <f t="shared" si="0"/>
        <v>21</v>
      </c>
      <c r="R6" s="116">
        <f>IF(Q6=0,"",RANK(Q6,Q:Q,0)+COUNTIF(Q$1:Q5,Q6))</f>
        <v>15</v>
      </c>
      <c r="S6" s="187">
        <v>20</v>
      </c>
      <c r="T6" s="187">
        <v>14</v>
      </c>
      <c r="U6" t="s">
        <v>518</v>
      </c>
    </row>
    <row r="7" spans="1:21">
      <c r="A7" s="51" t="s">
        <v>169</v>
      </c>
      <c r="B7" s="167">
        <v>113</v>
      </c>
      <c r="C7" s="59" t="str">
        <f t="array" ref="C7">IFERROR(IF(A7="","",
IF(ISNUMBER(MATCH(TRUE,ISNUMBER(SEARCH($N$2:$N$51, $A7)),0))=TRUE,
"United States of America",INDEX($P$2:$P$199,
MATCH(TRUE,ISNUMBER(SEARCH($P$2:$P$199, $A7)),0)))),
"United States of America")</f>
        <v>India</v>
      </c>
      <c r="D7" s="59" t="str">
        <f t="array" ref="D7">IF(A7="","",IF(ISNUMBER(MATCH(TRUE,ISNUMBER(SEARCH($N$2:$N$51, $A7)),0))=TRUE,"",IF(ISNUMBER(MATCH(TRUE,ISNUMBER(SEARCH($P$2:$P$199, $A7)),0))=TRUE,"","미국 확인 필요")))</f>
        <v/>
      </c>
      <c r="G7" s="169" t="s">
        <v>57</v>
      </c>
      <c r="H7" s="172" t="s">
        <v>452</v>
      </c>
      <c r="I7" s="172" t="s">
        <v>487</v>
      </c>
      <c r="J7" s="172" t="s">
        <v>488</v>
      </c>
      <c r="K7" s="186" t="s">
        <v>489</v>
      </c>
      <c r="N7" s="168" t="s">
        <v>157</v>
      </c>
      <c r="P7" s="6" t="s">
        <v>450</v>
      </c>
      <c r="Q7" s="116">
        <f t="shared" si="0"/>
        <v>21</v>
      </c>
      <c r="R7" s="116">
        <f>IF(Q7=0,"",RANK(Q7,Q:Q,0)+COUNTIF(Q$1:Q6,Q7))</f>
        <v>16</v>
      </c>
      <c r="S7" s="187">
        <v>20</v>
      </c>
      <c r="T7" s="187">
        <v>15</v>
      </c>
      <c r="U7" t="s">
        <v>519</v>
      </c>
    </row>
    <row r="8" spans="1:21">
      <c r="A8" s="51" t="s">
        <v>156</v>
      </c>
      <c r="B8" s="167">
        <v>82</v>
      </c>
      <c r="C8" s="59" t="str">
        <f t="array" ref="C8">IFERROR(IF(A8="","",
IF(ISNUMBER(MATCH(TRUE,ISNUMBER(SEARCH($N$2:$N$51, $A8)),0))=TRUE,
"United States of America",INDEX($P$2:$P$199,
MATCH(TRUE,ISNUMBER(SEARCH($P$2:$P$199, $A8)),0)))),
"United States of America")</f>
        <v>India</v>
      </c>
      <c r="D8" s="59" t="str">
        <f t="array" ref="D8">IF(A8="","",IF(ISNUMBER(MATCH(TRUE,ISNUMBER(SEARCH($N$2:$N$51, $A8)),0))=TRUE,"",IF(ISNUMBER(MATCH(TRUE,ISNUMBER(SEARCH($P$2:$P$199, $A8)),0))=TRUE,"","미국 확인 필요")))</f>
        <v/>
      </c>
      <c r="G8" s="173">
        <v>1</v>
      </c>
      <c r="H8" s="174" t="str">
        <f>VLOOKUP(INDEX(P:P,MATCH(G8,R:R,0)),P:U,6,FALSE)</f>
        <v>인도</v>
      </c>
      <c r="I8" s="182">
        <f t="shared" ref="I8:I27" si="1">INDEX(Q:Q,MATCH(G8,R:R,0))</f>
        <v>925</v>
      </c>
      <c r="J8" s="184">
        <f t="shared" ref="J8:J27" si="2">I8/SUM(Q:Q)</f>
        <v>0.40410659676714722</v>
      </c>
      <c r="K8" s="175">
        <f>VLOOKUP(INDEX(P:P,MATCH(G8,R:R,0)),P:T,2,FALSE)-VLOOKUP(INDEX(P:P,MATCH(G8,R:R,0)),P:T,4,FALSE)</f>
        <v>11</v>
      </c>
      <c r="N8" s="168" t="s">
        <v>161</v>
      </c>
      <c r="P8" s="6" t="s">
        <v>162</v>
      </c>
      <c r="Q8" s="116">
        <f t="shared" si="0"/>
        <v>15</v>
      </c>
      <c r="R8" s="116">
        <f>IF(Q8=0,"",RANK(Q8,Q:Q,0)+COUNTIF(Q$1:Q7,Q8))</f>
        <v>22</v>
      </c>
      <c r="S8" s="187">
        <v>15</v>
      </c>
      <c r="T8" s="187">
        <v>21</v>
      </c>
      <c r="U8" t="s">
        <v>520</v>
      </c>
    </row>
    <row r="9" spans="1:21">
      <c r="A9" s="51" t="s">
        <v>181</v>
      </c>
      <c r="B9" s="167">
        <v>81</v>
      </c>
      <c r="C9" s="59" t="str">
        <f t="array" ref="C9">IFERROR(IF(A9="","",
IF(ISNUMBER(MATCH(TRUE,ISNUMBER(SEARCH($N$2:$N$51, $A9)),0))=TRUE,
"United States of America",INDEX($P$2:$P$199,
MATCH(TRUE,ISNUMBER(SEARCH($P$2:$P$199, $A9)),0)))),
"United States of America")</f>
        <v>Egypt</v>
      </c>
      <c r="D9" s="59" t="str">
        <f t="array" ref="D9">IF(A9="","",IF(ISNUMBER(MATCH(TRUE,ISNUMBER(SEARCH($N$2:$N$51, $A9)),0))=TRUE,"",IF(ISNUMBER(MATCH(TRUE,ISNUMBER(SEARCH($P$2:$P$199, $A9)),0))=TRUE,"","미국 확인 필요")))</f>
        <v/>
      </c>
      <c r="G9" s="170">
        <v>2</v>
      </c>
      <c r="H9" s="174" t="str">
        <f t="shared" ref="H9:H27" si="3">VLOOKUP(INDEX(P:P,MATCH(G9,R:R,0)),P:U,6,FALSE)</f>
        <v>한국</v>
      </c>
      <c r="I9" s="182">
        <f t="shared" si="1"/>
        <v>223</v>
      </c>
      <c r="J9" s="184">
        <f t="shared" si="2"/>
        <v>9.742245522062036E-2</v>
      </c>
      <c r="K9" s="175">
        <f t="shared" ref="K9:K27" si="4">VLOOKUP(INDEX(P:P,MATCH(G9,R:R,0)),P:T,2,FALSE)-VLOOKUP(INDEX(P:P,MATCH(G9,R:R,0)),P:T,4,FALSE)</f>
        <v>-2</v>
      </c>
      <c r="N9" s="168" t="s">
        <v>164</v>
      </c>
      <c r="P9" s="6" t="s">
        <v>165</v>
      </c>
      <c r="Q9" s="116">
        <f t="shared" si="0"/>
        <v>0</v>
      </c>
      <c r="R9" s="116" t="str">
        <f>IF(Q9=0,"",RANK(Q9,Q:Q,0)+COUNTIF(Q$1:Q8,Q9))</f>
        <v/>
      </c>
      <c r="S9" s="187">
        <v>0</v>
      </c>
      <c r="T9" s="187" t="s">
        <v>14</v>
      </c>
      <c r="U9" t="s">
        <v>521</v>
      </c>
    </row>
    <row r="10" spans="1:21">
      <c r="A10" s="51" t="s">
        <v>152</v>
      </c>
      <c r="B10" s="167">
        <v>74</v>
      </c>
      <c r="C10" s="59" t="str">
        <f t="array" ref="C10">IFERROR(IF(A10="","",
IF(ISNUMBER(MATCH(TRUE,ISNUMBER(SEARCH($N$2:$N$51, $A10)),0))=TRUE,
"United States of America",INDEX($P$2:$P$199,
MATCH(TRUE,ISNUMBER(SEARCH($P$2:$P$199, $A10)),0)))),
"United States of America")</f>
        <v>Pakistan</v>
      </c>
      <c r="D10" s="59" t="str">
        <f t="array" ref="D10">IF(A10="","",IF(ISNUMBER(MATCH(TRUE,ISNUMBER(SEARCH($N$2:$N$51, $A10)),0))=TRUE,"",IF(ISNUMBER(MATCH(TRUE,ISNUMBER(SEARCH($P$2:$P$199, $A10)),0))=TRUE,"","미국 확인 필요")))</f>
        <v/>
      </c>
      <c r="G10" s="170">
        <v>3</v>
      </c>
      <c r="H10" s="174" t="str">
        <f t="shared" si="3"/>
        <v>파키스탄</v>
      </c>
      <c r="I10" s="182">
        <f t="shared" si="1"/>
        <v>217</v>
      </c>
      <c r="J10" s="184">
        <f t="shared" si="2"/>
        <v>9.480122324159021E-2</v>
      </c>
      <c r="K10" s="175">
        <f t="shared" si="4"/>
        <v>3</v>
      </c>
      <c r="N10" s="168" t="s">
        <v>167</v>
      </c>
      <c r="P10" s="6" t="s">
        <v>168</v>
      </c>
      <c r="Q10" s="116">
        <f t="shared" si="0"/>
        <v>0</v>
      </c>
      <c r="R10" s="116" t="str">
        <f>IF(Q10=0,"",RANK(Q10,Q:Q,0)+COUNTIF(Q$1:Q9,Q10))</f>
        <v/>
      </c>
      <c r="S10" s="187">
        <v>5</v>
      </c>
      <c r="T10" s="187">
        <v>42</v>
      </c>
      <c r="U10" t="s">
        <v>522</v>
      </c>
    </row>
    <row r="11" spans="1:21">
      <c r="A11" s="51" t="s">
        <v>163</v>
      </c>
      <c r="B11" s="167">
        <v>69</v>
      </c>
      <c r="C11" s="59" t="str">
        <f t="array" ref="C11">IFERROR(IF(A11="","",
IF(ISNUMBER(MATCH(TRUE,ISNUMBER(SEARCH($N$2:$N$51, $A11)),0))=TRUE,
"United States of America",INDEX($P$2:$P$199,
MATCH(TRUE,ISNUMBER(SEARCH($P$2:$P$199, $A11)),0)))),
"United States of America")</f>
        <v>India</v>
      </c>
      <c r="D11" s="59" t="str">
        <f t="array" ref="D11">IF(A11="","",IF(ISNUMBER(MATCH(TRUE,ISNUMBER(SEARCH($N$2:$N$51, $A11)),0))=TRUE,"",IF(ISNUMBER(MATCH(TRUE,ISNUMBER(SEARCH($P$2:$P$199, $A11)),0))=TRUE,"","미국 확인 필요")))</f>
        <v/>
      </c>
      <c r="G11" s="170">
        <v>4</v>
      </c>
      <c r="H11" s="174" t="str">
        <f t="shared" si="3"/>
        <v>이집트</v>
      </c>
      <c r="I11" s="182">
        <f t="shared" si="1"/>
        <v>104</v>
      </c>
      <c r="J11" s="184">
        <f t="shared" si="2"/>
        <v>4.5434687636522496E-2</v>
      </c>
      <c r="K11" s="175">
        <f t="shared" si="4"/>
        <v>13</v>
      </c>
      <c r="N11" s="168" t="s">
        <v>171</v>
      </c>
      <c r="P11" s="6" t="s">
        <v>172</v>
      </c>
      <c r="Q11" s="116">
        <f t="shared" si="0"/>
        <v>0</v>
      </c>
      <c r="R11" s="116" t="str">
        <f>IF(Q11=0,"",RANK(Q11,Q:Q,0)+COUNTIF(Q$1:Q10,Q11))</f>
        <v/>
      </c>
      <c r="S11" s="187">
        <v>0</v>
      </c>
      <c r="T11" s="187" t="s">
        <v>14</v>
      </c>
      <c r="U11" t="s">
        <v>523</v>
      </c>
    </row>
    <row r="12" spans="1:21">
      <c r="A12" s="51" t="s">
        <v>149</v>
      </c>
      <c r="B12" s="167">
        <v>61</v>
      </c>
      <c r="C12" s="59" t="str">
        <f t="array" ref="C12">IFERROR(IF(A12="","",
IF(ISNUMBER(MATCH(TRUE,ISNUMBER(SEARCH($N$2:$N$51, $A12)),0))=TRUE,
"United States of America",INDEX($P$2:$P$199,
MATCH(TRUE,ISNUMBER(SEARCH($P$2:$P$199, $A12)),0)))),
"United States of America")</f>
        <v>India</v>
      </c>
      <c r="D12" s="59" t="str">
        <f t="array" ref="D12">IF(A12="","",IF(ISNUMBER(MATCH(TRUE,ISNUMBER(SEARCH($N$2:$N$51, $A12)),0))=TRUE,"",IF(ISNUMBER(MATCH(TRUE,ISNUMBER(SEARCH($P$2:$P$199, $A12)),0))=TRUE,"","미국 확인 필요")))</f>
        <v/>
      </c>
      <c r="G12" s="170">
        <v>5</v>
      </c>
      <c r="H12" s="174" t="str">
        <f t="shared" si="3"/>
        <v>브라질</v>
      </c>
      <c r="I12" s="182">
        <f t="shared" si="1"/>
        <v>101</v>
      </c>
      <c r="J12" s="184">
        <f t="shared" si="2"/>
        <v>4.4124071647007428E-2</v>
      </c>
      <c r="K12" s="175">
        <f t="shared" si="4"/>
        <v>-5</v>
      </c>
      <c r="N12" s="168" t="s">
        <v>175</v>
      </c>
      <c r="P12" s="6" t="s">
        <v>145</v>
      </c>
      <c r="Q12" s="116">
        <f t="shared" si="0"/>
        <v>14</v>
      </c>
      <c r="R12" s="116">
        <f>IF(Q12=0,"",RANK(Q12,Q:Q,0)+COUNTIF(Q$1:Q11,Q12))</f>
        <v>24</v>
      </c>
      <c r="S12" s="187">
        <v>13</v>
      </c>
      <c r="T12" s="187">
        <v>24</v>
      </c>
      <c r="U12" t="s">
        <v>524</v>
      </c>
    </row>
    <row r="13" spans="1:21">
      <c r="A13" s="51" t="s">
        <v>160</v>
      </c>
      <c r="B13" s="167">
        <v>60</v>
      </c>
      <c r="C13" s="59" t="str">
        <f t="array" ref="C13">IFERROR(IF(A13="","",
IF(ISNUMBER(MATCH(TRUE,ISNUMBER(SEARCH($N$2:$N$51, $A13)),0))=TRUE,
"United States of America",INDEX($P$2:$P$199,
MATCH(TRUE,ISNUMBER(SEARCH($P$2:$P$199, $A13)),0)))),
"United States of America")</f>
        <v>Pakistan</v>
      </c>
      <c r="D13" s="59" t="str">
        <f t="array" ref="D13">IF(A13="","",IF(ISNUMBER(MATCH(TRUE,ISNUMBER(SEARCH($N$2:$N$51, $A13)),0))=TRUE,"",IF(ISNUMBER(MATCH(TRUE,ISNUMBER(SEARCH($P$2:$P$199, $A13)),0))=TRUE,"","미국 확인 필요")))</f>
        <v/>
      </c>
      <c r="G13" s="170">
        <v>6</v>
      </c>
      <c r="H13" s="174" t="str">
        <f t="shared" si="3"/>
        <v>미국</v>
      </c>
      <c r="I13" s="182">
        <f t="shared" si="1"/>
        <v>96</v>
      </c>
      <c r="J13" s="184">
        <f t="shared" si="2"/>
        <v>4.1939711664482307E-2</v>
      </c>
      <c r="K13" s="175">
        <f t="shared" si="4"/>
        <v>11</v>
      </c>
      <c r="N13" s="168" t="s">
        <v>178</v>
      </c>
      <c r="P13" s="6" t="s">
        <v>179</v>
      </c>
      <c r="Q13" s="116">
        <f t="shared" si="0"/>
        <v>0</v>
      </c>
      <c r="R13" s="116" t="str">
        <f>IF(Q13=0,"",RANK(Q13,Q:Q,0)+COUNTIF(Q$1:Q12,Q13))</f>
        <v/>
      </c>
      <c r="S13" s="187">
        <v>0</v>
      </c>
      <c r="T13" s="187" t="s">
        <v>14</v>
      </c>
      <c r="U13" t="s">
        <v>525</v>
      </c>
    </row>
    <row r="14" spans="1:21">
      <c r="A14" s="51" t="s">
        <v>196</v>
      </c>
      <c r="B14" s="167">
        <v>51</v>
      </c>
      <c r="C14" s="59" t="str">
        <f t="array" ref="C14">IFERROR(IF(A14="","",
IF(ISNUMBER(MATCH(TRUE,ISNUMBER(SEARCH($N$2:$N$51, $A14)),0))=TRUE,
"United States of America",INDEX($P$2:$P$199,
MATCH(TRUE,ISNUMBER(SEARCH($P$2:$P$199, $A14)),0)))),
"United States of America")</f>
        <v>Brazil</v>
      </c>
      <c r="D14" s="59" t="str">
        <f t="array" ref="D14">IF(A14="","",IF(ISNUMBER(MATCH(TRUE,ISNUMBER(SEARCH($N$2:$N$51, $A14)),0))=TRUE,"",IF(ISNUMBER(MATCH(TRUE,ISNUMBER(SEARCH($P$2:$P$199, $A14)),0))=TRUE,"","미국 확인 필요")))</f>
        <v/>
      </c>
      <c r="G14" s="170">
        <v>7</v>
      </c>
      <c r="H14" s="174" t="str">
        <f t="shared" si="3"/>
        <v>사우디아라비아</v>
      </c>
      <c r="I14" s="182">
        <f t="shared" si="1"/>
        <v>83</v>
      </c>
      <c r="J14" s="184">
        <f t="shared" si="2"/>
        <v>3.6260375709916998E-2</v>
      </c>
      <c r="K14" s="175">
        <f t="shared" si="4"/>
        <v>0</v>
      </c>
      <c r="N14" s="168" t="s">
        <v>180</v>
      </c>
      <c r="P14" s="6" t="s">
        <v>170</v>
      </c>
      <c r="Q14" s="116">
        <f t="shared" si="0"/>
        <v>12</v>
      </c>
      <c r="R14" s="116">
        <f>IF(Q14=0,"",RANK(Q14,Q:Q,0)+COUNTIF(Q$1:Q13,Q14))</f>
        <v>25</v>
      </c>
      <c r="S14" s="187">
        <v>12</v>
      </c>
      <c r="T14" s="187">
        <v>25</v>
      </c>
      <c r="U14" t="s">
        <v>526</v>
      </c>
    </row>
    <row r="15" spans="1:21">
      <c r="A15" s="51" t="s">
        <v>192</v>
      </c>
      <c r="B15" s="167">
        <v>41</v>
      </c>
      <c r="C15" s="59" t="str">
        <f t="array" ref="C15">IFERROR(IF(A15="","",
IF(ISNUMBER(MATCH(TRUE,ISNUMBER(SEARCH($N$2:$N$51, $A15)),0))=TRUE,
"United States of America",INDEX($P$2:$P$199,
MATCH(TRUE,ISNUMBER(SEARCH($P$2:$P$199, $A15)),0)))),
"United States of America")</f>
        <v>India</v>
      </c>
      <c r="D15" s="59" t="str">
        <f t="array" ref="D15">IF(A15="","",IF(ISNUMBER(MATCH(TRUE,ISNUMBER(SEARCH($N$2:$N$51, $A15)),0))=TRUE,"",IF(ISNUMBER(MATCH(TRUE,ISNUMBER(SEARCH($P$2:$P$199, $A15)),0))=TRUE,"","미국 확인 필요")))</f>
        <v/>
      </c>
      <c r="G15" s="170">
        <v>8</v>
      </c>
      <c r="H15" s="174" t="str">
        <f t="shared" si="3"/>
        <v>베트남</v>
      </c>
      <c r="I15" s="182">
        <f t="shared" si="1"/>
        <v>47</v>
      </c>
      <c r="J15" s="184">
        <f t="shared" si="2"/>
        <v>2.0532983835736131E-2</v>
      </c>
      <c r="K15" s="175">
        <f t="shared" si="4"/>
        <v>2</v>
      </c>
      <c r="N15" s="168" t="s">
        <v>182</v>
      </c>
      <c r="P15" s="6" t="s">
        <v>183</v>
      </c>
      <c r="Q15" s="116">
        <f t="shared" si="0"/>
        <v>0</v>
      </c>
      <c r="R15" s="116" t="str">
        <f>IF(Q15=0,"",RANK(Q15,Q:Q,0)+COUNTIF(Q$1:Q14,Q15))</f>
        <v/>
      </c>
      <c r="S15" s="187">
        <v>0</v>
      </c>
      <c r="T15" s="187" t="s">
        <v>14</v>
      </c>
      <c r="U15" t="s">
        <v>527</v>
      </c>
    </row>
    <row r="16" spans="1:21">
      <c r="A16" s="51" t="s">
        <v>176</v>
      </c>
      <c r="B16" s="167">
        <v>40</v>
      </c>
      <c r="C16" s="59" t="str">
        <f t="array" ref="C16">IFERROR(IF(A16="","",
IF(ISNUMBER(MATCH(TRUE,ISNUMBER(SEARCH($N$2:$N$51, $A16)),0))=TRUE,
"United States of America",INDEX($P$2:$P$199,
MATCH(TRUE,ISNUMBER(SEARCH($P$2:$P$199, $A16)),0)))),
"United States of America")</f>
        <v>Pakistan</v>
      </c>
      <c r="D16" s="59" t="str">
        <f t="array" ref="D16">IF(A16="","",IF(ISNUMBER(MATCH(TRUE,ISNUMBER(SEARCH($N$2:$N$51, $A16)),0))=TRUE,"",IF(ISNUMBER(MATCH(TRUE,ISNUMBER(SEARCH($P$2:$P$199, $A16)),0))=TRUE,"","미국 확인 필요")))</f>
        <v/>
      </c>
      <c r="G16" s="170">
        <v>9</v>
      </c>
      <c r="H16" s="174" t="str">
        <f t="shared" si="3"/>
        <v>중국</v>
      </c>
      <c r="I16" s="182">
        <f t="shared" si="1"/>
        <v>35</v>
      </c>
      <c r="J16" s="184">
        <f t="shared" si="2"/>
        <v>1.5290519877675841E-2</v>
      </c>
      <c r="K16" s="175">
        <f t="shared" si="4"/>
        <v>3</v>
      </c>
      <c r="N16" s="168" t="s">
        <v>187</v>
      </c>
      <c r="P16" s="6" t="s">
        <v>174</v>
      </c>
      <c r="Q16" s="116">
        <f t="shared" si="0"/>
        <v>0</v>
      </c>
      <c r="R16" s="116" t="str">
        <f>IF(Q16=0,"",RANK(Q16,Q:Q,0)+COUNTIF(Q$1:Q15,Q16))</f>
        <v/>
      </c>
      <c r="S16" s="187">
        <v>0</v>
      </c>
      <c r="T16" s="187" t="s">
        <v>14</v>
      </c>
      <c r="U16" t="s">
        <v>528</v>
      </c>
    </row>
    <row r="17" spans="1:21">
      <c r="A17" s="51" t="s">
        <v>166</v>
      </c>
      <c r="B17" s="167">
        <v>37</v>
      </c>
      <c r="C17" s="59" t="str">
        <f t="array" ref="C17">IFERROR(IF(A17="","",
IF(ISNUMBER(MATCH(TRUE,ISNUMBER(SEARCH($N$2:$N$51, $A17)),0))=TRUE,
"United States of America",INDEX($P$2:$P$199,
MATCH(TRUE,ISNUMBER(SEARCH($P$2:$P$199, $A17)),0)))),
"United States of America")</f>
        <v>India</v>
      </c>
      <c r="D17" s="59" t="str">
        <f t="array" ref="D17">IF(A17="","",IF(ISNUMBER(MATCH(TRUE,ISNUMBER(SEARCH($N$2:$N$51, $A17)),0))=TRUE,"",IF(ISNUMBER(MATCH(TRUE,ISNUMBER(SEARCH($P$2:$P$199, $A17)),0))=TRUE,"","미국 확인 필요")))</f>
        <v/>
      </c>
      <c r="G17" s="171">
        <v>10</v>
      </c>
      <c r="H17" s="174" t="str">
        <f t="shared" si="3"/>
        <v>인도네시아</v>
      </c>
      <c r="I17" s="182">
        <f t="shared" si="1"/>
        <v>32</v>
      </c>
      <c r="J17" s="184">
        <f t="shared" si="2"/>
        <v>1.3979903888160769E-2</v>
      </c>
      <c r="K17" s="175">
        <f t="shared" si="4"/>
        <v>2</v>
      </c>
      <c r="N17" s="168" t="s">
        <v>189</v>
      </c>
      <c r="P17" s="6" t="s">
        <v>190</v>
      </c>
      <c r="Q17" s="116">
        <f t="shared" si="0"/>
        <v>0</v>
      </c>
      <c r="R17" s="116" t="str">
        <f>IF(Q17=0,"",RANK(Q17,Q:Q,0)+COUNTIF(Q$1:Q16,Q17))</f>
        <v/>
      </c>
      <c r="S17" s="187">
        <v>0</v>
      </c>
      <c r="T17" s="187" t="s">
        <v>14</v>
      </c>
      <c r="U17" t="s">
        <v>529</v>
      </c>
    </row>
    <row r="18" spans="1:21">
      <c r="A18" s="51" t="s">
        <v>186</v>
      </c>
      <c r="B18" s="167">
        <v>33</v>
      </c>
      <c r="C18" s="59" t="str">
        <f t="array" ref="C18">IFERROR(IF(A18="","",
IF(ISNUMBER(MATCH(TRUE,ISNUMBER(SEARCH($N$2:$N$51, $A18)),0))=TRUE,
"United States of America",INDEX($P$2:$P$199,
MATCH(TRUE,ISNUMBER(SEARCH($P$2:$P$199, $A18)),0)))),
"United States of America")</f>
        <v>India</v>
      </c>
      <c r="D18" s="59" t="str">
        <f t="array" ref="D18">IF(A18="","",IF(ISNUMBER(MATCH(TRUE,ISNUMBER(SEARCH($N$2:$N$51, $A18)),0))=TRUE,"",IF(ISNUMBER(MATCH(TRUE,ISNUMBER(SEARCH($P$2:$P$199, $A18)),0))=TRUE,"","미국 확인 필요")))</f>
        <v/>
      </c>
      <c r="G18" s="171">
        <v>11</v>
      </c>
      <c r="H18" s="174" t="str">
        <f t="shared" si="3"/>
        <v>모로코</v>
      </c>
      <c r="I18" s="182">
        <f t="shared" si="1"/>
        <v>29</v>
      </c>
      <c r="J18" s="184">
        <f t="shared" si="2"/>
        <v>1.2669287898645697E-2</v>
      </c>
      <c r="K18" s="175">
        <f t="shared" si="4"/>
        <v>1</v>
      </c>
      <c r="N18" s="168" t="s">
        <v>193</v>
      </c>
      <c r="P18" s="6" t="s">
        <v>194</v>
      </c>
      <c r="Q18" s="116">
        <f t="shared" si="0"/>
        <v>6</v>
      </c>
      <c r="R18" s="116">
        <f>IF(Q18=0,"",RANK(Q18,Q:Q,0)+COUNTIF(Q$1:Q17,Q18))</f>
        <v>37</v>
      </c>
      <c r="S18" s="187">
        <v>6</v>
      </c>
      <c r="T18" s="187">
        <v>37</v>
      </c>
      <c r="U18" t="s">
        <v>530</v>
      </c>
    </row>
    <row r="19" spans="1:21">
      <c r="A19" s="51" t="s">
        <v>248</v>
      </c>
      <c r="B19" s="167">
        <v>32</v>
      </c>
      <c r="C19" s="59" t="str">
        <f t="array" ref="C19">IFERROR(IF(A19="","",
IF(ISNUMBER(MATCH(TRUE,ISNUMBER(SEARCH($N$2:$N$51, $A19)),0))=TRUE,
"United States of America",INDEX($P$2:$P$199,
MATCH(TRUE,ISNUMBER(SEARCH($P$2:$P$199, $A19)),0)))),
"United States of America")</f>
        <v>Indonesia</v>
      </c>
      <c r="D19" s="59" t="str">
        <f t="array" ref="D19">IF(A19="","",IF(ISNUMBER(MATCH(TRUE,ISNUMBER(SEARCH($N$2:$N$51, $A19)),0))=TRUE,"",IF(ISNUMBER(MATCH(TRUE,ISNUMBER(SEARCH($P$2:$P$199, $A19)),0))=TRUE,"","미국 확인 필요")))</f>
        <v/>
      </c>
      <c r="G19" s="171">
        <v>12</v>
      </c>
      <c r="H19" s="174" t="str">
        <f t="shared" si="3"/>
        <v>칠레</v>
      </c>
      <c r="I19" s="182">
        <f t="shared" si="1"/>
        <v>26</v>
      </c>
      <c r="J19" s="184">
        <f t="shared" si="2"/>
        <v>1.1358671909130624E-2</v>
      </c>
      <c r="K19" s="175">
        <f t="shared" si="4"/>
        <v>2</v>
      </c>
      <c r="N19" s="168" t="s">
        <v>195</v>
      </c>
      <c r="P19" s="6" t="s">
        <v>185</v>
      </c>
      <c r="Q19" s="116">
        <f t="shared" si="0"/>
        <v>101</v>
      </c>
      <c r="R19" s="116">
        <f>IF(Q19=0,"",RANK(Q19,Q:Q,0)+COUNTIF(Q$1:Q18,Q19))</f>
        <v>5</v>
      </c>
      <c r="S19" s="187">
        <v>106</v>
      </c>
      <c r="T19" s="187">
        <v>4</v>
      </c>
      <c r="U19" t="s">
        <v>531</v>
      </c>
    </row>
    <row r="20" spans="1:21">
      <c r="A20" s="51" t="s">
        <v>463</v>
      </c>
      <c r="B20" s="167">
        <v>31</v>
      </c>
      <c r="C20" s="59" t="str">
        <f t="array" ref="C20">IFERROR(IF(A20="","",
IF(ISNUMBER(MATCH(TRUE,ISNUMBER(SEARCH($N$2:$N$51, $A20)),0))=TRUE,
"United States of America",INDEX($P$2:$P$199,
MATCH(TRUE,ISNUMBER(SEARCH($P$2:$P$199, $A20)),0)))),
"United States of America")</f>
        <v>Saudi Arabia</v>
      </c>
      <c r="D20" s="59" t="str">
        <f t="array" ref="D20">IF(A20="","",IF(ISNUMBER(MATCH(TRUE,ISNUMBER(SEARCH($N$2:$N$51, $A20)),0))=TRUE,"",IF(ISNUMBER(MATCH(TRUE,ISNUMBER(SEARCH($P$2:$P$199, $A20)),0))=TRUE,"","미국 확인 필요")))</f>
        <v/>
      </c>
      <c r="G20" s="171">
        <v>13</v>
      </c>
      <c r="H20" s="174" t="str">
        <f t="shared" si="3"/>
        <v>튀니지</v>
      </c>
      <c r="I20" s="182">
        <f t="shared" si="1"/>
        <v>24</v>
      </c>
      <c r="J20" s="184">
        <f t="shared" si="2"/>
        <v>1.0484927916120577E-2</v>
      </c>
      <c r="K20" s="175">
        <f t="shared" si="4"/>
        <v>0</v>
      </c>
      <c r="N20" s="168" t="s">
        <v>198</v>
      </c>
      <c r="P20" s="6" t="s">
        <v>143</v>
      </c>
      <c r="Q20" s="116">
        <f t="shared" si="0"/>
        <v>925</v>
      </c>
      <c r="R20" s="116">
        <f>IF(Q20=0,"",RANK(Q20,Q:Q,0)+COUNTIF(Q$1:Q19,Q20))</f>
        <v>1</v>
      </c>
      <c r="S20" s="187">
        <v>914</v>
      </c>
      <c r="T20" s="187">
        <v>1</v>
      </c>
      <c r="U20" t="s">
        <v>532</v>
      </c>
    </row>
    <row r="21" spans="1:21">
      <c r="A21" s="51" t="s">
        <v>191</v>
      </c>
      <c r="B21" s="167">
        <v>27</v>
      </c>
      <c r="C21" s="59" t="str">
        <f t="array" ref="C21">IFERROR(IF(A21="","",
IF(ISNUMBER(MATCH(TRUE,ISNUMBER(SEARCH($N$2:$N$51, $A21)),0))=TRUE,
"United States of America",INDEX($P$2:$P$199,
MATCH(TRUE,ISNUMBER(SEARCH($P$2:$P$199, $A21)),0)))),
"United States of America")</f>
        <v>United States of America</v>
      </c>
      <c r="D21" s="59" t="str">
        <f t="array" ref="D21">IF(A21="","",IF(ISNUMBER(MATCH(TRUE,ISNUMBER(SEARCH($N$2:$N$51, $A21)),0))=TRUE,"",IF(ISNUMBER(MATCH(TRUE,ISNUMBER(SEARCH($P$2:$P$199, $A21)),0))=TRUE,"","미국 확인 필요")))</f>
        <v>미국 확인 필요</v>
      </c>
      <c r="G21" s="171">
        <v>14</v>
      </c>
      <c r="H21" s="174" t="str">
        <f t="shared" si="3"/>
        <v>페루</v>
      </c>
      <c r="I21" s="182">
        <f t="shared" si="1"/>
        <v>22</v>
      </c>
      <c r="J21" s="184">
        <f t="shared" si="2"/>
        <v>9.6111839231105278E-3</v>
      </c>
      <c r="K21" s="175">
        <f t="shared" si="4"/>
        <v>2</v>
      </c>
      <c r="N21" s="168" t="s">
        <v>202</v>
      </c>
      <c r="P21" s="6" t="s">
        <v>203</v>
      </c>
      <c r="Q21" s="116">
        <f t="shared" si="0"/>
        <v>0</v>
      </c>
      <c r="R21" s="116" t="str">
        <f>IF(Q21=0,"",RANK(Q21,Q:Q,0)+COUNTIF(Q$1:Q20,Q21))</f>
        <v/>
      </c>
      <c r="S21" s="187">
        <v>0</v>
      </c>
      <c r="T21" s="187" t="s">
        <v>14</v>
      </c>
      <c r="U21" t="s">
        <v>533</v>
      </c>
    </row>
    <row r="22" spans="1:21">
      <c r="A22" s="51" t="s">
        <v>256</v>
      </c>
      <c r="B22" s="167">
        <v>26</v>
      </c>
      <c r="C22" s="59" t="str">
        <f t="array" ref="C22">IFERROR(IF(A22="","",
IF(ISNUMBER(MATCH(TRUE,ISNUMBER(SEARCH($N$2:$N$51, $A22)),0))=TRUE,
"United States of America",INDEX($P$2:$P$199,
MATCH(TRUE,ISNUMBER(SEARCH($P$2:$P$199, $A22)),0)))),
"United States of America")</f>
        <v>India</v>
      </c>
      <c r="D22" s="59" t="str">
        <f t="array" ref="D22">IF(A22="","",IF(ISNUMBER(MATCH(TRUE,ISNUMBER(SEARCH($N$2:$N$51, $A22)),0))=TRUE,"",IF(ISNUMBER(MATCH(TRUE,ISNUMBER(SEARCH($P$2:$P$199, $A22)),0))=TRUE,"","미국 확인 필요")))</f>
        <v/>
      </c>
      <c r="G22" s="171">
        <v>15</v>
      </c>
      <c r="H22" s="174" t="str">
        <f t="shared" si="3"/>
        <v>캐나다</v>
      </c>
      <c r="I22" s="182">
        <f t="shared" si="1"/>
        <v>21</v>
      </c>
      <c r="J22" s="184">
        <f t="shared" si="2"/>
        <v>9.1743119266055051E-3</v>
      </c>
      <c r="K22" s="175">
        <f t="shared" si="4"/>
        <v>1</v>
      </c>
      <c r="N22" s="168" t="s">
        <v>204</v>
      </c>
      <c r="P22" s="6" t="s">
        <v>205</v>
      </c>
      <c r="Q22" s="116">
        <f t="shared" si="0"/>
        <v>0</v>
      </c>
      <c r="R22" s="116" t="str">
        <f>IF(Q22=0,"",RANK(Q22,Q:Q,0)+COUNTIF(Q$1:Q21,Q22))</f>
        <v/>
      </c>
      <c r="S22" s="187">
        <v>0</v>
      </c>
      <c r="T22" s="187" t="s">
        <v>14</v>
      </c>
      <c r="U22" t="s">
        <v>534</v>
      </c>
    </row>
    <row r="23" spans="1:21">
      <c r="A23" s="51" t="s">
        <v>464</v>
      </c>
      <c r="B23" s="167">
        <v>26</v>
      </c>
      <c r="C23" s="59" t="str">
        <f t="array" ref="C23">IFERROR(IF(A23="","",
IF(ISNUMBER(MATCH(TRUE,ISNUMBER(SEARCH($N$2:$N$51, $A23)),0))=TRUE,
"United States of America",INDEX($P$2:$P$199,
MATCH(TRUE,ISNUMBER(SEARCH($P$2:$P$199, $A23)),0)))),
"United States of America")</f>
        <v>Chile</v>
      </c>
      <c r="D23" s="59" t="str">
        <f t="array" ref="D23">IF(A23="","",IF(ISNUMBER(MATCH(TRUE,ISNUMBER(SEARCH($N$2:$N$51, $A23)),0))=TRUE,"",IF(ISNUMBER(MATCH(TRUE,ISNUMBER(SEARCH($P$2:$P$199, $A23)),0))=TRUE,"","미국 확인 필요")))</f>
        <v/>
      </c>
      <c r="G23" s="171">
        <v>16</v>
      </c>
      <c r="H23" s="174" t="str">
        <f t="shared" si="3"/>
        <v>싱가폴</v>
      </c>
      <c r="I23" s="182">
        <f t="shared" si="1"/>
        <v>21</v>
      </c>
      <c r="J23" s="184">
        <f t="shared" si="2"/>
        <v>9.1743119266055051E-3</v>
      </c>
      <c r="K23" s="175">
        <f t="shared" si="4"/>
        <v>1</v>
      </c>
      <c r="N23" s="168" t="s">
        <v>207</v>
      </c>
      <c r="P23" s="6" t="s">
        <v>208</v>
      </c>
      <c r="Q23" s="116">
        <f t="shared" si="0"/>
        <v>0</v>
      </c>
      <c r="R23" s="116" t="str">
        <f>IF(Q23=0,"",RANK(Q23,Q:Q,0)+COUNTIF(Q$1:Q22,Q23))</f>
        <v/>
      </c>
      <c r="S23" s="187">
        <v>0</v>
      </c>
      <c r="T23" s="187" t="s">
        <v>14</v>
      </c>
      <c r="U23" t="s">
        <v>535</v>
      </c>
    </row>
    <row r="24" spans="1:21">
      <c r="A24" s="51" t="s">
        <v>346</v>
      </c>
      <c r="B24" s="167">
        <v>25</v>
      </c>
      <c r="C24" s="59" t="str">
        <f t="array" ref="C24">IFERROR(IF(A24="","",
IF(ISNUMBER(MATCH(TRUE,ISNUMBER(SEARCH($N$2:$N$51, $A24)),0))=TRUE,
"United States of America",INDEX($P$2:$P$199,
MATCH(TRUE,ISNUMBER(SEARCH($P$2:$P$199, $A24)),0)))),
"United States of America")</f>
        <v>Vietnam</v>
      </c>
      <c r="D24" s="59" t="str">
        <f t="array" ref="D24">IF(A24="","",IF(ISNUMBER(MATCH(TRUE,ISNUMBER(SEARCH($N$2:$N$51, $A24)),0))=TRUE,"",IF(ISNUMBER(MATCH(TRUE,ISNUMBER(SEARCH($P$2:$P$199, $A24)),0))=TRUE,"","미국 확인 필요")))</f>
        <v/>
      </c>
      <c r="G24" s="171">
        <v>17</v>
      </c>
      <c r="H24" s="174" t="str">
        <f t="shared" si="3"/>
        <v>케냐</v>
      </c>
      <c r="I24" s="182">
        <f t="shared" si="1"/>
        <v>20</v>
      </c>
      <c r="J24" s="184">
        <f t="shared" si="2"/>
        <v>8.7374399301004806E-3</v>
      </c>
      <c r="K24" s="175">
        <f t="shared" si="4"/>
        <v>0</v>
      </c>
      <c r="N24" s="168" t="s">
        <v>209</v>
      </c>
      <c r="P24" s="6" t="s">
        <v>148</v>
      </c>
      <c r="Q24" s="116">
        <f t="shared" si="0"/>
        <v>5</v>
      </c>
      <c r="R24" s="116">
        <f>IF(Q24=0,"",RANK(Q24,Q:Q,0)+COUNTIF(Q$1:Q23,Q24))</f>
        <v>43</v>
      </c>
      <c r="S24" s="187">
        <v>0</v>
      </c>
      <c r="T24" s="187" t="s">
        <v>14</v>
      </c>
      <c r="U24" t="s">
        <v>536</v>
      </c>
    </row>
    <row r="25" spans="1:21">
      <c r="A25" s="51" t="s">
        <v>210</v>
      </c>
      <c r="B25" s="167">
        <v>24</v>
      </c>
      <c r="C25" s="59" t="str">
        <f t="array" ref="C25">IFERROR(IF(A25="","",
IF(ISNUMBER(MATCH(TRUE,ISNUMBER(SEARCH($N$2:$N$51, $A25)),0))=TRUE,
"United States of America",INDEX($P$2:$P$199,
MATCH(TRUE,ISNUMBER(SEARCH($P$2:$P$199, $A25)),0)))),
"United States of America")</f>
        <v>Tunisia</v>
      </c>
      <c r="D25" s="59" t="str">
        <f t="array" ref="D25">IF(A25="","",IF(ISNUMBER(MATCH(TRUE,ISNUMBER(SEARCH($N$2:$N$51, $A25)),0))=TRUE,"",IF(ISNUMBER(MATCH(TRUE,ISNUMBER(SEARCH($P$2:$P$199, $A25)),0))=TRUE,"","미국 확인 필요")))</f>
        <v/>
      </c>
      <c r="G25" s="171">
        <v>18</v>
      </c>
      <c r="H25" s="174" t="str">
        <f t="shared" si="3"/>
        <v>아랍에미리트</v>
      </c>
      <c r="I25" s="182">
        <f t="shared" si="1"/>
        <v>19</v>
      </c>
      <c r="J25" s="184">
        <f t="shared" si="2"/>
        <v>8.3005679335954562E-3</v>
      </c>
      <c r="K25" s="175">
        <f t="shared" si="4"/>
        <v>1</v>
      </c>
      <c r="N25" s="168" t="s">
        <v>212</v>
      </c>
      <c r="P25" s="6" t="s">
        <v>138</v>
      </c>
      <c r="Q25" s="116">
        <f t="shared" si="0"/>
        <v>223</v>
      </c>
      <c r="R25" s="116">
        <f>IF(Q25=0,"",RANK(Q25,Q:Q,0)+COUNTIF(Q$1:Q24,Q25))</f>
        <v>2</v>
      </c>
      <c r="S25" s="187">
        <v>225</v>
      </c>
      <c r="T25" s="187">
        <v>2</v>
      </c>
      <c r="U25" t="s">
        <v>537</v>
      </c>
    </row>
    <row r="26" spans="1:21">
      <c r="A26" s="51" t="s">
        <v>466</v>
      </c>
      <c r="B26" s="167">
        <v>23</v>
      </c>
      <c r="C26" s="59" t="str">
        <f t="array" ref="C26">IFERROR(IF(A26="","",
IF(ISNUMBER(MATCH(TRUE,ISNUMBER(SEARCH($N$2:$N$51, $A26)),0))=TRUE,
"United States of America",INDEX($P$2:$P$199,
MATCH(TRUE,ISNUMBER(SEARCH($P$2:$P$199, $A26)),0)))),
"United States of America")</f>
        <v>Egypt</v>
      </c>
      <c r="D26" s="59" t="str">
        <f t="array" ref="D26">IF(A26="","",IF(ISNUMBER(MATCH(TRUE,ISNUMBER(SEARCH($N$2:$N$51, $A26)),0))=TRUE,"",IF(ISNUMBER(MATCH(TRUE,ISNUMBER(SEARCH($P$2:$P$199, $A26)),0))=TRUE,"","미국 확인 필요")))</f>
        <v/>
      </c>
      <c r="G26" s="171">
        <v>19</v>
      </c>
      <c r="H26" s="174" t="str">
        <f t="shared" si="3"/>
        <v>에티오피아</v>
      </c>
      <c r="I26" s="182">
        <f t="shared" si="1"/>
        <v>18</v>
      </c>
      <c r="J26" s="184">
        <f t="shared" si="2"/>
        <v>7.8636959370904317E-3</v>
      </c>
      <c r="K26" s="175">
        <f t="shared" si="4"/>
        <v>1</v>
      </c>
      <c r="N26" s="168" t="s">
        <v>215</v>
      </c>
      <c r="P26" s="6" t="s">
        <v>216</v>
      </c>
      <c r="Q26" s="116">
        <f t="shared" si="0"/>
        <v>11</v>
      </c>
      <c r="R26" s="116">
        <f>IF(Q26=0,"",RANK(Q26,Q:Q,0)+COUNTIF(Q$1:Q25,Q26))</f>
        <v>26</v>
      </c>
      <c r="S26" s="187">
        <v>10</v>
      </c>
      <c r="T26" s="187">
        <v>27</v>
      </c>
      <c r="U26" t="s">
        <v>538</v>
      </c>
    </row>
    <row r="27" spans="1:21" ht="17.25" thickBot="1">
      <c r="A27" s="51" t="s">
        <v>230</v>
      </c>
      <c r="B27" s="167">
        <v>23</v>
      </c>
      <c r="C27" s="59" t="str">
        <f t="array" ref="C27">IFERROR(IF(A27="","",
IF(ISNUMBER(MATCH(TRUE,ISNUMBER(SEARCH($N$2:$N$51, $A27)),0))=TRUE,
"United States of America",INDEX($P$2:$P$199,
MATCH(TRUE,ISNUMBER(SEARCH($P$2:$P$199, $A27)),0)))),
"United States of America")</f>
        <v>India</v>
      </c>
      <c r="D27" s="59" t="str">
        <f t="array" ref="D27">IF(A27="","",IF(ISNUMBER(MATCH(TRUE,ISNUMBER(SEARCH($N$2:$N$51, $A27)),0))=TRUE,"",IF(ISNUMBER(MATCH(TRUE,ISNUMBER(SEARCH($P$2:$P$199, $A27)),0))=TRUE,"","미국 확인 필요")))</f>
        <v/>
      </c>
      <c r="G27" s="179">
        <v>20</v>
      </c>
      <c r="H27" s="180" t="str">
        <f t="shared" si="3"/>
        <v>콜롬비아</v>
      </c>
      <c r="I27" s="183">
        <f t="shared" si="1"/>
        <v>17</v>
      </c>
      <c r="J27" s="185">
        <f t="shared" si="2"/>
        <v>7.4268239405854081E-3</v>
      </c>
      <c r="K27" s="181">
        <f t="shared" si="4"/>
        <v>2</v>
      </c>
      <c r="N27" s="168" t="s">
        <v>219</v>
      </c>
      <c r="P27" s="6" t="s">
        <v>220</v>
      </c>
      <c r="Q27" s="116">
        <f t="shared" si="0"/>
        <v>0</v>
      </c>
      <c r="R27" s="116" t="str">
        <f>IF(Q27=0,"",RANK(Q27,Q:Q,0)+COUNTIF(Q$1:Q26,Q27))</f>
        <v/>
      </c>
      <c r="S27" s="187">
        <v>0</v>
      </c>
      <c r="T27" s="187" t="s">
        <v>14</v>
      </c>
      <c r="U27" t="s">
        <v>539</v>
      </c>
    </row>
    <row r="28" spans="1:21">
      <c r="A28" s="51" t="s">
        <v>467</v>
      </c>
      <c r="B28" s="167">
        <v>22</v>
      </c>
      <c r="C28" s="59" t="str">
        <f t="array" ref="C28">IFERROR(IF(A28="","",
IF(ISNUMBER(MATCH(TRUE,ISNUMBER(SEARCH($N$2:$N$51, $A28)),0))=TRUE,
"United States of America",INDEX($P$2:$P$199,
MATCH(TRUE,ISNUMBER(SEARCH($P$2:$P$199, $A28)),0)))),
"United States of America")</f>
        <v>Peru</v>
      </c>
      <c r="D28" s="59" t="str">
        <f t="array" ref="D28">IF(A28="","",IF(ISNUMBER(MATCH(TRUE,ISNUMBER(SEARCH($N$2:$N$51, $A28)),0))=TRUE,"",IF(ISNUMBER(MATCH(TRUE,ISNUMBER(SEARCH($P$2:$P$199, $A28)),0))=TRUE,"","미국 확인 필요")))</f>
        <v/>
      </c>
      <c r="G28" s="178"/>
      <c r="H28" s="178"/>
      <c r="I28" s="177"/>
      <c r="J28" s="177"/>
      <c r="K28" s="177"/>
      <c r="N28" s="168" t="s">
        <v>222</v>
      </c>
      <c r="P28" s="6" t="s">
        <v>223</v>
      </c>
      <c r="Q28" s="116">
        <f t="shared" si="0"/>
        <v>0</v>
      </c>
      <c r="R28" s="116" t="str">
        <f>IF(Q28=0,"",RANK(Q28,Q:Q,0)+COUNTIF(Q$1:Q27,Q28))</f>
        <v/>
      </c>
      <c r="S28" s="187">
        <v>0</v>
      </c>
      <c r="T28" s="187" t="s">
        <v>14</v>
      </c>
      <c r="U28" t="s">
        <v>540</v>
      </c>
    </row>
    <row r="29" spans="1:21">
      <c r="A29" s="51" t="s">
        <v>288</v>
      </c>
      <c r="B29" s="167">
        <v>22</v>
      </c>
      <c r="C29" s="59" t="str">
        <f t="array" ref="C29">IFERROR(IF(A29="","",
IF(ISNUMBER(MATCH(TRUE,ISNUMBER(SEARCH($N$2:$N$51, $A29)),0))=TRUE,
"United States of America",INDEX($P$2:$P$199,
MATCH(TRUE,ISNUMBER(SEARCH($P$2:$P$199, $A29)),0)))),
"United States of America")</f>
        <v>Vietnam</v>
      </c>
      <c r="D29" s="59" t="str">
        <f t="array" ref="D29">IF(A29="","",IF(ISNUMBER(MATCH(TRUE,ISNUMBER(SEARCH($N$2:$N$51, $A29)),0))=TRUE,"",IF(ISNUMBER(MATCH(TRUE,ISNUMBER(SEARCH($P$2:$P$199, $A29)),0))=TRUE,"","미국 확인 필요")))</f>
        <v/>
      </c>
      <c r="N29" s="168" t="s">
        <v>225</v>
      </c>
      <c r="P29" s="6" t="s">
        <v>226</v>
      </c>
      <c r="Q29" s="116">
        <f t="shared" si="0"/>
        <v>0</v>
      </c>
      <c r="R29" s="116" t="str">
        <f>IF(Q29=0,"",RANK(Q29,Q:Q,0)+COUNTIF(Q$1:Q28,Q29))</f>
        <v/>
      </c>
      <c r="S29" s="187">
        <v>0</v>
      </c>
      <c r="T29" s="187" t="s">
        <v>14</v>
      </c>
      <c r="U29" t="s">
        <v>541</v>
      </c>
    </row>
    <row r="30" spans="1:21">
      <c r="A30" s="51" t="s">
        <v>349</v>
      </c>
      <c r="B30" s="167">
        <v>22</v>
      </c>
      <c r="C30" s="59" t="str">
        <f t="array" ref="C30">IFERROR(IF(A30="","",
IF(ISNUMBER(MATCH(TRUE,ISNUMBER(SEARCH($N$2:$N$51, $A30)),0))=TRUE,
"United States of America",INDEX($P$2:$P$199,
MATCH(TRUE,ISNUMBER(SEARCH($P$2:$P$199, $A30)),0)))),
"United States of America")</f>
        <v>China</v>
      </c>
      <c r="D30" s="59" t="str">
        <f t="array" ref="D30">IF(A30="","",IF(ISNUMBER(MATCH(TRUE,ISNUMBER(SEARCH($N$2:$N$51, $A30)),0))=TRUE,"",IF(ISNUMBER(MATCH(TRUE,ISNUMBER(SEARCH($P$2:$P$199, $A30)),0))=TRUE,"","미국 확인 필요")))</f>
        <v/>
      </c>
      <c r="N30" s="168" t="s">
        <v>228</v>
      </c>
      <c r="P30" s="6" t="s">
        <v>177</v>
      </c>
      <c r="Q30" s="116">
        <f t="shared" si="0"/>
        <v>32</v>
      </c>
      <c r="R30" s="116">
        <f>IF(Q30=0,"",RANK(Q30,Q:Q,0)+COUNTIF(Q$1:Q29,Q30))</f>
        <v>10</v>
      </c>
      <c r="S30" s="187">
        <v>30</v>
      </c>
      <c r="T30" s="187">
        <v>10</v>
      </c>
      <c r="U30" t="s">
        <v>542</v>
      </c>
    </row>
    <row r="31" spans="1:21">
      <c r="A31" s="51" t="s">
        <v>307</v>
      </c>
      <c r="B31" s="167">
        <v>22</v>
      </c>
      <c r="C31" s="59" t="str">
        <f t="array" ref="C31">IFERROR(IF(A31="","",
IF(ISNUMBER(MATCH(TRUE,ISNUMBER(SEARCH($N$2:$N$51, $A31)),0))=TRUE,
"United States of America",INDEX($P$2:$P$199,
MATCH(TRUE,ISNUMBER(SEARCH($P$2:$P$199, $A31)),0)))),
"United States of America")</f>
        <v>Morocco</v>
      </c>
      <c r="D31" s="59" t="str">
        <f t="array" ref="D31">IF(A31="","",IF(ISNUMBER(MATCH(TRUE,ISNUMBER(SEARCH($N$2:$N$51, $A31)),0))=TRUE,"",IF(ISNUMBER(MATCH(TRUE,ISNUMBER(SEARCH($P$2:$P$199, $A31)),0))=TRUE,"","미국 확인 필요")))</f>
        <v/>
      </c>
      <c r="N31" s="168" t="s">
        <v>231</v>
      </c>
      <c r="P31" s="6" t="s">
        <v>232</v>
      </c>
      <c r="Q31" s="116">
        <f t="shared" si="0"/>
        <v>0</v>
      </c>
      <c r="R31" s="116" t="str">
        <f>IF(Q31=0,"",RANK(Q31,Q:Q,0)+COUNTIF(Q$1:Q30,Q31))</f>
        <v/>
      </c>
      <c r="S31" s="187">
        <v>0</v>
      </c>
      <c r="T31" s="187" t="s">
        <v>14</v>
      </c>
      <c r="U31" t="s">
        <v>544</v>
      </c>
    </row>
    <row r="32" spans="1:21">
      <c r="A32" s="51" t="s">
        <v>233</v>
      </c>
      <c r="B32" s="167">
        <v>21</v>
      </c>
      <c r="C32" s="59" t="str">
        <f t="array" ref="C32">IFERROR(IF(A32="","",
IF(ISNUMBER(MATCH(TRUE,ISNUMBER(SEARCH($N$2:$N$51, $A32)),0))=TRUE,
"United States of America",INDEX($P$2:$P$199,
MATCH(TRUE,ISNUMBER(SEARCH($P$2:$P$199, $A32)),0)))),
"United States of America")</f>
        <v>India</v>
      </c>
      <c r="D32" s="59" t="str">
        <f t="array" ref="D32">IF(A32="","",IF(ISNUMBER(MATCH(TRUE,ISNUMBER(SEARCH($N$2:$N$51, $A32)),0))=TRUE,"",IF(ISNUMBER(MATCH(TRUE,ISNUMBER(SEARCH($P$2:$P$199, $A32)),0))=TRUE,"","미국 확인 필요")))</f>
        <v/>
      </c>
      <c r="N32" s="168" t="s">
        <v>234</v>
      </c>
      <c r="P32" s="6" t="s">
        <v>235</v>
      </c>
      <c r="Q32" s="116">
        <f t="shared" si="0"/>
        <v>35</v>
      </c>
      <c r="R32" s="116">
        <f>IF(Q32=0,"",RANK(Q32,Q:Q,0)+COUNTIF(Q$1:Q31,Q32))</f>
        <v>9</v>
      </c>
      <c r="S32" s="187">
        <v>32</v>
      </c>
      <c r="T32" s="187">
        <v>9</v>
      </c>
      <c r="U32" t="s">
        <v>543</v>
      </c>
    </row>
    <row r="33" spans="1:21">
      <c r="A33" s="51" t="s">
        <v>158</v>
      </c>
      <c r="B33" s="167">
        <v>21</v>
      </c>
      <c r="C33" s="59" t="str">
        <f t="array" ref="C33">IFERROR(IF(A33="","",
IF(ISNUMBER(MATCH(TRUE,ISNUMBER(SEARCH($N$2:$N$51, $A33)),0))=TRUE,
"United States of America",INDEX($P$2:$P$199,
MATCH(TRUE,ISNUMBER(SEARCH($P$2:$P$199, $A33)),0)))),
"United States of America")</f>
        <v>Singapore</v>
      </c>
      <c r="D33" s="59" t="str">
        <f t="array" ref="D33">IF(A33="","",IF(ISNUMBER(MATCH(TRUE,ISNUMBER(SEARCH($N$2:$N$51, $A33)),0))=TRUE,"",IF(ISNUMBER(MATCH(TRUE,ISNUMBER(SEARCH($P$2:$P$199, $A33)),0))=TRUE,"","미국 확인 필요")))</f>
        <v/>
      </c>
      <c r="N33" s="168" t="s">
        <v>236</v>
      </c>
      <c r="P33" s="6" t="s">
        <v>200</v>
      </c>
      <c r="Q33" s="116">
        <f t="shared" si="0"/>
        <v>15</v>
      </c>
      <c r="R33" s="116">
        <f>IF(Q33=0,"",RANK(Q33,Q:Q,0)+COUNTIF(Q$1:Q32,Q33))</f>
        <v>23</v>
      </c>
      <c r="S33" s="187">
        <v>14</v>
      </c>
      <c r="T33" s="187">
        <v>23</v>
      </c>
      <c r="U33" t="s">
        <v>545</v>
      </c>
    </row>
    <row r="34" spans="1:21">
      <c r="A34" s="51" t="s">
        <v>224</v>
      </c>
      <c r="B34" s="167">
        <v>20</v>
      </c>
      <c r="C34" s="59" t="str">
        <f t="array" ref="C34">IFERROR(IF(A34="","",
IF(ISNUMBER(MATCH(TRUE,ISNUMBER(SEARCH($N$2:$N$51, $A34)),0))=TRUE,
"United States of America",INDEX($P$2:$P$199,
MATCH(TRUE,ISNUMBER(SEARCH($P$2:$P$199, $A34)),0)))),
"United States of America")</f>
        <v>Kenya</v>
      </c>
      <c r="D34" s="59" t="str">
        <f t="array" ref="D34">IF(A34="","",IF(ISNUMBER(MATCH(TRUE,ISNUMBER(SEARCH($N$2:$N$51, $A34)),0))=TRUE,"",IF(ISNUMBER(MATCH(TRUE,ISNUMBER(SEARCH($P$2:$P$199, $A34)),0))=TRUE,"","미국 확인 필요")))</f>
        <v/>
      </c>
      <c r="N34" s="168" t="s">
        <v>237</v>
      </c>
      <c r="P34" s="6" t="s">
        <v>217</v>
      </c>
      <c r="Q34" s="116">
        <f t="shared" ref="Q34:Q65" si="5">SUMIF(C:C,P34,B:B)</f>
        <v>0</v>
      </c>
      <c r="R34" s="116" t="str">
        <f>IF(Q34=0,"",RANK(Q34,Q:Q,0)+COUNTIF(Q$1:Q33,Q34))</f>
        <v/>
      </c>
      <c r="S34" s="187">
        <v>0</v>
      </c>
      <c r="T34" s="187" t="s">
        <v>14</v>
      </c>
      <c r="U34" t="s">
        <v>546</v>
      </c>
    </row>
    <row r="35" spans="1:21">
      <c r="A35" s="51" t="s">
        <v>206</v>
      </c>
      <c r="B35" s="167">
        <v>19</v>
      </c>
      <c r="C35" s="59" t="str">
        <f t="array" ref="C35">IFERROR(IF(A35="","",
IF(ISNUMBER(MATCH(TRUE,ISNUMBER(SEARCH($N$2:$N$51, $A35)),0))=TRUE,
"United States of America",INDEX($P$2:$P$199,
MATCH(TRUE,ISNUMBER(SEARCH($P$2:$P$199, $A35)),0)))),
"United States of America")</f>
        <v>India</v>
      </c>
      <c r="D35" s="59" t="str">
        <f t="array" ref="D35">IF(A35="","",IF(ISNUMBER(MATCH(TRUE,ISNUMBER(SEARCH($N$2:$N$51, $A35)),0))=TRUE,"",IF(ISNUMBER(MATCH(TRUE,ISNUMBER(SEARCH($P$2:$P$199, $A35)),0))=TRUE,"","미국 확인 필요")))</f>
        <v/>
      </c>
      <c r="N35" s="168" t="s">
        <v>241</v>
      </c>
      <c r="P35" s="6" t="s">
        <v>141</v>
      </c>
      <c r="Q35" s="116">
        <f t="shared" si="5"/>
        <v>10</v>
      </c>
      <c r="R35" s="116">
        <f>IF(Q35=0,"",RANK(Q35,Q:Q,0)+COUNTIF(Q$1:Q34,Q35))</f>
        <v>27</v>
      </c>
      <c r="S35" s="187">
        <v>11</v>
      </c>
      <c r="T35" s="187">
        <v>26</v>
      </c>
      <c r="U35" t="s">
        <v>547</v>
      </c>
    </row>
    <row r="36" spans="1:21">
      <c r="A36" s="51" t="s">
        <v>465</v>
      </c>
      <c r="B36" s="167">
        <v>19</v>
      </c>
      <c r="C36" s="59" t="str">
        <f t="array" ref="C36">IFERROR(IF(A36="","",
IF(ISNUMBER(MATCH(TRUE,ISNUMBER(SEARCH($N$2:$N$51, $A36)),0))=TRUE,
"United States of America",INDEX($P$2:$P$199,
MATCH(TRUE,ISNUMBER(SEARCH($P$2:$P$199, $A36)),0)))),
"United States of America")</f>
        <v>Saudi Arabia</v>
      </c>
      <c r="D36" s="59" t="str">
        <f t="array" ref="D36">IF(A36="","",IF(ISNUMBER(MATCH(TRUE,ISNUMBER(SEARCH($N$2:$N$51, $A36)),0))=TRUE,"",IF(ISNUMBER(MATCH(TRUE,ISNUMBER(SEARCH($P$2:$P$199, $A36)),0))=TRUE,"","미국 확인 필요")))</f>
        <v/>
      </c>
      <c r="N36" s="168" t="s">
        <v>243</v>
      </c>
      <c r="P36" s="6" t="s">
        <v>244</v>
      </c>
      <c r="Q36" s="116">
        <f t="shared" si="5"/>
        <v>0</v>
      </c>
      <c r="R36" s="116" t="str">
        <f>IF(Q36=0,"",RANK(Q36,Q:Q,0)+COUNTIF(Q$1:Q35,Q36))</f>
        <v/>
      </c>
      <c r="S36" s="187">
        <v>0</v>
      </c>
      <c r="T36" s="187" t="s">
        <v>14</v>
      </c>
      <c r="U36" t="s">
        <v>548</v>
      </c>
    </row>
    <row r="37" spans="1:21">
      <c r="A37" s="51" t="s">
        <v>242</v>
      </c>
      <c r="B37" s="167">
        <v>19</v>
      </c>
      <c r="C37" s="59" t="str">
        <f t="array" ref="C37">IFERROR(IF(A37="","",
IF(ISNUMBER(MATCH(TRUE,ISNUMBER(SEARCH($N$2:$N$51, $A37)),0))=TRUE,
"United States of America",INDEX($P$2:$P$199,
MATCH(TRUE,ISNUMBER(SEARCH($P$2:$P$199, $A37)),0)))),
"United States of America")</f>
        <v>United States of America</v>
      </c>
      <c r="D37" s="59" t="str">
        <f t="array" ref="D37">IF(A37="","",IF(ISNUMBER(MATCH(TRUE,ISNUMBER(SEARCH($N$2:$N$51, $A37)),0))=TRUE,"",IF(ISNUMBER(MATCH(TRUE,ISNUMBER(SEARCH($P$2:$P$199, $A37)),0))=TRUE,"","미국 확인 필요")))</f>
        <v>미국 확인 필요</v>
      </c>
      <c r="N37" s="168" t="s">
        <v>246</v>
      </c>
      <c r="P37" s="6" t="s">
        <v>247</v>
      </c>
      <c r="Q37" s="116">
        <f t="shared" si="5"/>
        <v>0</v>
      </c>
      <c r="R37" s="116" t="str">
        <f>IF(Q37=0,"",RANK(Q37,Q:Q,0)+COUNTIF(Q$1:Q36,Q37))</f>
        <v/>
      </c>
      <c r="S37" s="187">
        <v>0</v>
      </c>
      <c r="T37" s="187" t="s">
        <v>14</v>
      </c>
      <c r="U37" t="s">
        <v>549</v>
      </c>
    </row>
    <row r="38" spans="1:21">
      <c r="A38" s="51" t="s">
        <v>159</v>
      </c>
      <c r="B38" s="167">
        <v>19</v>
      </c>
      <c r="C38" s="59" t="str">
        <f t="array" ref="C38">IFERROR(IF(A38="","",
IF(ISNUMBER(MATCH(TRUE,ISNUMBER(SEARCH($N$2:$N$51, $A38)),0))=TRUE,
"United States of America",INDEX($P$2:$P$199,
MATCH(TRUE,ISNUMBER(SEARCH($P$2:$P$199, $A38)),0)))),
"United States of America")</f>
        <v>Pakistan</v>
      </c>
      <c r="D38" s="59" t="str">
        <f t="array" ref="D38">IF(A38="","",IF(ISNUMBER(MATCH(TRUE,ISNUMBER(SEARCH($N$2:$N$51, $A38)),0))=TRUE,"",IF(ISNUMBER(MATCH(TRUE,ISNUMBER(SEARCH($P$2:$P$199, $A38)),0))=TRUE,"","미국 확인 필요")))</f>
        <v/>
      </c>
      <c r="N38" s="168" t="s">
        <v>249</v>
      </c>
      <c r="P38" s="6" t="s">
        <v>250</v>
      </c>
      <c r="Q38" s="116">
        <f t="shared" si="5"/>
        <v>17</v>
      </c>
      <c r="R38" s="116">
        <f>IF(Q38=0,"",RANK(Q38,Q:Q,0)+COUNTIF(Q$1:Q37,Q38))</f>
        <v>20</v>
      </c>
      <c r="S38" s="187">
        <v>15</v>
      </c>
      <c r="T38" s="187">
        <v>22</v>
      </c>
      <c r="U38" t="s">
        <v>550</v>
      </c>
    </row>
    <row r="39" spans="1:21">
      <c r="A39" s="51" t="s">
        <v>213</v>
      </c>
      <c r="B39" s="167">
        <v>18</v>
      </c>
      <c r="C39" s="59" t="str">
        <f t="array" ref="C39">IFERROR(IF(A39="","",
IF(ISNUMBER(MATCH(TRUE,ISNUMBER(SEARCH($N$2:$N$51, $A39)),0))=TRUE,
"United States of America",INDEX($P$2:$P$199,
MATCH(TRUE,ISNUMBER(SEARCH($P$2:$P$199, $A39)),0)))),
"United States of America")</f>
        <v>Ethiopia</v>
      </c>
      <c r="D39" s="59" t="str">
        <f t="array" ref="D39">IF(A39="","",IF(ISNUMBER(MATCH(TRUE,ISNUMBER(SEARCH($N$2:$N$51, $A39)),0))=TRUE,"",IF(ISNUMBER(MATCH(TRUE,ISNUMBER(SEARCH($P$2:$P$199, $A39)),0))=TRUE,"","미국 확인 필요")))</f>
        <v/>
      </c>
      <c r="N39" s="168" t="s">
        <v>252</v>
      </c>
      <c r="P39" s="6" t="s">
        <v>253</v>
      </c>
      <c r="Q39" s="116">
        <f t="shared" si="5"/>
        <v>29</v>
      </c>
      <c r="R39" s="116">
        <f>IF(Q39=0,"",RANK(Q39,Q:Q,0)+COUNTIF(Q$1:Q38,Q39))</f>
        <v>11</v>
      </c>
      <c r="S39" s="187">
        <v>28</v>
      </c>
      <c r="T39" s="187">
        <v>11</v>
      </c>
      <c r="U39" t="s">
        <v>551</v>
      </c>
    </row>
    <row r="40" spans="1:21">
      <c r="A40" s="51" t="s">
        <v>468</v>
      </c>
      <c r="B40" s="167">
        <v>17</v>
      </c>
      <c r="C40" s="59" t="str">
        <f t="array" ref="C40">IFERROR(IF(A40="","",
IF(ISNUMBER(MATCH(TRUE,ISNUMBER(SEARCH($N$2:$N$51, $A40)),0))=TRUE,
"United States of America",INDEX($P$2:$P$199,
MATCH(TRUE,ISNUMBER(SEARCH($P$2:$P$199, $A40)),0)))),
"United States of America")</f>
        <v>Argentina</v>
      </c>
      <c r="D40" s="59" t="str">
        <f t="array" ref="D40">IF(A40="","",IF(ISNUMBER(MATCH(TRUE,ISNUMBER(SEARCH($N$2:$N$51, $A40)),0))=TRUE,"",IF(ISNUMBER(MATCH(TRUE,ISNUMBER(SEARCH($P$2:$P$199, $A40)),0))=TRUE,"","미국 확인 필요")))</f>
        <v/>
      </c>
      <c r="N40" s="168" t="s">
        <v>254</v>
      </c>
      <c r="P40" s="6" t="s">
        <v>255</v>
      </c>
      <c r="Q40" s="116">
        <f t="shared" si="5"/>
        <v>0</v>
      </c>
      <c r="R40" s="116" t="str">
        <f>IF(Q40=0,"",RANK(Q40,Q:Q,0)+COUNTIF(Q$1:Q39,Q40))</f>
        <v/>
      </c>
      <c r="S40" s="187">
        <v>0</v>
      </c>
      <c r="T40" s="187" t="s">
        <v>14</v>
      </c>
      <c r="U40" t="s">
        <v>552</v>
      </c>
    </row>
    <row r="41" spans="1:21">
      <c r="A41" s="51" t="s">
        <v>337</v>
      </c>
      <c r="B41" s="167">
        <v>17</v>
      </c>
      <c r="C41" s="59" t="str">
        <f t="array" ref="C41">IFERROR(IF(A41="","",
IF(ISNUMBER(MATCH(TRUE,ISNUMBER(SEARCH($N$2:$N$51, $A41)),0))=TRUE,
"United States of America",INDEX($P$2:$P$199,
MATCH(TRUE,ISNUMBER(SEARCH($P$2:$P$199, $A41)),0)))),
"United States of America")</f>
        <v>Colombia</v>
      </c>
      <c r="D41" s="59" t="str">
        <f t="array" ref="D41">IF(A41="","",IF(ISNUMBER(MATCH(TRUE,ISNUMBER(SEARCH($N$2:$N$51, $A41)),0))=TRUE,"",IF(ISNUMBER(MATCH(TRUE,ISNUMBER(SEARCH($P$2:$P$199, $A41)),0))=TRUE,"","미국 확인 필요")))</f>
        <v/>
      </c>
      <c r="N41" s="168" t="s">
        <v>257</v>
      </c>
      <c r="P41" s="6" t="s">
        <v>153</v>
      </c>
      <c r="Q41" s="116">
        <f t="shared" si="5"/>
        <v>217</v>
      </c>
      <c r="R41" s="116">
        <f>IF(Q41=0,"",RANK(Q41,Q:Q,0)+COUNTIF(Q$1:Q40,Q41))</f>
        <v>3</v>
      </c>
      <c r="S41" s="187">
        <v>214</v>
      </c>
      <c r="T41" s="187">
        <v>3</v>
      </c>
      <c r="U41" t="s">
        <v>553</v>
      </c>
    </row>
    <row r="42" spans="1:21">
      <c r="A42" s="51" t="s">
        <v>199</v>
      </c>
      <c r="B42" s="167">
        <v>15</v>
      </c>
      <c r="C42" s="59" t="str">
        <f t="array" ref="C42">IFERROR(IF(A42="","",
IF(ISNUMBER(MATCH(TRUE,ISNUMBER(SEARCH($N$2:$N$51, $A42)),0))=TRUE,
"United States of America",INDEX($P$2:$P$199,
MATCH(TRUE,ISNUMBER(SEARCH($P$2:$P$199, $A42)),0)))),
"United States of America")</f>
        <v>Taiwan</v>
      </c>
      <c r="D42" s="59" t="str">
        <f t="array" ref="D42">IF(A42="","",IF(ISNUMBER(MATCH(TRUE,ISNUMBER(SEARCH($N$2:$N$51, $A42)),0))=TRUE,"",IF(ISNUMBER(MATCH(TRUE,ISNUMBER(SEARCH($P$2:$P$199, $A42)),0))=TRUE,"","미국 확인 필요")))</f>
        <v/>
      </c>
      <c r="N42" s="168" t="s">
        <v>259</v>
      </c>
      <c r="P42" s="6" t="s">
        <v>453</v>
      </c>
      <c r="Q42" s="116">
        <f t="shared" si="5"/>
        <v>0</v>
      </c>
      <c r="R42" s="116" t="str">
        <f>IF(Q42=0,"",RANK(Q42,Q:Q,0)+COUNTIF(Q$1:Q41,Q42))</f>
        <v/>
      </c>
      <c r="S42" s="187">
        <v>0</v>
      </c>
      <c r="T42" s="187" t="s">
        <v>14</v>
      </c>
      <c r="U42" t="s">
        <v>554</v>
      </c>
    </row>
    <row r="43" spans="1:21">
      <c r="A43" s="51" t="s">
        <v>201</v>
      </c>
      <c r="B43" s="167">
        <v>15</v>
      </c>
      <c r="C43" s="59" t="str">
        <f t="array" ref="C43">IFERROR(IF(A43="","",
IF(ISNUMBER(MATCH(TRUE,ISNUMBER(SEARCH($N$2:$N$51, $A43)),0))=TRUE,
"United States of America",INDEX($P$2:$P$199,
MATCH(TRUE,ISNUMBER(SEARCH($P$2:$P$199, $A43)),0)))),
"United States of America")</f>
        <v>United Kingdom</v>
      </c>
      <c r="D43" s="59" t="str">
        <f t="array" ref="D43">IF(A43="","",IF(ISNUMBER(MATCH(TRUE,ISNUMBER(SEARCH($N$2:$N$51, $A43)),0))=TRUE,"",IF(ISNUMBER(MATCH(TRUE,ISNUMBER(SEARCH($P$2:$P$199, $A43)),0))=TRUE,"","미국 확인 필요")))</f>
        <v/>
      </c>
      <c r="N43" s="168" t="s">
        <v>261</v>
      </c>
      <c r="P43" s="6" t="s">
        <v>454</v>
      </c>
      <c r="Q43" s="116">
        <f t="shared" si="5"/>
        <v>104</v>
      </c>
      <c r="R43" s="116">
        <f>IF(Q43=0,"",RANK(Q43,Q:Q,0)+COUNTIF(Q$1:Q42,Q43))</f>
        <v>4</v>
      </c>
      <c r="S43" s="187">
        <v>91</v>
      </c>
      <c r="T43" s="187">
        <v>5</v>
      </c>
      <c r="U43" t="s">
        <v>556</v>
      </c>
    </row>
    <row r="44" spans="1:21">
      <c r="A44" s="51" t="s">
        <v>188</v>
      </c>
      <c r="B44" s="167">
        <v>14</v>
      </c>
      <c r="C44" s="59" t="str">
        <f t="array" ref="C44">IFERROR(IF(A44="","",
IF(ISNUMBER(MATCH(TRUE,ISNUMBER(SEARCH($N$2:$N$51, $A44)),0))=TRUE,
"United States of America",INDEX($P$2:$P$199,
MATCH(TRUE,ISNUMBER(SEARCH($P$2:$P$199, $A44)),0)))),
"United States of America")</f>
        <v>Germany</v>
      </c>
      <c r="D44" s="59" t="str">
        <f t="array" ref="D44">IF(A44="","",IF(ISNUMBER(MATCH(TRUE,ISNUMBER(SEARCH($N$2:$N$51, $A44)),0))=TRUE,"",IF(ISNUMBER(MATCH(TRUE,ISNUMBER(SEARCH($P$2:$P$199, $A44)),0))=TRUE,"","미국 확인 필요")))</f>
        <v/>
      </c>
      <c r="N44" s="168" t="s">
        <v>262</v>
      </c>
      <c r="P44" s="6" t="s">
        <v>455</v>
      </c>
      <c r="Q44" s="116">
        <f t="shared" si="5"/>
        <v>17</v>
      </c>
      <c r="R44" s="116">
        <f>IF(Q44=0,"",RANK(Q44,Q:Q,0)+COUNTIF(Q$1:Q43,Q44))</f>
        <v>21</v>
      </c>
      <c r="S44" s="187">
        <v>16</v>
      </c>
      <c r="T44" s="187">
        <v>20</v>
      </c>
      <c r="U44" t="s">
        <v>555</v>
      </c>
    </row>
    <row r="45" spans="1:21">
      <c r="A45" s="51" t="s">
        <v>268</v>
      </c>
      <c r="B45" s="167">
        <v>13</v>
      </c>
      <c r="C45" s="59" t="str">
        <f t="array" ref="C45">IFERROR(IF(A45="","",
IF(ISNUMBER(MATCH(TRUE,ISNUMBER(SEARCH($N$2:$N$51, $A45)),0))=TRUE,
"United States of America",INDEX($P$2:$P$199,
MATCH(TRUE,ISNUMBER(SEARCH($P$2:$P$199, $A45)),0)))),
"United States of America")</f>
        <v>India</v>
      </c>
      <c r="D45" s="59" t="str">
        <f t="array" ref="D45">IF(A45="","",IF(ISNUMBER(MATCH(TRUE,ISNUMBER(SEARCH($N$2:$N$51, $A45)),0))=TRUE,"",IF(ISNUMBER(MATCH(TRUE,ISNUMBER(SEARCH($P$2:$P$199, $A45)),0))=TRUE,"","미국 확인 필요")))</f>
        <v/>
      </c>
      <c r="N45" s="168" t="s">
        <v>263</v>
      </c>
      <c r="P45" s="6" t="s">
        <v>456</v>
      </c>
      <c r="Q45" s="116">
        <f t="shared" si="5"/>
        <v>20</v>
      </c>
      <c r="R45" s="116">
        <f>IF(Q45=0,"",RANK(Q45,Q:Q,0)+COUNTIF(Q$1:Q44,Q45))</f>
        <v>17</v>
      </c>
      <c r="S45" s="187">
        <v>20</v>
      </c>
      <c r="T45" s="187">
        <v>16</v>
      </c>
      <c r="U45" t="s">
        <v>557</v>
      </c>
    </row>
    <row r="46" spans="1:21">
      <c r="A46" s="51" t="s">
        <v>469</v>
      </c>
      <c r="B46" s="167">
        <v>13</v>
      </c>
      <c r="C46" s="59" t="str">
        <f t="array" ref="C46">IFERROR(IF(A46="","",
IF(ISNUMBER(MATCH(TRUE,ISNUMBER(SEARCH($N$2:$N$51, $A46)),0))=TRUE,
"United States of America",INDEX($P$2:$P$199,
MATCH(TRUE,ISNUMBER(SEARCH($P$2:$P$199, $A46)),0)))),
"United States of America")</f>
        <v>Brazil</v>
      </c>
      <c r="D46" s="59" t="str">
        <f t="array" ref="D46">IF(A46="","",IF(ISNUMBER(MATCH(TRUE,ISNUMBER(SEARCH($N$2:$N$51, $A46)),0))=TRUE,"",IF(ISNUMBER(MATCH(TRUE,ISNUMBER(SEARCH($P$2:$P$199, $A46)),0))=TRUE,"","미국 확인 필요")))</f>
        <v/>
      </c>
      <c r="N46" s="168" t="s">
        <v>264</v>
      </c>
      <c r="P46" s="6" t="s">
        <v>457</v>
      </c>
      <c r="Q46" s="116">
        <f t="shared" si="5"/>
        <v>26</v>
      </c>
      <c r="R46" s="116">
        <f>IF(Q46=0,"",RANK(Q46,Q:Q,0)+COUNTIF(Q$1:Q45,Q46))</f>
        <v>12</v>
      </c>
      <c r="S46" s="187">
        <v>24</v>
      </c>
      <c r="T46" s="187">
        <v>12</v>
      </c>
      <c r="U46" t="s">
        <v>558</v>
      </c>
    </row>
    <row r="47" spans="1:21">
      <c r="A47" s="51" t="s">
        <v>227</v>
      </c>
      <c r="B47" s="167">
        <v>12</v>
      </c>
      <c r="C47" s="59" t="str">
        <f t="array" ref="C47">IFERROR(IF(A47="","",
IF(ISNUMBER(MATCH(TRUE,ISNUMBER(SEARCH($N$2:$N$51, $A47)),0))=TRUE,
"United States of America",INDEX($P$2:$P$199,
MATCH(TRUE,ISNUMBER(SEARCH($P$2:$P$199, $A47)),0)))),
"United States of America")</f>
        <v>Pakistan</v>
      </c>
      <c r="D47" s="59" t="str">
        <f t="array" ref="D47">IF(A47="","",IF(ISNUMBER(MATCH(TRUE,ISNUMBER(SEARCH($N$2:$N$51, $A47)),0))=TRUE,"",IF(ISNUMBER(MATCH(TRUE,ISNUMBER(SEARCH($P$2:$P$199, $A47)),0))=TRUE,"","미국 확인 필요")))</f>
        <v/>
      </c>
      <c r="N47" s="168" t="s">
        <v>267</v>
      </c>
      <c r="P47" s="6" t="s">
        <v>458</v>
      </c>
      <c r="Q47" s="116">
        <f t="shared" si="5"/>
        <v>47</v>
      </c>
      <c r="R47" s="116">
        <f>IF(Q47=0,"",RANK(Q47,Q:Q,0)+COUNTIF(Q$1:Q46,Q47))</f>
        <v>8</v>
      </c>
      <c r="S47" s="187">
        <v>45</v>
      </c>
      <c r="T47" s="187">
        <v>8</v>
      </c>
      <c r="U47" t="s">
        <v>559</v>
      </c>
    </row>
    <row r="48" spans="1:21">
      <c r="A48" s="51" t="s">
        <v>330</v>
      </c>
      <c r="B48" s="167">
        <v>12</v>
      </c>
      <c r="C48" s="59" t="str">
        <f t="array" ref="C48">IFERROR(IF(A48="","",
IF(ISNUMBER(MATCH(TRUE,ISNUMBER(SEARCH($N$2:$N$51, $A48)),0))=TRUE,
"United States of America",INDEX($P$2:$P$199,
MATCH(TRUE,ISNUMBER(SEARCH($P$2:$P$199, $A48)),0)))),
"United States of America")</f>
        <v>Canada</v>
      </c>
      <c r="D48" s="59" t="str">
        <f t="array" ref="D48">IF(A48="","",IF(ISNUMBER(MATCH(TRUE,ISNUMBER(SEARCH($N$2:$N$51, $A48)),0))=TRUE,"",IF(ISNUMBER(MATCH(TRUE,ISNUMBER(SEARCH($P$2:$P$199, $A48)),0))=TRUE,"","미국 확인 필요")))</f>
        <v/>
      </c>
      <c r="N48" s="168" t="s">
        <v>269</v>
      </c>
      <c r="P48" s="6" t="s">
        <v>459</v>
      </c>
      <c r="Q48" s="116">
        <f t="shared" si="5"/>
        <v>22</v>
      </c>
      <c r="R48" s="116">
        <f>IF(Q48=0,"",RANK(Q48,Q:Q,0)+COUNTIF(Q$1:Q47,Q48))</f>
        <v>14</v>
      </c>
      <c r="S48" s="187">
        <v>20</v>
      </c>
      <c r="T48" s="187">
        <v>17</v>
      </c>
      <c r="U48" t="s">
        <v>560</v>
      </c>
    </row>
    <row r="49" spans="1:21">
      <c r="A49" s="51" t="s">
        <v>221</v>
      </c>
      <c r="B49" s="167">
        <v>12</v>
      </c>
      <c r="C49" s="59" t="str">
        <f t="array" ref="C49">IFERROR(IF(A49="","",
IF(ISNUMBER(MATCH(TRUE,ISNUMBER(SEARCH($N$2:$N$51, $A49)),0))=TRUE,
"United States of America",INDEX($P$2:$P$199,
MATCH(TRUE,ISNUMBER(SEARCH($P$2:$P$199, $A49)),0)))),
"United States of America")</f>
        <v>India</v>
      </c>
      <c r="D49" s="59" t="str">
        <f t="array" ref="D49">IF(A49="","",IF(ISNUMBER(MATCH(TRUE,ISNUMBER(SEARCH($N$2:$N$51, $A49)),0))=TRUE,"",IF(ISNUMBER(MATCH(TRUE,ISNUMBER(SEARCH($P$2:$P$199, $A49)),0))=TRUE,"","미국 확인 필요")))</f>
        <v/>
      </c>
      <c r="N49" s="168" t="s">
        <v>270</v>
      </c>
      <c r="P49" s="6" t="s">
        <v>460</v>
      </c>
      <c r="Q49" s="116">
        <f t="shared" si="5"/>
        <v>0</v>
      </c>
      <c r="R49" s="116" t="str">
        <f>IF(Q49=0,"",RANK(Q49,Q:Q,0)+COUNTIF(Q$1:Q48,Q49))</f>
        <v/>
      </c>
      <c r="S49" s="187">
        <v>5</v>
      </c>
      <c r="T49" s="187">
        <v>43</v>
      </c>
      <c r="U49" t="s">
        <v>561</v>
      </c>
    </row>
    <row r="50" spans="1:21">
      <c r="A50" s="51" t="s">
        <v>470</v>
      </c>
      <c r="B50" s="167">
        <v>12</v>
      </c>
      <c r="C50" s="59" t="str">
        <f t="array" ref="C50">IFERROR(IF(A50="","",
IF(ISNUMBER(MATCH(TRUE,ISNUMBER(SEARCH($N$2:$N$51, $A50)),0))=TRUE,
"United States of America",INDEX($P$2:$P$199,
MATCH(TRUE,ISNUMBER(SEARCH($P$2:$P$199, $A50)),0)))),
"United States of America")</f>
        <v>Brazil</v>
      </c>
      <c r="D50" s="59" t="str">
        <f t="array" ref="D50">IF(A50="","",IF(ISNUMBER(MATCH(TRUE,ISNUMBER(SEARCH($N$2:$N$51, $A50)),0))=TRUE,"",IF(ISNUMBER(MATCH(TRUE,ISNUMBER(SEARCH($P$2:$P$199, $A50)),0))=TRUE,"","미국 확인 필요")))</f>
        <v/>
      </c>
      <c r="N50" s="168" t="s">
        <v>272</v>
      </c>
      <c r="P50" s="6" t="s">
        <v>273</v>
      </c>
      <c r="Q50" s="116">
        <f t="shared" si="5"/>
        <v>0</v>
      </c>
      <c r="R50" s="116" t="str">
        <f>IF(Q50=0,"",RANK(Q50,Q:Q,0)+COUNTIF(Q$1:Q49,Q50))</f>
        <v/>
      </c>
      <c r="S50" s="187">
        <v>0</v>
      </c>
      <c r="T50" s="187" t="s">
        <v>14</v>
      </c>
      <c r="U50" t="s">
        <v>562</v>
      </c>
    </row>
    <row r="51" spans="1:21" ht="17.25" thickBot="1">
      <c r="A51" s="51" t="s">
        <v>245</v>
      </c>
      <c r="B51" s="167">
        <v>12</v>
      </c>
      <c r="C51" s="59" t="str">
        <f t="array" ref="C51">IFERROR(IF(A51="","",
IF(ISNUMBER(MATCH(TRUE,ISNUMBER(SEARCH($N$2:$N$51, $A51)),0))=TRUE,
"United States of America",INDEX($P$2:$P$199,
MATCH(TRUE,ISNUMBER(SEARCH($P$2:$P$199, $A51)),0)))),
"United States of America")</f>
        <v>France</v>
      </c>
      <c r="D51" s="59" t="str">
        <f t="array" ref="D51">IF(A51="","",IF(ISNUMBER(MATCH(TRUE,ISNUMBER(SEARCH($N$2:$N$51, $A51)),0))=TRUE,"",IF(ISNUMBER(MATCH(TRUE,ISNUMBER(SEARCH($P$2:$P$199, $A51)),0))=TRUE,"","미국 확인 필요")))</f>
        <v/>
      </c>
      <c r="N51" s="176" t="s">
        <v>274</v>
      </c>
      <c r="P51" s="6" t="s">
        <v>275</v>
      </c>
      <c r="Q51" s="116">
        <f t="shared" si="5"/>
        <v>0</v>
      </c>
      <c r="R51" s="116" t="str">
        <f>IF(Q51=0,"",RANK(Q51,Q:Q,0)+COUNTIF(Q$1:Q50,Q51))</f>
        <v/>
      </c>
      <c r="S51" s="187">
        <v>0</v>
      </c>
      <c r="T51" s="187" t="s">
        <v>14</v>
      </c>
      <c r="U51" t="s">
        <v>563</v>
      </c>
    </row>
    <row r="52" spans="1:21">
      <c r="A52" s="51" t="s">
        <v>251</v>
      </c>
      <c r="B52" s="167">
        <v>11</v>
      </c>
      <c r="C52" s="59" t="str">
        <f t="array" ref="C52">IFERROR(IF(A52="","",
IF(ISNUMBER(MATCH(TRUE,ISNUMBER(SEARCH($N$2:$N$51, $A52)),0))=TRUE,
"United States of America",INDEX($P$2:$P$199,
MATCH(TRUE,ISNUMBER(SEARCH($P$2:$P$199, $A52)),0)))),
"United States of America")</f>
        <v>Malaysia</v>
      </c>
      <c r="D52" s="59" t="str">
        <f t="array" ref="D52">IF(A52="","",IF(ISNUMBER(MATCH(TRUE,ISNUMBER(SEARCH($N$2:$N$51, $A52)),0))=TRUE,"",IF(ISNUMBER(MATCH(TRUE,ISNUMBER(SEARCH($P$2:$P$199, $A52)),0))=TRUE,"","미국 확인 필요")))</f>
        <v/>
      </c>
      <c r="P52" s="6" t="s">
        <v>276</v>
      </c>
      <c r="Q52" s="116">
        <f t="shared" si="5"/>
        <v>8</v>
      </c>
      <c r="R52" s="116">
        <f>IF(Q52=0,"",RANK(Q52,Q:Q,0)+COUNTIF(Q$1:Q51,Q52))</f>
        <v>32</v>
      </c>
      <c r="S52" s="187">
        <v>8</v>
      </c>
      <c r="T52" s="187">
        <v>32</v>
      </c>
      <c r="U52" t="s">
        <v>564</v>
      </c>
    </row>
    <row r="53" spans="1:21">
      <c r="A53" s="51" t="s">
        <v>471</v>
      </c>
      <c r="B53" s="167">
        <v>11</v>
      </c>
      <c r="C53" s="59" t="str">
        <f t="array" ref="C53">IFERROR(IF(A53="","",
IF(ISNUMBER(MATCH(TRUE,ISNUMBER(SEARCH($N$2:$N$51, $A53)),0))=TRUE,
"United States of America",INDEX($P$2:$P$199,
MATCH(TRUE,ISNUMBER(SEARCH($P$2:$P$199, $A53)),0)))),
"United States of America")</f>
        <v>India</v>
      </c>
      <c r="D53" s="59" t="str">
        <f t="array" ref="D53">IF(A53="","",IF(ISNUMBER(MATCH(TRUE,ISNUMBER(SEARCH($N$2:$N$51, $A53)),0))=TRUE,"",IF(ISNUMBER(MATCH(TRUE,ISNUMBER(SEARCH($P$2:$P$199, $A53)),0))=TRUE,"","미국 확인 필요")))</f>
        <v/>
      </c>
      <c r="P53" s="6" t="s">
        <v>279</v>
      </c>
      <c r="Q53" s="116">
        <f t="shared" si="5"/>
        <v>0</v>
      </c>
      <c r="R53" s="116" t="str">
        <f>IF(Q53=0,"",RANK(Q53,Q:Q,0)+COUNTIF(Q$1:Q52,Q53))</f>
        <v/>
      </c>
      <c r="S53" s="187">
        <v>0</v>
      </c>
      <c r="T53" s="187" t="s">
        <v>14</v>
      </c>
      <c r="U53" t="s">
        <v>565</v>
      </c>
    </row>
    <row r="54" spans="1:21">
      <c r="A54" s="51" t="s">
        <v>140</v>
      </c>
      <c r="B54" s="167">
        <v>10</v>
      </c>
      <c r="C54" s="59" t="str">
        <f t="array" ref="C54">IFERROR(IF(A54="","",
IF(ISNUMBER(MATCH(TRUE,ISNUMBER(SEARCH($N$2:$N$51, $A54)),0))=TRUE,
"United States of America",INDEX($P$2:$P$199,
MATCH(TRUE,ISNUMBER(SEARCH($P$2:$P$199, $A54)),0)))),
"United States of America")</f>
        <v>Thailand</v>
      </c>
      <c r="D54" s="59" t="str">
        <f t="array" ref="D54">IF(A54="","",IF(ISNUMBER(MATCH(TRUE,ISNUMBER(SEARCH($N$2:$N$51, $A54)),0))=TRUE,"",IF(ISNUMBER(MATCH(TRUE,ISNUMBER(SEARCH($P$2:$P$199, $A54)),0))=TRUE,"","미국 확인 필요")))</f>
        <v/>
      </c>
      <c r="P54" s="6" t="s">
        <v>280</v>
      </c>
      <c r="Q54" s="116">
        <f t="shared" si="5"/>
        <v>0</v>
      </c>
      <c r="R54" s="116" t="str">
        <f>IF(Q54=0,"",RANK(Q54,Q:Q,0)+COUNTIF(Q$1:Q53,Q54))</f>
        <v/>
      </c>
      <c r="S54" s="187">
        <v>0</v>
      </c>
      <c r="T54" s="187" t="s">
        <v>14</v>
      </c>
      <c r="U54" t="s">
        <v>566</v>
      </c>
    </row>
    <row r="55" spans="1:21">
      <c r="A55" s="51" t="s">
        <v>173</v>
      </c>
      <c r="B55" s="167">
        <v>10</v>
      </c>
      <c r="C55" s="59" t="str">
        <f t="array" ref="C55">IFERROR(IF(A55="","",
IF(ISNUMBER(MATCH(TRUE,ISNUMBER(SEARCH($N$2:$N$51, $A55)),0))=TRUE,
"United States of America",INDEX($P$2:$P$199,
MATCH(TRUE,ISNUMBER(SEARCH($P$2:$P$199, $A55)),0)))),
"United States of America")</f>
        <v>United States of America</v>
      </c>
      <c r="D55" s="59" t="str">
        <f t="array" ref="D55">IF(A55="","",IF(ISNUMBER(MATCH(TRUE,ISNUMBER(SEARCH($N$2:$N$51, $A55)),0))=TRUE,"",IF(ISNUMBER(MATCH(TRUE,ISNUMBER(SEARCH($P$2:$P$199, $A55)),0))=TRUE,"","미국 확인 필요")))</f>
        <v/>
      </c>
      <c r="P55" s="6" t="s">
        <v>282</v>
      </c>
      <c r="Q55" s="116">
        <f t="shared" si="5"/>
        <v>0</v>
      </c>
      <c r="R55" s="116" t="str">
        <f>IF(Q55=0,"",RANK(Q55,Q:Q,0)+COUNTIF(Q$1:Q54,Q55))</f>
        <v/>
      </c>
      <c r="S55" s="187">
        <v>0</v>
      </c>
      <c r="T55" s="187" t="s">
        <v>14</v>
      </c>
    </row>
    <row r="56" spans="1:21">
      <c r="A56" s="51" t="s">
        <v>473</v>
      </c>
      <c r="B56" s="167">
        <v>10</v>
      </c>
      <c r="C56" s="59" t="str">
        <f t="array" ref="C56">IFERROR(IF(A56="","",
IF(ISNUMBER(MATCH(TRUE,ISNUMBER(SEARCH($N$2:$N$51, $A56)),0))=TRUE,
"United States of America",INDEX($P$2:$P$199,
MATCH(TRUE,ISNUMBER(SEARCH($P$2:$P$199, $A56)),0)))),
"United States of America")</f>
        <v>United Arab Emirates</v>
      </c>
      <c r="D56" s="59" t="str">
        <f t="array" ref="D56">IF(A56="","",IF(ISNUMBER(MATCH(TRUE,ISNUMBER(SEARCH($N$2:$N$51, $A56)),0))=TRUE,"",IF(ISNUMBER(MATCH(TRUE,ISNUMBER(SEARCH($P$2:$P$199, $A56)),0))=TRUE,"","미국 확인 필요")))</f>
        <v/>
      </c>
      <c r="P56" s="6" t="s">
        <v>284</v>
      </c>
      <c r="Q56" s="116">
        <f t="shared" si="5"/>
        <v>0</v>
      </c>
      <c r="R56" s="116" t="str">
        <f>IF(Q56=0,"",RANK(Q56,Q:Q,0)+COUNTIF(Q$1:Q55,Q56))</f>
        <v/>
      </c>
      <c r="S56" s="187">
        <v>0</v>
      </c>
      <c r="T56" s="187" t="s">
        <v>14</v>
      </c>
      <c r="U56" t="s">
        <v>567</v>
      </c>
    </row>
    <row r="57" spans="1:21">
      <c r="A57" s="51" t="s">
        <v>472</v>
      </c>
      <c r="B57" s="167">
        <v>10</v>
      </c>
      <c r="C57" s="59" t="str">
        <f t="array" ref="C57">IFERROR(IF(A57="","",
IF(ISNUMBER(MATCH(TRUE,ISNUMBER(SEARCH($N$2:$N$51, $A57)),0))=TRUE,
"United States of America",INDEX($P$2:$P$199,
MATCH(TRUE,ISNUMBER(SEARCH($P$2:$P$199, $A57)),0)))),
"United States of America")</f>
        <v>Brazil</v>
      </c>
      <c r="D57" s="59" t="str">
        <f t="array" ref="D57">IF(A57="","",IF(ISNUMBER(MATCH(TRUE,ISNUMBER(SEARCH($N$2:$N$51, $A57)),0))=TRUE,"",IF(ISNUMBER(MATCH(TRUE,ISNUMBER(SEARCH($P$2:$P$199, $A57)),0))=TRUE,"","미국 확인 필요")))</f>
        <v/>
      </c>
      <c r="P57" s="6" t="s">
        <v>492</v>
      </c>
      <c r="Q57" s="116">
        <f t="shared" si="5"/>
        <v>0</v>
      </c>
      <c r="R57" s="116" t="str">
        <f>IF(Q57=0,"",RANK(Q57,Q:Q,0)+COUNTIF(Q$1:Q56,Q57))</f>
        <v/>
      </c>
      <c r="S57" s="187">
        <v>0</v>
      </c>
      <c r="T57" s="187" t="s">
        <v>14</v>
      </c>
      <c r="U57" t="s">
        <v>568</v>
      </c>
    </row>
    <row r="58" spans="1:21">
      <c r="A58" s="51" t="s">
        <v>239</v>
      </c>
      <c r="B58" s="167">
        <v>10</v>
      </c>
      <c r="C58" s="59" t="str">
        <f t="array" ref="C58">IFERROR(IF(A58="","",
IF(ISNUMBER(MATCH(TRUE,ISNUMBER(SEARCH($N$2:$N$51, $A58)),0))=TRUE,
"United States of America",INDEX($P$2:$P$199,
MATCH(TRUE,ISNUMBER(SEARCH($P$2:$P$199, $A58)),0)))),
"United States of America")</f>
        <v>Bangladesh</v>
      </c>
      <c r="D58" s="59" t="str">
        <f t="array" ref="D58">IF(A58="","",IF(ISNUMBER(MATCH(TRUE,ISNUMBER(SEARCH($N$2:$N$51, $A58)),0))=TRUE,"",IF(ISNUMBER(MATCH(TRUE,ISNUMBER(SEARCH($P$2:$P$199, $A58)),0))=TRUE,"","미국 확인 필요")))</f>
        <v/>
      </c>
      <c r="P58" s="6" t="s">
        <v>285</v>
      </c>
      <c r="Q58" s="116">
        <f t="shared" si="5"/>
        <v>0</v>
      </c>
      <c r="R58" s="116" t="str">
        <f>IF(Q58=0,"",RANK(Q58,Q:Q,0)+COUNTIF(Q$1:Q57,Q58))</f>
        <v/>
      </c>
      <c r="S58" s="187">
        <v>0</v>
      </c>
      <c r="T58" s="187" t="s">
        <v>14</v>
      </c>
      <c r="U58" t="s">
        <v>569</v>
      </c>
    </row>
    <row r="59" spans="1:21">
      <c r="A59" s="51" t="s">
        <v>271</v>
      </c>
      <c r="B59" s="167">
        <v>9</v>
      </c>
      <c r="C59" s="59" t="str">
        <f t="array" ref="C59">IFERROR(IF(A59="","",
IF(ISNUMBER(MATCH(TRUE,ISNUMBER(SEARCH($N$2:$N$51, $A59)),0))=TRUE,
"United States of America",INDEX($P$2:$P$199,
MATCH(TRUE,ISNUMBER(SEARCH($P$2:$P$199, $A59)),0)))),
"United States of America")</f>
        <v>India</v>
      </c>
      <c r="D59" s="59" t="str">
        <f t="array" ref="D59">IF(A59="","",IF(ISNUMBER(MATCH(TRUE,ISNUMBER(SEARCH($N$2:$N$51, $A59)),0))=TRUE,"",IF(ISNUMBER(MATCH(TRUE,ISNUMBER(SEARCH($P$2:$P$199, $A59)),0))=TRUE,"","미국 확인 필요")))</f>
        <v/>
      </c>
      <c r="P59" s="6" t="s">
        <v>287</v>
      </c>
      <c r="Q59" s="116">
        <f t="shared" si="5"/>
        <v>0</v>
      </c>
      <c r="R59" s="116" t="str">
        <f>IF(Q59=0,"",RANK(Q59,Q:Q,0)+COUNTIF(Q$1:Q58,Q59))</f>
        <v/>
      </c>
      <c r="S59" s="187">
        <v>0</v>
      </c>
      <c r="T59" s="187" t="s">
        <v>14</v>
      </c>
      <c r="U59" t="s">
        <v>570</v>
      </c>
    </row>
    <row r="60" spans="1:21">
      <c r="A60" s="51" t="s">
        <v>324</v>
      </c>
      <c r="B60" s="167">
        <v>9</v>
      </c>
      <c r="C60" s="59" t="str">
        <f t="array" ref="C60">IFERROR(IF(A60="","",
IF(ISNUMBER(MATCH(TRUE,ISNUMBER(SEARCH($N$2:$N$51, $A60)),0))=TRUE,
"United States of America",INDEX($P$2:$P$199,
MATCH(TRUE,ISNUMBER(SEARCH($P$2:$P$199, $A60)),0)))),
"United States of America")</f>
        <v>India</v>
      </c>
      <c r="D60" s="59" t="str">
        <f t="array" ref="D60">IF(A60="","",IF(ISNUMBER(MATCH(TRUE,ISNUMBER(SEARCH($N$2:$N$51, $A60)),0))=TRUE,"",IF(ISNUMBER(MATCH(TRUE,ISNUMBER(SEARCH($P$2:$P$199, $A60)),0))=TRUE,"","미국 확인 필요")))</f>
        <v/>
      </c>
      <c r="P60" s="6" t="s">
        <v>240</v>
      </c>
      <c r="Q60" s="116">
        <f t="shared" si="5"/>
        <v>10</v>
      </c>
      <c r="R60" s="116">
        <f>IF(Q60=0,"",RANK(Q60,Q:Q,0)+COUNTIF(Q$1:Q59,Q60))</f>
        <v>28</v>
      </c>
      <c r="S60" s="187">
        <v>10</v>
      </c>
      <c r="T60" s="187">
        <v>28</v>
      </c>
      <c r="U60" t="s">
        <v>571</v>
      </c>
    </row>
    <row r="61" spans="1:21">
      <c r="A61" s="51" t="s">
        <v>327</v>
      </c>
      <c r="B61" s="167">
        <v>9</v>
      </c>
      <c r="C61" s="59" t="str">
        <f t="array" ref="C61">IFERROR(IF(A61="","",
IF(ISNUMBER(MATCH(TRUE,ISNUMBER(SEARCH($N$2:$N$51, $A61)),0))=TRUE,
"United States of America",INDEX($P$2:$P$199,
MATCH(TRUE,ISNUMBER(SEARCH($P$2:$P$199, $A61)),0)))),
"United States of America")</f>
        <v>United States of America</v>
      </c>
      <c r="D61" s="59" t="str">
        <f t="array" ref="D61">IF(A61="","",IF(ISNUMBER(MATCH(TRUE,ISNUMBER(SEARCH($N$2:$N$51, $A61)),0))=TRUE,"",IF(ISNUMBER(MATCH(TRUE,ISNUMBER(SEARCH($P$2:$P$199, $A61)),0))=TRUE,"","미국 확인 필요")))</f>
        <v>미국 확인 필요</v>
      </c>
      <c r="P61" s="6" t="s">
        <v>289</v>
      </c>
      <c r="Q61" s="116">
        <f t="shared" si="5"/>
        <v>0</v>
      </c>
      <c r="R61" s="116" t="str">
        <f>IF(Q61=0,"",RANK(Q61,Q:Q,0)+COUNTIF(Q$1:Q60,Q61))</f>
        <v/>
      </c>
      <c r="S61" s="187">
        <v>0</v>
      </c>
      <c r="T61" s="187" t="s">
        <v>14</v>
      </c>
    </row>
    <row r="62" spans="1:21">
      <c r="A62" s="51" t="s">
        <v>475</v>
      </c>
      <c r="B62" s="167">
        <v>9</v>
      </c>
      <c r="C62" s="59" t="str">
        <f t="array" ref="C62">IFERROR(IF(A62="","",
IF(ISNUMBER(MATCH(TRUE,ISNUMBER(SEARCH($N$2:$N$51, $A62)),0))=TRUE,
"United States of America",INDEX($P$2:$P$199,
MATCH(TRUE,ISNUMBER(SEARCH($P$2:$P$199, $A62)),0)))),
"United States of America")</f>
        <v>Saudi Arabia</v>
      </c>
      <c r="D62" s="59" t="str">
        <f t="array" ref="D62">IF(A62="","",IF(ISNUMBER(MATCH(TRUE,ISNUMBER(SEARCH($N$2:$N$51, $A62)),0))=TRUE,"",IF(ISNUMBER(MATCH(TRUE,ISNUMBER(SEARCH($P$2:$P$199, $A62)),0))=TRUE,"","미국 확인 필요")))</f>
        <v/>
      </c>
      <c r="P62" s="6" t="s">
        <v>291</v>
      </c>
      <c r="Q62" s="116">
        <f t="shared" si="5"/>
        <v>0</v>
      </c>
      <c r="R62" s="116" t="str">
        <f>IF(Q62=0,"",RANK(Q62,Q:Q,0)+COUNTIF(Q$1:Q61,Q62))</f>
        <v/>
      </c>
      <c r="S62" s="187">
        <v>0</v>
      </c>
      <c r="T62" s="187" t="s">
        <v>14</v>
      </c>
      <c r="U62" t="s">
        <v>572</v>
      </c>
    </row>
    <row r="63" spans="1:21">
      <c r="A63" s="51" t="s">
        <v>155</v>
      </c>
      <c r="B63" s="167">
        <v>9</v>
      </c>
      <c r="C63" s="59" t="str">
        <f t="array" ref="C63">IFERROR(IF(A63="","",
IF(ISNUMBER(MATCH(TRUE,ISNUMBER(SEARCH($N$2:$N$51, $A63)),0))=TRUE,
"United States of America",INDEX($P$2:$P$199,
MATCH(TRUE,ISNUMBER(SEARCH($P$2:$P$199, $A63)),0)))),
"United States of America")</f>
        <v>United Arab Emirates</v>
      </c>
      <c r="D63" s="59" t="str">
        <f t="array" ref="D63">IF(A63="","",IF(ISNUMBER(MATCH(TRUE,ISNUMBER(SEARCH($N$2:$N$51, $A63)),0))=TRUE,"",IF(ISNUMBER(MATCH(TRUE,ISNUMBER(SEARCH($P$2:$P$199, $A63)),0))=TRUE,"","미국 확인 필요")))</f>
        <v/>
      </c>
      <c r="P63" s="6" t="s">
        <v>292</v>
      </c>
      <c r="Q63" s="116">
        <f t="shared" si="5"/>
        <v>0</v>
      </c>
      <c r="R63" s="116" t="str">
        <f>IF(Q63=0,"",RANK(Q63,Q:Q,0)+COUNTIF(Q$1:Q62,Q63))</f>
        <v/>
      </c>
      <c r="S63" s="187">
        <v>0</v>
      </c>
      <c r="T63" s="187" t="s">
        <v>14</v>
      </c>
    </row>
    <row r="64" spans="1:21">
      <c r="A64" s="51" t="s">
        <v>303</v>
      </c>
      <c r="B64" s="167">
        <v>9</v>
      </c>
      <c r="C64" s="59" t="str">
        <f t="array" ref="C64">IFERROR(IF(A64="","",
IF(ISNUMBER(MATCH(TRUE,ISNUMBER(SEARCH($N$2:$N$51, $A64)),0))=TRUE,
"United States of America",INDEX($P$2:$P$199,
MATCH(TRUE,ISNUMBER(SEARCH($P$2:$P$199, $A64)),0)))),
"United States of America")</f>
        <v>Uganda</v>
      </c>
      <c r="D64" s="59" t="str">
        <f t="array" ref="D64">IF(A64="","",IF(ISNUMBER(MATCH(TRUE,ISNUMBER(SEARCH($N$2:$N$51, $A64)),0))=TRUE,"",IF(ISNUMBER(MATCH(TRUE,ISNUMBER(SEARCH($P$2:$P$199, $A64)),0))=TRUE,"","미국 확인 필요")))</f>
        <v/>
      </c>
      <c r="P64" s="6" t="s">
        <v>294</v>
      </c>
      <c r="Q64" s="116">
        <f t="shared" si="5"/>
        <v>0</v>
      </c>
      <c r="R64" s="116" t="str">
        <f>IF(Q64=0,"",RANK(Q64,Q:Q,0)+COUNTIF(Q$1:Q63,Q64))</f>
        <v/>
      </c>
      <c r="S64" s="187">
        <v>0</v>
      </c>
      <c r="T64" s="187" t="s">
        <v>14</v>
      </c>
    </row>
    <row r="65" spans="1:21">
      <c r="A65" s="51" t="s">
        <v>474</v>
      </c>
      <c r="B65" s="167">
        <v>9</v>
      </c>
      <c r="C65" s="59" t="str">
        <f t="array" ref="C65">IFERROR(IF(A65="","",
IF(ISNUMBER(MATCH(TRUE,ISNUMBER(SEARCH($N$2:$N$51, $A65)),0))=TRUE,
"United States of America",INDEX($P$2:$P$199,
MATCH(TRUE,ISNUMBER(SEARCH($P$2:$P$199, $A65)),0)))),
"United States of America")</f>
        <v>Côte d'Ivoire</v>
      </c>
      <c r="D65" s="59" t="str">
        <f t="array" ref="D65">IF(A65="","",IF(ISNUMBER(MATCH(TRUE,ISNUMBER(SEARCH($N$2:$N$51, $A65)),0))=TRUE,"",IF(ISNUMBER(MATCH(TRUE,ISNUMBER(SEARCH($P$2:$P$199, $A65)),0))=TRUE,"","미국 확인 필요")))</f>
        <v/>
      </c>
      <c r="P65" s="6" t="s">
        <v>296</v>
      </c>
      <c r="Q65" s="116">
        <f t="shared" si="5"/>
        <v>0</v>
      </c>
      <c r="R65" s="116" t="str">
        <f>IF(Q65=0,"",RANK(Q65,Q:Q,0)+COUNTIF(Q$1:Q64,Q65))</f>
        <v/>
      </c>
      <c r="S65" s="187">
        <v>0</v>
      </c>
      <c r="T65" s="187" t="s">
        <v>14</v>
      </c>
      <c r="U65" t="s">
        <v>573</v>
      </c>
    </row>
    <row r="66" spans="1:21">
      <c r="A66" s="51" t="s">
        <v>315</v>
      </c>
      <c r="B66" s="167">
        <v>9</v>
      </c>
      <c r="C66" s="59" t="str">
        <f t="array" ref="C66">IFERROR(IF(A66="","",
IF(ISNUMBER(MATCH(TRUE,ISNUMBER(SEARCH($N$2:$N$51, $A66)),0))=TRUE,
"United States of America",INDEX($P$2:$P$199,
MATCH(TRUE,ISNUMBER(SEARCH($P$2:$P$199, $A66)),0)))),
"United States of America")</f>
        <v>India</v>
      </c>
      <c r="D66" s="59" t="str">
        <f t="array" ref="D66">IF(A66="","",IF(ISNUMBER(MATCH(TRUE,ISNUMBER(SEARCH($N$2:$N$51, $A66)),0))=TRUE,"",IF(ISNUMBER(MATCH(TRUE,ISNUMBER(SEARCH($P$2:$P$199, $A66)),0))=TRUE,"","미국 확인 필요")))</f>
        <v/>
      </c>
      <c r="P66" s="6" t="s">
        <v>297</v>
      </c>
      <c r="Q66" s="116">
        <f t="shared" ref="Q66:Q129" si="6">SUMIF(C:C,P66,B:B)</f>
        <v>0</v>
      </c>
      <c r="R66" s="116" t="str">
        <f>IF(Q66=0,"",RANK(Q66,Q:Q,0)+COUNTIF(Q$1:Q65,Q66))</f>
        <v/>
      </c>
      <c r="S66" s="187">
        <v>0</v>
      </c>
      <c r="T66" s="187" t="s">
        <v>14</v>
      </c>
      <c r="U66" t="s">
        <v>574</v>
      </c>
    </row>
    <row r="67" spans="1:21">
      <c r="A67" s="51" t="s">
        <v>260</v>
      </c>
      <c r="B67" s="167">
        <v>9</v>
      </c>
      <c r="C67" s="59" t="str">
        <f t="array" ref="C67">IFERROR(IF(A67="","",
IF(ISNUMBER(MATCH(TRUE,ISNUMBER(SEARCH($N$2:$N$51, $A67)),0))=TRUE,
"United States of America",INDEX($P$2:$P$199,
MATCH(TRUE,ISNUMBER(SEARCH($P$2:$P$199, $A67)),0)))),
"United States of America")</f>
        <v>Canada</v>
      </c>
      <c r="D67" s="59" t="str">
        <f t="array" ref="D67">IF(A67="","",IF(ISNUMBER(MATCH(TRUE,ISNUMBER(SEARCH($N$2:$N$51, $A67)),0))=TRUE,"",IF(ISNUMBER(MATCH(TRUE,ISNUMBER(SEARCH($P$2:$P$199, $A67)),0))=TRUE,"","미국 확인 필요")))</f>
        <v/>
      </c>
      <c r="P67" s="6" t="s">
        <v>298</v>
      </c>
      <c r="Q67" s="116">
        <f t="shared" si="6"/>
        <v>0</v>
      </c>
      <c r="R67" s="116" t="str">
        <f>IF(Q67=0,"",RANK(Q67,Q:Q,0)+COUNTIF(Q$1:Q66,Q67))</f>
        <v/>
      </c>
      <c r="S67" s="187">
        <v>0</v>
      </c>
      <c r="T67" s="187" t="s">
        <v>14</v>
      </c>
      <c r="U67" t="s">
        <v>575</v>
      </c>
    </row>
    <row r="68" spans="1:21">
      <c r="A68" s="51" t="s">
        <v>332</v>
      </c>
      <c r="B68" s="167">
        <v>9</v>
      </c>
      <c r="C68" s="59" t="str">
        <f t="array" ref="C68">IFERROR(IF(A68="","",
IF(ISNUMBER(MATCH(TRUE,ISNUMBER(SEARCH($N$2:$N$51, $A68)),0))=TRUE,
"United States of America",INDEX($P$2:$P$199,
MATCH(TRUE,ISNUMBER(SEARCH($P$2:$P$199, $A68)),0)))),
"United States of America")</f>
        <v>Senegal</v>
      </c>
      <c r="D68" s="59" t="str">
        <f t="array" ref="D68">IF(A68="","",IF(ISNUMBER(MATCH(TRUE,ISNUMBER(SEARCH($N$2:$N$51, $A68)),0))=TRUE,"",IF(ISNUMBER(MATCH(TRUE,ISNUMBER(SEARCH($P$2:$P$199, $A68)),0))=TRUE,"","미국 확인 필요")))</f>
        <v/>
      </c>
      <c r="P68" s="6" t="s">
        <v>300</v>
      </c>
      <c r="Q68" s="116">
        <f t="shared" si="6"/>
        <v>0</v>
      </c>
      <c r="R68" s="116" t="str">
        <f>IF(Q68=0,"",RANK(Q68,Q:Q,0)+COUNTIF(Q$1:Q67,Q68))</f>
        <v/>
      </c>
      <c r="S68" s="187">
        <v>0</v>
      </c>
      <c r="T68" s="187" t="s">
        <v>14</v>
      </c>
      <c r="U68" t="s">
        <v>576</v>
      </c>
    </row>
    <row r="69" spans="1:21">
      <c r="A69" s="51" t="s">
        <v>281</v>
      </c>
      <c r="B69" s="167">
        <v>8</v>
      </c>
      <c r="C69" s="59" t="str">
        <f t="array" ref="C69">IFERROR(IF(A69="","",
IF(ISNUMBER(MATCH(TRUE,ISNUMBER(SEARCH($N$2:$N$51, $A69)),0))=TRUE,
"United States of America",INDEX($P$2:$P$199,
MATCH(TRUE,ISNUMBER(SEARCH($P$2:$P$199, $A69)),0)))),
"United States of America")</f>
        <v>United States of America</v>
      </c>
      <c r="D69" s="59" t="str">
        <f t="array" ref="D69">IF(A69="","",IF(ISNUMBER(MATCH(TRUE,ISNUMBER(SEARCH($N$2:$N$51, $A69)),0))=TRUE,"",IF(ISNUMBER(MATCH(TRUE,ISNUMBER(SEARCH($P$2:$P$199, $A69)),0))=TRUE,"","미국 확인 필요")))</f>
        <v>미국 확인 필요</v>
      </c>
      <c r="P69" s="6" t="s">
        <v>302</v>
      </c>
      <c r="Q69" s="116">
        <f t="shared" si="6"/>
        <v>0</v>
      </c>
      <c r="R69" s="116" t="str">
        <f>IF(Q69=0,"",RANK(Q69,Q:Q,0)+COUNTIF(Q$1:Q68,Q69))</f>
        <v/>
      </c>
      <c r="S69" s="187">
        <v>0</v>
      </c>
      <c r="T69" s="187" t="s">
        <v>14</v>
      </c>
    </row>
    <row r="70" spans="1:21">
      <c r="A70" s="51" t="s">
        <v>305</v>
      </c>
      <c r="B70" s="167">
        <v>8</v>
      </c>
      <c r="C70" s="59" t="str">
        <f t="array" ref="C70">IFERROR(IF(A70="","",
IF(ISNUMBER(MATCH(TRUE,ISNUMBER(SEARCH($N$2:$N$51, $A70)),0))=TRUE,
"United States of America",INDEX($P$2:$P$199,
MATCH(TRUE,ISNUMBER(SEARCH($P$2:$P$199, $A70)),0)))),
"United States of America")</f>
        <v>Algeria</v>
      </c>
      <c r="D70" s="59" t="str">
        <f t="array" ref="D70">IF(A70="","",IF(ISNUMBER(MATCH(TRUE,ISNUMBER(SEARCH($N$2:$N$51, $A70)),0))=TRUE,"",IF(ISNUMBER(MATCH(TRUE,ISNUMBER(SEARCH($P$2:$P$199, $A70)),0))=TRUE,"","미국 확인 필요")))</f>
        <v/>
      </c>
      <c r="P70" s="6" t="s">
        <v>491</v>
      </c>
      <c r="Q70" s="116">
        <f t="shared" si="6"/>
        <v>6</v>
      </c>
      <c r="R70" s="116">
        <f>IF(Q70=0,"",RANK(Q70,Q:Q,0)+COUNTIF(Q$1:Q69,Q70))</f>
        <v>38</v>
      </c>
      <c r="S70" s="187">
        <v>6</v>
      </c>
      <c r="T70" s="187">
        <v>38</v>
      </c>
      <c r="U70" t="s">
        <v>580</v>
      </c>
    </row>
    <row r="71" spans="1:21">
      <c r="A71" s="51" t="s">
        <v>478</v>
      </c>
      <c r="B71" s="167">
        <v>8</v>
      </c>
      <c r="C71" s="59" t="str">
        <f t="array" ref="C71">IFERROR(IF(A71="","",
IF(ISNUMBER(MATCH(TRUE,ISNUMBER(SEARCH($N$2:$N$51, $A71)),0))=TRUE,
"United States of America",INDEX($P$2:$P$199,
MATCH(TRUE,ISNUMBER(SEARCH($P$2:$P$199, $A71)),0)))),
"United States of America")</f>
        <v>Saudi Arabia</v>
      </c>
      <c r="D71" s="59" t="str">
        <f t="array" ref="D71">IF(A71="","",IF(ISNUMBER(MATCH(TRUE,ISNUMBER(SEARCH($N$2:$N$51, $A71)),0))=TRUE,"",IF(ISNUMBER(MATCH(TRUE,ISNUMBER(SEARCH($P$2:$P$199, $A71)),0))=TRUE,"","미국 확인 필요")))</f>
        <v/>
      </c>
      <c r="P71" s="6" t="s">
        <v>306</v>
      </c>
      <c r="Q71" s="116">
        <f t="shared" si="6"/>
        <v>0</v>
      </c>
      <c r="R71" s="116" t="str">
        <f>IF(Q71=0,"",RANK(Q71,Q:Q,0)+COUNTIF(Q$1:Q70,Q71))</f>
        <v/>
      </c>
      <c r="S71" s="187">
        <v>0</v>
      </c>
      <c r="T71" s="187" t="s">
        <v>14</v>
      </c>
    </row>
    <row r="72" spans="1:21">
      <c r="A72" s="51" t="s">
        <v>479</v>
      </c>
      <c r="B72" s="167">
        <v>8</v>
      </c>
      <c r="C72" s="59" t="str">
        <f t="array" ref="C72">IFERROR(IF(A72="","",
IF(ISNUMBER(MATCH(TRUE,ISNUMBER(SEARCH($N$2:$N$51, $A72)),0))=TRUE,
"United States of America",INDEX($P$2:$P$199,
MATCH(TRUE,ISNUMBER(SEARCH($P$2:$P$199, $A72)),0)))),
"United States of America")</f>
        <v>Saudi Arabia</v>
      </c>
      <c r="D72" s="59" t="str">
        <f t="array" ref="D72">IF(A72="","",IF(ISNUMBER(MATCH(TRUE,ISNUMBER(SEARCH($N$2:$N$51, $A72)),0))=TRUE,"",IF(ISNUMBER(MATCH(TRUE,ISNUMBER(SEARCH($P$2:$P$199, $A72)),0))=TRUE,"","미국 확인 필요")))</f>
        <v/>
      </c>
      <c r="P72" s="6" t="s">
        <v>308</v>
      </c>
      <c r="Q72" s="116">
        <f t="shared" si="6"/>
        <v>9</v>
      </c>
      <c r="R72" s="116">
        <f>IF(Q72=0,"",RANK(Q72,Q:Q,0)+COUNTIF(Q$1:Q71,Q72))</f>
        <v>29</v>
      </c>
      <c r="S72" s="187">
        <v>9</v>
      </c>
      <c r="T72" s="187">
        <v>29</v>
      </c>
      <c r="U72" t="s">
        <v>577</v>
      </c>
    </row>
    <row r="73" spans="1:21">
      <c r="A73" s="51" t="s">
        <v>477</v>
      </c>
      <c r="B73" s="167">
        <v>8</v>
      </c>
      <c r="C73" s="59" t="str">
        <f t="array" ref="C73">IFERROR(IF(A73="","",
IF(ISNUMBER(MATCH(TRUE,ISNUMBER(SEARCH($N$2:$N$51, $A73)),0))=TRUE,
"United States of America",INDEX($P$2:$P$199,
MATCH(TRUE,ISNUMBER(SEARCH($P$2:$P$199, $A73)),0)))),
"United States of America")</f>
        <v>Brazil</v>
      </c>
      <c r="D73" s="59" t="str">
        <f t="array" ref="D73">IF(A73="","",IF(ISNUMBER(MATCH(TRUE,ISNUMBER(SEARCH($N$2:$N$51, $A73)),0))=TRUE,"",IF(ISNUMBER(MATCH(TRUE,ISNUMBER(SEARCH($P$2:$P$199, $A73)),0))=TRUE,"","미국 확인 필요")))</f>
        <v/>
      </c>
      <c r="P73" s="6" t="s">
        <v>310</v>
      </c>
      <c r="Q73" s="116">
        <f t="shared" si="6"/>
        <v>0</v>
      </c>
      <c r="R73" s="116" t="str">
        <f>IF(Q73=0,"",RANK(Q73,Q:Q,0)+COUNTIF(Q$1:Q72,Q73))</f>
        <v/>
      </c>
      <c r="S73" s="187">
        <v>0</v>
      </c>
      <c r="T73" s="187" t="s">
        <v>14</v>
      </c>
    </row>
    <row r="74" spans="1:21">
      <c r="A74" s="51" t="s">
        <v>480</v>
      </c>
      <c r="B74" s="167">
        <v>8</v>
      </c>
      <c r="C74" s="59" t="str">
        <f t="array" ref="C74">IFERROR(IF(A74="","",
IF(ISNUMBER(MATCH(TRUE,ISNUMBER(SEARCH($N$2:$N$51, $A74)),0))=TRUE,
"United States of America",INDEX($P$2:$P$199,
MATCH(TRUE,ISNUMBER(SEARCH($P$2:$P$199, $A74)),0)))),
"United States of America")</f>
        <v>Qatar</v>
      </c>
      <c r="D74" s="59" t="str">
        <f t="array" ref="D74">IF(A74="","",IF(ISNUMBER(MATCH(TRUE,ISNUMBER(SEARCH($N$2:$N$51, $A74)),0))=TRUE,"",IF(ISNUMBER(MATCH(TRUE,ISNUMBER(SEARCH($P$2:$P$199, $A74)),0))=TRUE,"","미국 확인 필요")))</f>
        <v/>
      </c>
      <c r="P74" s="6" t="s">
        <v>314</v>
      </c>
      <c r="Q74" s="116">
        <f t="shared" si="6"/>
        <v>0</v>
      </c>
      <c r="R74" s="116" t="str">
        <f>IF(Q74=0,"",RANK(Q74,Q:Q,0)+COUNTIF(Q$1:Q73,Q74))</f>
        <v/>
      </c>
      <c r="S74" s="187">
        <v>0</v>
      </c>
      <c r="T74" s="187" t="s">
        <v>14</v>
      </c>
      <c r="U74" t="s">
        <v>578</v>
      </c>
    </row>
    <row r="75" spans="1:21">
      <c r="A75" s="51" t="s">
        <v>476</v>
      </c>
      <c r="B75" s="167">
        <v>8</v>
      </c>
      <c r="C75" s="59" t="str">
        <f t="array" ref="C75">IFERROR(IF(A75="","",
IF(ISNUMBER(MATCH(TRUE,ISNUMBER(SEARCH($N$2:$N$51, $A75)),0))=TRUE,
"United States of America",INDEX($P$2:$P$199,
MATCH(TRUE,ISNUMBER(SEARCH($P$2:$P$199, $A75)),0)))),
"United States of America")</f>
        <v>Cameroon</v>
      </c>
      <c r="D75" s="59" t="str">
        <f t="array" ref="D75">IF(A75="","",IF(ISNUMBER(MATCH(TRUE,ISNUMBER(SEARCH($N$2:$N$51, $A75)),0))=TRUE,"",IF(ISNUMBER(MATCH(TRUE,ISNUMBER(SEARCH($P$2:$P$199, $A75)),0))=TRUE,"","미국 확인 필요")))</f>
        <v/>
      </c>
      <c r="P75" s="6" t="s">
        <v>316</v>
      </c>
      <c r="Q75" s="116">
        <f t="shared" si="6"/>
        <v>8</v>
      </c>
      <c r="R75" s="116">
        <f>IF(Q75=0,"",RANK(Q75,Q:Q,0)+COUNTIF(Q$1:Q74,Q75))</f>
        <v>33</v>
      </c>
      <c r="S75" s="187">
        <v>8</v>
      </c>
      <c r="T75" s="187">
        <v>33</v>
      </c>
      <c r="U75" t="s">
        <v>579</v>
      </c>
    </row>
    <row r="76" spans="1:21">
      <c r="A76" s="51" t="s">
        <v>483</v>
      </c>
      <c r="B76" s="167">
        <v>8</v>
      </c>
      <c r="C76" s="59" t="str">
        <f t="array" ref="C76">IFERROR(IF(A76="","",
IF(ISNUMBER(MATCH(TRUE,ISNUMBER(SEARCH($N$2:$N$51, $A76)),0))=TRUE,
"United States of America",INDEX($P$2:$P$199,
MATCH(TRUE,ISNUMBER(SEARCH($P$2:$P$199, $A76)),0)))),
"United States of America")</f>
        <v>Saudi Arabia</v>
      </c>
      <c r="D76" s="59" t="str">
        <f t="array" ref="D76">IF(A76="","",IF(ISNUMBER(MATCH(TRUE,ISNUMBER(SEARCH($N$2:$N$51, $A76)),0))=TRUE,"",IF(ISNUMBER(MATCH(TRUE,ISNUMBER(SEARCH($P$2:$P$199, $A76)),0))=TRUE,"","미국 확인 필요")))</f>
        <v/>
      </c>
      <c r="P76" s="6" t="s">
        <v>317</v>
      </c>
      <c r="Q76" s="116">
        <f t="shared" si="6"/>
        <v>0</v>
      </c>
      <c r="R76" s="116" t="str">
        <f>IF(Q76=0,"",RANK(Q76,Q:Q,0)+COUNTIF(Q$1:Q75,Q76))</f>
        <v/>
      </c>
      <c r="S76" s="187">
        <v>0</v>
      </c>
      <c r="T76" s="187" t="s">
        <v>14</v>
      </c>
    </row>
    <row r="77" spans="1:21">
      <c r="A77" s="51" t="s">
        <v>184</v>
      </c>
      <c r="B77" s="167">
        <v>7</v>
      </c>
      <c r="C77" s="59" t="str">
        <f t="array" ref="C77">IFERROR(IF(A77="","",
IF(ISNUMBER(MATCH(TRUE,ISNUMBER(SEARCH($N$2:$N$51, $A77)),0))=TRUE,
"United States of America",INDEX($P$2:$P$199,
MATCH(TRUE,ISNUMBER(SEARCH($P$2:$P$199, $A77)),0)))),
"United States of America")</f>
        <v>Brazil</v>
      </c>
      <c r="D77" s="59" t="str">
        <f t="array" ref="D77">IF(A77="","",IF(ISNUMBER(MATCH(TRUE,ISNUMBER(SEARCH($N$2:$N$51, $A77)),0))=TRUE,"",IF(ISNUMBER(MATCH(TRUE,ISNUMBER(SEARCH($P$2:$P$199, $A77)),0))=TRUE,"","미국 확인 필요")))</f>
        <v/>
      </c>
      <c r="P77" s="6" t="s">
        <v>318</v>
      </c>
      <c r="Q77" s="116">
        <f t="shared" si="6"/>
        <v>0</v>
      </c>
      <c r="R77" s="116" t="str">
        <f>IF(Q77=0,"",RANK(Q77,Q:Q,0)+COUNTIF(Q$1:Q76,Q77))</f>
        <v/>
      </c>
      <c r="S77" s="187">
        <v>0</v>
      </c>
      <c r="T77" s="187" t="s">
        <v>14</v>
      </c>
    </row>
    <row r="78" spans="1:21">
      <c r="A78" s="51" t="s">
        <v>283</v>
      </c>
      <c r="B78" s="167">
        <v>7</v>
      </c>
      <c r="C78" s="59" t="str">
        <f t="array" ref="C78">IFERROR(IF(A78="","",
IF(ISNUMBER(MATCH(TRUE,ISNUMBER(SEARCH($N$2:$N$51, $A78)),0))=TRUE,
"United States of America",INDEX($P$2:$P$199,
MATCH(TRUE,ISNUMBER(SEARCH($P$2:$P$199, $A78)),0)))),
"United States of America")</f>
        <v>Pakistan</v>
      </c>
      <c r="D78" s="59" t="str">
        <f t="array" ref="D78">IF(A78="","",IF(ISNUMBER(MATCH(TRUE,ISNUMBER(SEARCH($N$2:$N$51, $A78)),0))=TRUE,"",IF(ISNUMBER(MATCH(TRUE,ISNUMBER(SEARCH($P$2:$P$199, $A78)),0))=TRUE,"","미국 확인 필요")))</f>
        <v/>
      </c>
      <c r="P78" s="6" t="s">
        <v>319</v>
      </c>
      <c r="Q78" s="116">
        <f t="shared" si="6"/>
        <v>0</v>
      </c>
      <c r="R78" s="116" t="str">
        <f>IF(Q78=0,"",RANK(Q78,Q:Q,0)+COUNTIF(Q$1:Q77,Q78))</f>
        <v/>
      </c>
      <c r="S78" s="187">
        <v>0</v>
      </c>
      <c r="T78" s="187" t="s">
        <v>14</v>
      </c>
    </row>
    <row r="79" spans="1:21">
      <c r="A79" s="51" t="s">
        <v>301</v>
      </c>
      <c r="B79" s="167">
        <v>7</v>
      </c>
      <c r="C79" s="59" t="str">
        <f t="array" ref="C79">IFERROR(IF(A79="","",
IF(ISNUMBER(MATCH(TRUE,ISNUMBER(SEARCH($N$2:$N$51, $A79)),0))=TRUE,
"United States of America",INDEX($P$2:$P$199,
MATCH(TRUE,ISNUMBER(SEARCH($P$2:$P$199, $A79)),0)))),
"United States of America")</f>
        <v>China</v>
      </c>
      <c r="D79" s="59" t="str">
        <f t="array" ref="D79">IF(A79="","",IF(ISNUMBER(MATCH(TRUE,ISNUMBER(SEARCH($N$2:$N$51, $A79)),0))=TRUE,"",IF(ISNUMBER(MATCH(TRUE,ISNUMBER(SEARCH($P$2:$P$199, $A79)),0))=TRUE,"","미국 확인 필요")))</f>
        <v/>
      </c>
      <c r="P79" s="6" t="s">
        <v>320</v>
      </c>
      <c r="Q79" s="116">
        <f t="shared" si="6"/>
        <v>0</v>
      </c>
      <c r="R79" s="116" t="str">
        <f>IF(Q79=0,"",RANK(Q79,Q:Q,0)+COUNTIF(Q$1:Q78,Q79))</f>
        <v/>
      </c>
      <c r="S79" s="187">
        <v>0</v>
      </c>
      <c r="T79" s="187" t="s">
        <v>14</v>
      </c>
      <c r="U79" t="s">
        <v>581</v>
      </c>
    </row>
    <row r="80" spans="1:21">
      <c r="A80" s="51" t="s">
        <v>311</v>
      </c>
      <c r="B80" s="167">
        <v>7</v>
      </c>
      <c r="C80" s="59" t="str">
        <f t="array" ref="C80">IFERROR(IF(A80="","",
IF(ISNUMBER(MATCH(TRUE,ISNUMBER(SEARCH($N$2:$N$51, $A80)),0))=TRUE,
"United States of America",INDEX($P$2:$P$199,
MATCH(TRUE,ISNUMBER(SEARCH($P$2:$P$199, $A80)),0)))),
"United States of America")</f>
        <v>Sri Lanka</v>
      </c>
      <c r="D80" s="59" t="str">
        <f t="array" ref="D80">IF(A80="","",IF(ISNUMBER(MATCH(TRUE,ISNUMBER(SEARCH($N$2:$N$51, $A80)),0))=TRUE,"",IF(ISNUMBER(MATCH(TRUE,ISNUMBER(SEARCH($P$2:$P$199, $A80)),0))=TRUE,"","미국 확인 필요")))</f>
        <v/>
      </c>
      <c r="P80" s="6" t="s">
        <v>321</v>
      </c>
      <c r="Q80" s="116">
        <f t="shared" si="6"/>
        <v>0</v>
      </c>
      <c r="R80" s="116" t="str">
        <f>IF(Q80=0,"",RANK(Q80,Q:Q,0)+COUNTIF(Q$1:Q79,Q80))</f>
        <v/>
      </c>
      <c r="S80" s="187">
        <v>0</v>
      </c>
      <c r="T80" s="187" t="s">
        <v>14</v>
      </c>
      <c r="U80" t="s">
        <v>582</v>
      </c>
    </row>
    <row r="81" spans="1:21">
      <c r="A81" s="51" t="s">
        <v>481</v>
      </c>
      <c r="B81" s="167">
        <v>7</v>
      </c>
      <c r="C81" s="59" t="str">
        <f t="array" ref="C81">IFERROR(IF(A81="","",
IF(ISNUMBER(MATCH(TRUE,ISNUMBER(SEARCH($N$2:$N$51, $A81)),0))=TRUE,
"United States of America",INDEX($P$2:$P$199,
MATCH(TRUE,ISNUMBER(SEARCH($P$2:$P$199, $A81)),0)))),
"United States of America")</f>
        <v>Niger</v>
      </c>
      <c r="D81" s="59" t="str">
        <f t="array" ref="D81">IF(A81="","",IF(ISNUMBER(MATCH(TRUE,ISNUMBER(SEARCH($N$2:$N$51, $A81)),0))=TRUE,"",IF(ISNUMBER(MATCH(TRUE,ISNUMBER(SEARCH($P$2:$P$199, $A81)),0))=TRUE,"","미국 확인 필요")))</f>
        <v/>
      </c>
      <c r="P81" s="6" t="s">
        <v>322</v>
      </c>
      <c r="Q81" s="116">
        <f t="shared" si="6"/>
        <v>0</v>
      </c>
      <c r="R81" s="116" t="str">
        <f>IF(Q81=0,"",RANK(Q81,Q:Q,0)+COUNTIF(Q$1:Q80,Q81))</f>
        <v/>
      </c>
      <c r="S81" s="187">
        <v>0</v>
      </c>
      <c r="T81" s="187" t="s">
        <v>14</v>
      </c>
      <c r="U81" t="s">
        <v>583</v>
      </c>
    </row>
    <row r="82" spans="1:21">
      <c r="A82" s="51" t="s">
        <v>309</v>
      </c>
      <c r="B82" s="167">
        <v>7</v>
      </c>
      <c r="C82" s="59" t="str">
        <f t="array" ref="C82">IFERROR(IF(A82="","",
IF(ISNUMBER(MATCH(TRUE,ISNUMBER(SEARCH($N$2:$N$51, $A82)),0))=TRUE,
"United States of America",INDEX($P$2:$P$199,
MATCH(TRUE,ISNUMBER(SEARCH($P$2:$P$199, $A82)),0)))),
"United States of America")</f>
        <v>United States of America</v>
      </c>
      <c r="D82" s="59" t="str">
        <f t="array" ref="D82">IF(A82="","",IF(ISNUMBER(MATCH(TRUE,ISNUMBER(SEARCH($N$2:$N$51, $A82)),0))=TRUE,"",IF(ISNUMBER(MATCH(TRUE,ISNUMBER(SEARCH($P$2:$P$199, $A82)),0))=TRUE,"","미국 확인 필요")))</f>
        <v>미국 확인 필요</v>
      </c>
      <c r="P82" s="6" t="s">
        <v>323</v>
      </c>
      <c r="Q82" s="116">
        <f t="shared" si="6"/>
        <v>0</v>
      </c>
      <c r="R82" s="116" t="str">
        <f>IF(Q82=0,"",RANK(Q82,Q:Q,0)+COUNTIF(Q$1:Q81,Q82))</f>
        <v/>
      </c>
      <c r="S82" s="187">
        <v>0</v>
      </c>
      <c r="T82" s="187" t="s">
        <v>14</v>
      </c>
      <c r="U82" t="s">
        <v>584</v>
      </c>
    </row>
    <row r="83" spans="1:21">
      <c r="A83" s="51" t="s">
        <v>295</v>
      </c>
      <c r="B83" s="167">
        <v>7</v>
      </c>
      <c r="C83" s="59" t="str">
        <f t="array" ref="C83">IFERROR(IF(A83="","",
IF(ISNUMBER(MATCH(TRUE,ISNUMBER(SEARCH($N$2:$N$51, $A83)),0))=TRUE,
"United States of America",INDEX($P$2:$P$199,
MATCH(TRUE,ISNUMBER(SEARCH($P$2:$P$199, $A83)),0)))),
"United States of America")</f>
        <v>Morocco</v>
      </c>
      <c r="D83" s="59" t="str">
        <f t="array" ref="D83">IF(A83="","",IF(ISNUMBER(MATCH(TRUE,ISNUMBER(SEARCH($N$2:$N$51, $A83)),0))=TRUE,"",IF(ISNUMBER(MATCH(TRUE,ISNUMBER(SEARCH($P$2:$P$199, $A83)),0))=TRUE,"","미국 확인 필요")))</f>
        <v/>
      </c>
      <c r="P83" s="6" t="s">
        <v>325</v>
      </c>
      <c r="Q83" s="116">
        <f t="shared" si="6"/>
        <v>0</v>
      </c>
      <c r="R83" s="116" t="str">
        <f>IF(Q83=0,"",RANK(Q83,Q:Q,0)+COUNTIF(Q$1:Q82,Q83))</f>
        <v/>
      </c>
      <c r="S83" s="187">
        <v>0</v>
      </c>
      <c r="T83" s="187" t="s">
        <v>14</v>
      </c>
    </row>
    <row r="84" spans="1:21">
      <c r="A84" s="51" t="s">
        <v>197</v>
      </c>
      <c r="B84" s="167">
        <v>7</v>
      </c>
      <c r="C84" s="59" t="str">
        <f t="array" ref="C84">IFERROR(IF(A84="","",
IF(ISNUMBER(MATCH(TRUE,ISNUMBER(SEARCH($N$2:$N$51, $A84)),0))=TRUE,
"United States of America",INDEX($P$2:$P$199,
MATCH(TRUE,ISNUMBER(SEARCH($P$2:$P$199, $A84)),0)))),
"United States of America")</f>
        <v>Korea</v>
      </c>
      <c r="D84" s="59" t="str">
        <f t="array" ref="D84">IF(A84="","",IF(ISNUMBER(MATCH(TRUE,ISNUMBER(SEARCH($N$2:$N$51, $A84)),0))=TRUE,"",IF(ISNUMBER(MATCH(TRUE,ISNUMBER(SEARCH($P$2:$P$199, $A84)),0))=TRUE,"","미국 확인 필요")))</f>
        <v/>
      </c>
      <c r="P84" s="6" t="s">
        <v>326</v>
      </c>
      <c r="Q84" s="116">
        <f t="shared" si="6"/>
        <v>0</v>
      </c>
      <c r="R84" s="116" t="str">
        <f>IF(Q84=0,"",RANK(Q84,Q:Q,0)+COUNTIF(Q$1:Q83,Q84))</f>
        <v/>
      </c>
      <c r="S84" s="187">
        <v>0</v>
      </c>
      <c r="T84" s="187" t="s">
        <v>14</v>
      </c>
    </row>
    <row r="85" spans="1:21">
      <c r="A85" s="51" t="s">
        <v>484</v>
      </c>
      <c r="B85" s="167">
        <v>6</v>
      </c>
      <c r="C85" s="59" t="str">
        <f t="array" ref="C85">IFERROR(IF(A85="","",
IF(ISNUMBER(MATCH(TRUE,ISNUMBER(SEARCH($N$2:$N$51, $A85)),0))=TRUE,
"United States of America",INDEX($P$2:$P$199,
MATCH(TRUE,ISNUMBER(SEARCH($P$2:$P$199, $A85)),0)))),
"United States of America")</f>
        <v>Burkina Faso</v>
      </c>
      <c r="D85" s="59" t="str">
        <f t="array" ref="D85">IF(A85="","",IF(ISNUMBER(MATCH(TRUE,ISNUMBER(SEARCH($N$2:$N$51, $A85)),0))=TRUE,"",IF(ISNUMBER(MATCH(TRUE,ISNUMBER(SEARCH($P$2:$P$199, $A85)),0))=TRUE,"","미국 확인 필요")))</f>
        <v/>
      </c>
      <c r="P85" s="6" t="s">
        <v>328</v>
      </c>
      <c r="Q85" s="116">
        <f t="shared" si="6"/>
        <v>0</v>
      </c>
      <c r="R85" s="116" t="str">
        <f>IF(Q85=0,"",RANK(Q85,Q:Q,0)+COUNTIF(Q$1:Q84,Q85))</f>
        <v/>
      </c>
      <c r="S85" s="187">
        <v>0</v>
      </c>
      <c r="T85" s="187" t="s">
        <v>14</v>
      </c>
    </row>
    <row r="86" spans="1:21">
      <c r="A86" s="51" t="s">
        <v>299</v>
      </c>
      <c r="B86" s="167">
        <v>6</v>
      </c>
      <c r="C86" s="59" t="str">
        <f t="array" ref="C86">IFERROR(IF(A86="","",
IF(ISNUMBER(MATCH(TRUE,ISNUMBER(SEARCH($N$2:$N$51, $A86)),0))=TRUE,
"United States of America",INDEX($P$2:$P$199,
MATCH(TRUE,ISNUMBER(SEARCH($P$2:$P$199, $A86)),0)))),
"United States of America")</f>
        <v>India</v>
      </c>
      <c r="D86" s="59" t="str">
        <f t="array" ref="D86">IF(A86="","",IF(ISNUMBER(MATCH(TRUE,ISNUMBER(SEARCH($N$2:$N$51, $A86)),0))=TRUE,"",IF(ISNUMBER(MATCH(TRUE,ISNUMBER(SEARCH($P$2:$P$199, $A86)),0))=TRUE,"","미국 확인 필요")))</f>
        <v/>
      </c>
      <c r="P86" s="6" t="s">
        <v>329</v>
      </c>
      <c r="Q86" s="116">
        <f t="shared" si="6"/>
        <v>0</v>
      </c>
      <c r="R86" s="116" t="str">
        <f>IF(Q86=0,"",RANK(Q86,Q:Q,0)+COUNTIF(Q$1:Q85,Q86))</f>
        <v/>
      </c>
      <c r="S86" s="187">
        <v>0</v>
      </c>
      <c r="T86" s="187" t="s">
        <v>14</v>
      </c>
    </row>
    <row r="87" spans="1:21">
      <c r="A87" s="51" t="s">
        <v>238</v>
      </c>
      <c r="B87" s="167">
        <v>6</v>
      </c>
      <c r="C87" s="59" t="str">
        <f t="array" ref="C87">IFERROR(IF(A87="","",
IF(ISNUMBER(MATCH(TRUE,ISNUMBER(SEARCH($N$2:$N$51, $A87)),0))=TRUE,
"United States of America",INDEX($P$2:$P$199,
MATCH(TRUE,ISNUMBER(SEARCH($P$2:$P$199, $A87)),0)))),
"United States of America")</f>
        <v>India</v>
      </c>
      <c r="D87" s="59" t="str">
        <f t="array" ref="D87">IF(A87="","",IF(ISNUMBER(MATCH(TRUE,ISNUMBER(SEARCH($N$2:$N$51, $A87)),0))=TRUE,"",IF(ISNUMBER(MATCH(TRUE,ISNUMBER(SEARCH($P$2:$P$199, $A87)),0))=TRUE,"","미국 확인 필요")))</f>
        <v/>
      </c>
      <c r="P87" s="6" t="s">
        <v>331</v>
      </c>
      <c r="Q87" s="116">
        <f t="shared" si="6"/>
        <v>0</v>
      </c>
      <c r="R87" s="116" t="str">
        <f>IF(Q87=0,"",RANK(Q87,Q:Q,0)+COUNTIF(Q$1:Q86,Q87))</f>
        <v/>
      </c>
      <c r="S87" s="187">
        <v>0</v>
      </c>
      <c r="T87" s="187" t="s">
        <v>14</v>
      </c>
    </row>
    <row r="88" spans="1:21">
      <c r="A88" s="51" t="s">
        <v>482</v>
      </c>
      <c r="B88" s="167">
        <v>6</v>
      </c>
      <c r="C88" s="59" t="str">
        <f t="array" ref="C88">IFERROR(IF(A88="","",
IF(ISNUMBER(MATCH(TRUE,ISNUMBER(SEARCH($N$2:$N$51, $A88)),0))=TRUE,
"United States of America",INDEX($P$2:$P$199,
MATCH(TRUE,ISNUMBER(SEARCH($P$2:$P$199, $A88)),0)))),
"United States of America")</f>
        <v>Mexico</v>
      </c>
      <c r="D88" s="59" t="str">
        <f t="array" ref="D88">IF(A88="","",IF(ISNUMBER(MATCH(TRUE,ISNUMBER(SEARCH($N$2:$N$51, $A88)),0))=TRUE,"",IF(ISNUMBER(MATCH(TRUE,ISNUMBER(SEARCH($P$2:$P$199, $A88)),0))=TRUE,"","미국 확인 필요")))</f>
        <v/>
      </c>
      <c r="P88" s="6" t="s">
        <v>334</v>
      </c>
      <c r="Q88" s="116">
        <f t="shared" si="6"/>
        <v>6</v>
      </c>
      <c r="R88" s="116">
        <f>IF(Q88=0,"",RANK(Q88,Q:Q,0)+COUNTIF(Q$1:Q87,Q88))</f>
        <v>39</v>
      </c>
      <c r="S88" s="187">
        <v>0</v>
      </c>
      <c r="T88" s="187" t="s">
        <v>14</v>
      </c>
      <c r="U88" t="s">
        <v>585</v>
      </c>
    </row>
    <row r="89" spans="1:21">
      <c r="A89" s="51" t="s">
        <v>713</v>
      </c>
      <c r="B89" s="167">
        <v>6</v>
      </c>
      <c r="C89" s="59" t="str">
        <f t="array" ref="C89">IFERROR(IF(A89="","",
IF(ISNUMBER(MATCH(TRUE,ISNUMBER(SEARCH($N$2:$N$51, $A89)),0))=TRUE,
"United States of America",INDEX($P$2:$P$199,
MATCH(TRUE,ISNUMBER(SEARCH($P$2:$P$199, $A89)),0)))),
"United States of America")</f>
        <v>United States of America</v>
      </c>
      <c r="D89" s="59" t="str">
        <f t="array" ref="D89">IF(A89="","",IF(ISNUMBER(MATCH(TRUE,ISNUMBER(SEARCH($N$2:$N$51, $A89)),0))=TRUE,"",IF(ISNUMBER(MATCH(TRUE,ISNUMBER(SEARCH($P$2:$P$199, $A89)),0))=TRUE,"","미국 확인 필요")))</f>
        <v>미국 확인 필요</v>
      </c>
      <c r="P89" s="6" t="s">
        <v>335</v>
      </c>
      <c r="Q89" s="116">
        <f t="shared" si="6"/>
        <v>0</v>
      </c>
      <c r="R89" s="116" t="str">
        <f>IF(Q89=0,"",RANK(Q89,Q:Q,0)+COUNTIF(Q$1:Q88,Q89))</f>
        <v/>
      </c>
      <c r="S89" s="187">
        <v>0</v>
      </c>
      <c r="T89" s="187" t="s">
        <v>14</v>
      </c>
      <c r="U89" t="s">
        <v>586</v>
      </c>
    </row>
    <row r="90" spans="1:21">
      <c r="A90" s="51" t="s">
        <v>258</v>
      </c>
      <c r="B90" s="167">
        <v>6</v>
      </c>
      <c r="C90" s="59" t="str">
        <f t="array" ref="C90">IFERROR(IF(A90="","",
IF(ISNUMBER(MATCH(TRUE,ISNUMBER(SEARCH($N$2:$N$51, $A90)),0))=TRUE,
"United States of America",INDEX($P$2:$P$199,
MATCH(TRUE,ISNUMBER(SEARCH($P$2:$P$199, $A90)),0)))),
"United States of America")</f>
        <v>India</v>
      </c>
      <c r="D90" s="59" t="str">
        <f t="array" ref="D90">IF(A90="","",IF(ISNUMBER(MATCH(TRUE,ISNUMBER(SEARCH($N$2:$N$51, $A90)),0))=TRUE,"",IF(ISNUMBER(MATCH(TRUE,ISNUMBER(SEARCH($P$2:$P$199, $A90)),0))=TRUE,"","미국 확인 필요")))</f>
        <v/>
      </c>
      <c r="P90" s="6" t="s">
        <v>336</v>
      </c>
      <c r="Q90" s="116">
        <f t="shared" si="6"/>
        <v>0</v>
      </c>
      <c r="R90" s="116" t="str">
        <f>IF(Q90=0,"",RANK(Q90,Q:Q,0)+COUNTIF(Q$1:Q89,Q90))</f>
        <v/>
      </c>
      <c r="S90" s="187">
        <v>0</v>
      </c>
      <c r="T90" s="187" t="s">
        <v>14</v>
      </c>
    </row>
    <row r="91" spans="1:21">
      <c r="A91" s="51" t="s">
        <v>714</v>
      </c>
      <c r="B91" s="167">
        <v>6</v>
      </c>
      <c r="C91" s="59" t="str">
        <f t="array" ref="C91">IFERROR(IF(A91="","",
IF(ISNUMBER(MATCH(TRUE,ISNUMBER(SEARCH($N$2:$N$51, $A91)),0))=TRUE,
"United States of America",INDEX($P$2:$P$199,
MATCH(TRUE,ISNUMBER(SEARCH($P$2:$P$199, $A91)),0)))),
"United States of America")</f>
        <v>Ecuador</v>
      </c>
      <c r="D91" s="59" t="str">
        <f t="array" ref="D91">IF(A91="","",IF(ISNUMBER(MATCH(TRUE,ISNUMBER(SEARCH($N$2:$N$51, $A91)),0))=TRUE,"",IF(ISNUMBER(MATCH(TRUE,ISNUMBER(SEARCH($P$2:$P$199, $A91)),0))=TRUE,"","미국 확인 필요")))</f>
        <v/>
      </c>
      <c r="P91" s="6" t="s">
        <v>338</v>
      </c>
      <c r="Q91" s="116">
        <f t="shared" si="6"/>
        <v>0</v>
      </c>
      <c r="R91" s="116" t="str">
        <f>IF(Q91=0,"",RANK(Q91,Q:Q,0)+COUNTIF(Q$1:Q90,Q91))</f>
        <v/>
      </c>
      <c r="S91" s="187">
        <v>0</v>
      </c>
      <c r="T91" s="187" t="s">
        <v>14</v>
      </c>
    </row>
    <row r="92" spans="1:21">
      <c r="A92" s="51" t="s">
        <v>486</v>
      </c>
      <c r="B92" s="167">
        <v>6</v>
      </c>
      <c r="C92" s="59" t="str">
        <f t="array" ref="C92">IFERROR(IF(A92="","",
IF(ISNUMBER(MATCH(TRUE,ISNUMBER(SEARCH($N$2:$N$51, $A92)),0))=TRUE,
"United States of America",INDEX($P$2:$P$199,
MATCH(TRUE,ISNUMBER(SEARCH($P$2:$P$199, $A92)),0)))),
"United States of America")</f>
        <v>China</v>
      </c>
      <c r="D92" s="59" t="str">
        <f t="array" ref="D92">IF(A92="","",IF(ISNUMBER(MATCH(TRUE,ISNUMBER(SEARCH($N$2:$N$51, $A92)),0))=TRUE,"",IF(ISNUMBER(MATCH(TRUE,ISNUMBER(SEARCH($P$2:$P$199, $A92)),0))=TRUE,"","미국 확인 필요")))</f>
        <v/>
      </c>
      <c r="P92" s="6" t="s">
        <v>340</v>
      </c>
      <c r="Q92" s="116">
        <f t="shared" si="6"/>
        <v>0</v>
      </c>
      <c r="R92" s="116" t="str">
        <f>IF(Q92=0,"",RANK(Q92,Q:Q,0)+COUNTIF(Q$1:Q91,Q92))</f>
        <v/>
      </c>
      <c r="S92" s="187">
        <v>0</v>
      </c>
      <c r="T92" s="187" t="s">
        <v>14</v>
      </c>
      <c r="U92" t="s">
        <v>587</v>
      </c>
    </row>
    <row r="93" spans="1:21">
      <c r="A93" s="51" t="s">
        <v>290</v>
      </c>
      <c r="B93" s="167">
        <v>6</v>
      </c>
      <c r="C93" s="59" t="str">
        <f t="array" ref="C93">IFERROR(IF(A93="","",
IF(ISNUMBER(MATCH(TRUE,ISNUMBER(SEARCH($N$2:$N$51, $A93)),0))=TRUE,
"United States of America",INDEX($P$2:$P$199,
MATCH(TRUE,ISNUMBER(SEARCH($P$2:$P$199, $A93)),0)))),
"United States of America")</f>
        <v>India</v>
      </c>
      <c r="D93" s="59" t="str">
        <f t="array" ref="D93">IF(A93="","",IF(ISNUMBER(MATCH(TRUE,ISNUMBER(SEARCH($N$2:$N$51, $A93)),0))=TRUE,"",IF(ISNUMBER(MATCH(TRUE,ISNUMBER(SEARCH($P$2:$P$199, $A93)),0))=TRUE,"","미국 확인 필요")))</f>
        <v/>
      </c>
      <c r="P93" s="6" t="s">
        <v>341</v>
      </c>
      <c r="Q93" s="116">
        <f t="shared" si="6"/>
        <v>0</v>
      </c>
      <c r="R93" s="116" t="str">
        <f>IF(Q93=0,"",RANK(Q93,Q:Q,0)+COUNTIF(Q$1:Q92,Q93))</f>
        <v/>
      </c>
      <c r="S93" s="187">
        <v>0</v>
      </c>
      <c r="T93" s="187" t="s">
        <v>14</v>
      </c>
    </row>
    <row r="94" spans="1:21">
      <c r="A94" s="51" t="s">
        <v>277</v>
      </c>
      <c r="B94" s="167">
        <v>6</v>
      </c>
      <c r="C94" s="59" t="str">
        <f t="array" ref="C94">IFERROR(IF(A94="","",
IF(ISNUMBER(MATCH(TRUE,ISNUMBER(SEARCH($N$2:$N$51, $A94)),0))=TRUE,
"United States of America",INDEX($P$2:$P$199,
MATCH(TRUE,ISNUMBER(SEARCH($P$2:$P$199, $A94)),0)))),
"United States of America")</f>
        <v>Nepal</v>
      </c>
      <c r="D94" s="59" t="str">
        <f t="array" ref="D94">IF(A94="","",IF(ISNUMBER(MATCH(TRUE,ISNUMBER(SEARCH($N$2:$N$51, $A94)),0))=TRUE,"",IF(ISNUMBER(MATCH(TRUE,ISNUMBER(SEARCH($P$2:$P$199, $A94)),0))=TRUE,"","미국 확인 필요")))</f>
        <v/>
      </c>
      <c r="P94" s="6" t="s">
        <v>214</v>
      </c>
      <c r="Q94" s="116">
        <f t="shared" si="6"/>
        <v>18</v>
      </c>
      <c r="R94" s="116">
        <f>IF(Q94=0,"",RANK(Q94,Q:Q,0)+COUNTIF(Q$1:Q93,Q94))</f>
        <v>19</v>
      </c>
      <c r="S94" s="187">
        <v>17</v>
      </c>
      <c r="T94" s="187">
        <v>19</v>
      </c>
      <c r="U94" t="s">
        <v>588</v>
      </c>
    </row>
    <row r="95" spans="1:21">
      <c r="A95" s="51" t="s">
        <v>265</v>
      </c>
      <c r="B95" s="167">
        <v>6</v>
      </c>
      <c r="C95" s="59" t="str">
        <f t="array" ref="C95">IFERROR(IF(A95="","",
IF(ISNUMBER(MATCH(TRUE,ISNUMBER(SEARCH($N$2:$N$51, $A95)),0))=TRUE,
"United States of America",INDEX($P$2:$P$199,
MATCH(TRUE,ISNUMBER(SEARCH($P$2:$P$199, $A95)),0)))),
"United States of America")</f>
        <v>Greece</v>
      </c>
      <c r="D95" s="59" t="str">
        <f t="array" ref="D95">IF(A95="","",IF(ISNUMBER(MATCH(TRUE,ISNUMBER(SEARCH($N$2:$N$51, $A95)),0))=TRUE,"",IF(ISNUMBER(MATCH(TRUE,ISNUMBER(SEARCH($P$2:$P$199, $A95)),0))=TRUE,"","미국 확인 필요")))</f>
        <v/>
      </c>
      <c r="P95" s="6" t="s">
        <v>343</v>
      </c>
      <c r="Q95" s="116">
        <f t="shared" si="6"/>
        <v>0</v>
      </c>
      <c r="R95" s="116" t="str">
        <f>IF(Q95=0,"",RANK(Q95,Q:Q,0)+COUNTIF(Q$1:Q94,Q95))</f>
        <v/>
      </c>
      <c r="S95" s="187">
        <v>0</v>
      </c>
      <c r="T95" s="187" t="s">
        <v>14</v>
      </c>
      <c r="U95" t="s">
        <v>589</v>
      </c>
    </row>
    <row r="96" spans="1:21">
      <c r="A96" s="51" t="s">
        <v>485</v>
      </c>
      <c r="B96" s="167">
        <v>5</v>
      </c>
      <c r="C96" s="59" t="str">
        <f t="array" ref="C96">IFERROR(IF(A96="","",
IF(ISNUMBER(MATCH(TRUE,ISNUMBER(SEARCH($N$2:$N$51, $A96)),0))=TRUE,
"United States of America",INDEX($P$2:$P$199,
MATCH(TRUE,ISNUMBER(SEARCH($P$2:$P$199, $A96)),0)))),
"United States of America")</f>
        <v>Austria</v>
      </c>
      <c r="D96" s="59" t="str">
        <f t="array" ref="D96">IF(A96="","",IF(ISNUMBER(MATCH(TRUE,ISNUMBER(SEARCH($N$2:$N$51, $A96)),0))=TRUE,"",IF(ISNUMBER(MATCH(TRUE,ISNUMBER(SEARCH($P$2:$P$199, $A96)),0))=TRUE,"","미국 확인 필요")))</f>
        <v/>
      </c>
      <c r="P96" s="6" t="s">
        <v>344</v>
      </c>
      <c r="Q96" s="116">
        <f t="shared" si="6"/>
        <v>0</v>
      </c>
      <c r="R96" s="116" t="str">
        <f>IF(Q96=0,"",RANK(Q96,Q:Q,0)+COUNTIF(Q$1:Q95,Q96))</f>
        <v/>
      </c>
      <c r="S96" s="187">
        <v>0</v>
      </c>
      <c r="T96" s="187" t="s">
        <v>14</v>
      </c>
      <c r="U96" t="s">
        <v>590</v>
      </c>
    </row>
    <row r="97" spans="1:21">
      <c r="A97" s="51" t="s">
        <v>293</v>
      </c>
      <c r="B97" s="167">
        <v>5</v>
      </c>
      <c r="C97" s="59" t="str">
        <f t="array" ref="C97">IFERROR(IF(A97="","",
IF(ISNUMBER(MATCH(TRUE,ISNUMBER(SEARCH($N$2:$N$51, $A97)),0))=TRUE,
"United States of America",INDEX($P$2:$P$199,
MATCH(TRUE,ISNUMBER(SEARCH($P$2:$P$199, $A97)),0)))),
"United States of America")</f>
        <v>Pakistan</v>
      </c>
      <c r="D97" s="59" t="str">
        <f t="array" ref="D97">IF(A97="","",IF(ISNUMBER(MATCH(TRUE,ISNUMBER(SEARCH($N$2:$N$51, $A97)),0))=TRUE,"",IF(ISNUMBER(MATCH(TRUE,ISNUMBER(SEARCH($P$2:$P$199, $A97)),0))=TRUE,"","미국 확인 필요")))</f>
        <v/>
      </c>
      <c r="P97" s="6" t="s">
        <v>345</v>
      </c>
      <c r="Q97" s="116">
        <f t="shared" si="6"/>
        <v>0</v>
      </c>
      <c r="R97" s="116" t="str">
        <f>IF(Q97=0,"",RANK(Q97,Q:Q,0)+COUNTIF(Q$1:Q96,Q97))</f>
        <v/>
      </c>
      <c r="S97" s="187">
        <v>0</v>
      </c>
      <c r="T97" s="187" t="s">
        <v>14</v>
      </c>
      <c r="U97" t="s">
        <v>591</v>
      </c>
    </row>
    <row r="98" spans="1:21">
      <c r="A98" s="51" t="s">
        <v>218</v>
      </c>
      <c r="B98" s="167">
        <v>5</v>
      </c>
      <c r="C98" s="59" t="str">
        <f t="array" ref="C98">IFERROR(IF(A98="","",
IF(ISNUMBER(MATCH(TRUE,ISNUMBER(SEARCH($N$2:$N$51, $A98)),0))=TRUE,
"United States of America",INDEX($P$2:$P$199,
MATCH(TRUE,ISNUMBER(SEARCH($P$2:$P$199, $A98)),0)))),
"United States of America")</f>
        <v>United States of America</v>
      </c>
      <c r="D98" s="59" t="str">
        <f t="array" ref="D98">IF(A98="","",IF(ISNUMBER(MATCH(TRUE,ISNUMBER(SEARCH($N$2:$N$51, $A98)),0))=TRUE,"",IF(ISNUMBER(MATCH(TRUE,ISNUMBER(SEARCH($P$2:$P$199, $A98)),0))=TRUE,"","미국 확인 필요")))</f>
        <v>미국 확인 필요</v>
      </c>
      <c r="P98" s="6" t="s">
        <v>171</v>
      </c>
      <c r="Q98" s="116">
        <f t="shared" si="6"/>
        <v>0</v>
      </c>
      <c r="R98" s="116" t="str">
        <f>IF(Q98=0,"",RANK(Q98,Q:Q,0)+COUNTIF(Q$1:Q97,Q98))</f>
        <v/>
      </c>
      <c r="S98" s="187">
        <v>0</v>
      </c>
      <c r="T98" s="187" t="s">
        <v>14</v>
      </c>
      <c r="U98" t="s">
        <v>592</v>
      </c>
    </row>
    <row r="99" spans="1:21">
      <c r="A99" s="51" t="s">
        <v>313</v>
      </c>
      <c r="B99" s="167">
        <v>5</v>
      </c>
      <c r="C99" s="59" t="str">
        <f t="array" ref="C99">IFERROR(IF(A99="","",
IF(ISNUMBER(MATCH(TRUE,ISNUMBER(SEARCH($N$2:$N$51, $A99)),0))=TRUE,
"United States of America",INDEX($P$2:$P$199,
MATCH(TRUE,ISNUMBER(SEARCH($P$2:$P$199, $A99)),0)))),
"United States of America")</f>
        <v>India</v>
      </c>
      <c r="D99" s="59" t="str">
        <f t="array" ref="D99">IF(A99="","",IF(ISNUMBER(MATCH(TRUE,ISNUMBER(SEARCH($N$2:$N$51, $A99)),0))=TRUE,"",IF(ISNUMBER(MATCH(TRUE,ISNUMBER(SEARCH($P$2:$P$199, $A99)),0))=TRUE,"","미국 확인 필요")))</f>
        <v/>
      </c>
      <c r="P99" s="6" t="s">
        <v>347</v>
      </c>
      <c r="Q99" s="116">
        <f t="shared" si="6"/>
        <v>0</v>
      </c>
      <c r="R99" s="116" t="str">
        <f>IF(Q99=0,"",RANK(Q99,Q:Q,0)+COUNTIF(Q$1:Q98,Q99))</f>
        <v/>
      </c>
      <c r="S99" s="187">
        <v>0</v>
      </c>
      <c r="T99" s="187" t="s">
        <v>14</v>
      </c>
      <c r="U99" t="s">
        <v>593</v>
      </c>
    </row>
    <row r="100" spans="1:21">
      <c r="A100" s="51" t="s">
        <v>286</v>
      </c>
      <c r="B100" s="167">
        <v>5</v>
      </c>
      <c r="C100" s="59" t="str">
        <f t="array" ref="C100">IFERROR(IF(A100="","",
IF(ISNUMBER(MATCH(TRUE,ISNUMBER(SEARCH($N$2:$N$51, $A100)),0))=TRUE,
"United States of America",INDEX($P$2:$P$199,
MATCH(TRUE,ISNUMBER(SEARCH($P$2:$P$199, $A100)),0)))),
"United States of America")</f>
        <v>India</v>
      </c>
      <c r="D100" s="59" t="str">
        <f t="array" ref="D100">IF(A100="","",IF(ISNUMBER(MATCH(TRUE,ISNUMBER(SEARCH($N$2:$N$51, $A100)),0))=TRUE,"",IF(ISNUMBER(MATCH(TRUE,ISNUMBER(SEARCH($P$2:$P$199, $A100)),0))=TRUE,"","미국 확인 필요")))</f>
        <v/>
      </c>
      <c r="P100" s="6" t="s">
        <v>266</v>
      </c>
      <c r="Q100" s="116">
        <f t="shared" si="6"/>
        <v>6</v>
      </c>
      <c r="R100" s="116">
        <f>IF(Q100=0,"",RANK(Q100,Q:Q,0)+COUNTIF(Q$1:Q99,Q100))</f>
        <v>40</v>
      </c>
      <c r="S100" s="187">
        <v>6</v>
      </c>
      <c r="T100" s="187">
        <v>39</v>
      </c>
      <c r="U100" t="s">
        <v>594</v>
      </c>
    </row>
    <row r="101" spans="1:21">
      <c r="A101" s="51" t="s">
        <v>339</v>
      </c>
      <c r="B101" s="167">
        <v>5</v>
      </c>
      <c r="C101" s="59" t="str">
        <f t="array" ref="C101">IFERROR(IF(A101="","",
IF(ISNUMBER(MATCH(TRUE,ISNUMBER(SEARCH($N$2:$N$51, $A101)),0))=TRUE,
"United States of America",INDEX($P$2:$P$199,
MATCH(TRUE,ISNUMBER(SEARCH($P$2:$P$199, $A101)),0)))),
"United States of America")</f>
        <v>India</v>
      </c>
      <c r="D101" s="59" t="str">
        <f t="array" ref="D101">IF(A101="","",IF(ISNUMBER(MATCH(TRUE,ISNUMBER(SEARCH($N$2:$N$51, $A101)),0))=TRUE,"",IF(ISNUMBER(MATCH(TRUE,ISNUMBER(SEARCH($P$2:$P$199, $A101)),0))=TRUE,"","미국 확인 필요")))</f>
        <v/>
      </c>
      <c r="P101" s="6" t="s">
        <v>348</v>
      </c>
      <c r="Q101" s="116">
        <f t="shared" si="6"/>
        <v>0</v>
      </c>
      <c r="R101" s="116" t="str">
        <f>IF(Q101=0,"",RANK(Q101,Q:Q,0)+COUNTIF(Q$1:Q100,Q101))</f>
        <v/>
      </c>
      <c r="S101" s="187">
        <v>0</v>
      </c>
      <c r="T101" s="187" t="s">
        <v>14</v>
      </c>
    </row>
    <row r="102" spans="1:21">
      <c r="A102" s="51" t="s">
        <v>715</v>
      </c>
      <c r="B102" s="167">
        <v>5</v>
      </c>
      <c r="C102" s="59" t="str">
        <f t="array" ref="C102">IFERROR(IF(A102="","",
IF(ISNUMBER(MATCH(TRUE,ISNUMBER(SEARCH($N$2:$N$51, $A102)),0))=TRUE,
"United States of America",INDEX($P$2:$P$199,
MATCH(TRUE,ISNUMBER(SEARCH($P$2:$P$199, $A102)),0)))),
"United States of America")</f>
        <v>United States of America</v>
      </c>
      <c r="D102" s="59" t="str">
        <f t="array" ref="D102">IF(A102="","",IF(ISNUMBER(MATCH(TRUE,ISNUMBER(SEARCH($N$2:$N$51, $A102)),0))=TRUE,"",IF(ISNUMBER(MATCH(TRUE,ISNUMBER(SEARCH($P$2:$P$199, $A102)),0))=TRUE,"","미국 확인 필요")))</f>
        <v>미국 확인 필요</v>
      </c>
      <c r="P102" s="6" t="s">
        <v>350</v>
      </c>
      <c r="Q102" s="116">
        <f t="shared" si="6"/>
        <v>0</v>
      </c>
      <c r="R102" s="116" t="str">
        <f>IF(Q102=0,"",RANK(Q102,Q:Q,0)+COUNTIF(Q$1:Q101,Q102))</f>
        <v/>
      </c>
      <c r="S102" s="187">
        <v>0</v>
      </c>
      <c r="T102" s="187" t="s">
        <v>14</v>
      </c>
      <c r="U102" t="s">
        <v>595</v>
      </c>
    </row>
    <row r="103" spans="1:21">
      <c r="A103" s="51" t="s">
        <v>716</v>
      </c>
      <c r="B103" s="167">
        <v>5</v>
      </c>
      <c r="C103" s="59" t="str">
        <f t="array" ref="C103">IFERROR(IF(A103="","",
IF(ISNUMBER(MATCH(TRUE,ISNUMBER(SEARCH($N$2:$N$51, $A103)),0))=TRUE,
"United States of America",INDEX($P$2:$P$199,
MATCH(TRUE,ISNUMBER(SEARCH($P$2:$P$199, $A103)),0)))),
"United States of America")</f>
        <v>Japan</v>
      </c>
      <c r="D103" s="59" t="str">
        <f t="array" ref="D103">IF(A103="","",IF(ISNUMBER(MATCH(TRUE,ISNUMBER(SEARCH($N$2:$N$51, $A103)),0))=TRUE,"",IF(ISNUMBER(MATCH(TRUE,ISNUMBER(SEARCH($P$2:$P$199, $A103)),0))=TRUE,"","미국 확인 필요")))</f>
        <v/>
      </c>
      <c r="P103" s="6" t="s">
        <v>351</v>
      </c>
      <c r="Q103" s="116">
        <f t="shared" si="6"/>
        <v>0</v>
      </c>
      <c r="R103" s="116" t="str">
        <f>IF(Q103=0,"",RANK(Q103,Q:Q,0)+COUNTIF(Q$1:Q102,Q103))</f>
        <v/>
      </c>
      <c r="S103" s="187">
        <v>0</v>
      </c>
      <c r="T103" s="187" t="s">
        <v>14</v>
      </c>
    </row>
    <row r="104" spans="1:21">
      <c r="C104" s="59" t="str">
        <f t="array" ref="C104">IFERROR(IF(A104="","",
IF(ISNUMBER(MATCH(TRUE,ISNUMBER(SEARCH($N$2:$N$51, $A104)),0))=TRUE,
"United States of America",INDEX($P$2:$P$199,
MATCH(TRUE,ISNUMBER(SEARCH($P$2:$P$199, $A104)),0)))),
"United States of America")</f>
        <v/>
      </c>
      <c r="D104" s="59" t="str">
        <f t="array" ref="D104">IF(A104="","",IF(ISNUMBER(MATCH(TRUE,ISNUMBER(SEARCH($N$2:$N$51, $A104)),0))=TRUE,"",IF(ISNUMBER(MATCH(TRUE,ISNUMBER(SEARCH($P$2:$P$199, $A104)),0))=TRUE,"","미국 확인 필요")))</f>
        <v/>
      </c>
      <c r="P104" s="6" t="s">
        <v>352</v>
      </c>
      <c r="Q104" s="116">
        <f t="shared" si="6"/>
        <v>0</v>
      </c>
      <c r="R104" s="116" t="str">
        <f>IF(Q104=0,"",RANK(Q104,Q:Q,0)+COUNTIF(Q$1:Q103,Q104))</f>
        <v/>
      </c>
      <c r="S104" s="187">
        <v>0</v>
      </c>
      <c r="T104" s="187" t="s">
        <v>14</v>
      </c>
    </row>
    <row r="105" spans="1:21">
      <c r="C105" s="59" t="str">
        <f t="array" ref="C105">IFERROR(IF(A105="","",
IF(ISNUMBER(MATCH(TRUE,ISNUMBER(SEARCH($N$2:$N$51, $A105)),0))=TRUE,
"United States of America",INDEX($P$2:$P$199,
MATCH(TRUE,ISNUMBER(SEARCH($P$2:$P$199, $A105)),0)))),
"United States of America")</f>
        <v/>
      </c>
      <c r="D105" s="59" t="str">
        <f t="array" ref="D105">IF(A105="","",IF(ISNUMBER(MATCH(TRUE,ISNUMBER(SEARCH($N$2:$N$51, $A105)),0))=TRUE,"",IF(ISNUMBER(MATCH(TRUE,ISNUMBER(SEARCH($P$2:$P$199, $A105)),0))=TRUE,"","미국 확인 필요")))</f>
        <v/>
      </c>
      <c r="P105" s="6" t="s">
        <v>353</v>
      </c>
      <c r="Q105" s="116">
        <f t="shared" si="6"/>
        <v>0</v>
      </c>
      <c r="R105" s="116" t="str">
        <f>IF(Q105=0,"",RANK(Q105,Q:Q,0)+COUNTIF(Q$1:Q104,Q105))</f>
        <v/>
      </c>
      <c r="S105" s="187">
        <v>0</v>
      </c>
      <c r="T105" s="187" t="s">
        <v>14</v>
      </c>
    </row>
    <row r="106" spans="1:21">
      <c r="C106" s="59" t="str">
        <f t="array" ref="C106">IFERROR(IF(A106="","",
IF(ISNUMBER(MATCH(TRUE,ISNUMBER(SEARCH($N$2:$N$51, $A106)),0))=TRUE,
"United States of America",INDEX($P$2:$P$199,
MATCH(TRUE,ISNUMBER(SEARCH($P$2:$P$199, $A106)),0)))),
"United States of America")</f>
        <v/>
      </c>
      <c r="D106" s="59" t="str">
        <f t="array" ref="D106">IF(A106="","",IF(ISNUMBER(MATCH(TRUE,ISNUMBER(SEARCH($N$2:$N$51, $A106)),0))=TRUE,"",IF(ISNUMBER(MATCH(TRUE,ISNUMBER(SEARCH($P$2:$P$199, $A106)),0))=TRUE,"","미국 확인 필요")))</f>
        <v/>
      </c>
      <c r="P106" s="6" t="s">
        <v>354</v>
      </c>
      <c r="Q106" s="116">
        <f t="shared" si="6"/>
        <v>0</v>
      </c>
      <c r="R106" s="116" t="str">
        <f>IF(Q106=0,"",RANK(Q106,Q:Q,0)+COUNTIF(Q$1:Q105,Q106))</f>
        <v/>
      </c>
      <c r="S106" s="187">
        <v>0</v>
      </c>
      <c r="T106" s="187" t="s">
        <v>14</v>
      </c>
      <c r="U106" t="s">
        <v>596</v>
      </c>
    </row>
    <row r="107" spans="1:21">
      <c r="C107" s="59" t="str">
        <f t="array" ref="C107">IFERROR(IF(A107="","",
IF(ISNUMBER(MATCH(TRUE,ISNUMBER(SEARCH($N$2:$N$51, $A107)),0))=TRUE,
"United States of America",INDEX($P$2:$P$199,
MATCH(TRUE,ISNUMBER(SEARCH($P$2:$P$199, $A107)),0)))),
"United States of America")</f>
        <v/>
      </c>
      <c r="D107" s="59" t="str">
        <f t="array" ref="D107">IF(A107="","",IF(ISNUMBER(MATCH(TRUE,ISNUMBER(SEARCH($N$2:$N$51, $A107)),0))=TRUE,"",IF(ISNUMBER(MATCH(TRUE,ISNUMBER(SEARCH($P$2:$P$199, $A107)),0))=TRUE,"","미국 확인 필요")))</f>
        <v/>
      </c>
      <c r="P107" s="6" t="s">
        <v>355</v>
      </c>
      <c r="Q107" s="116">
        <f t="shared" si="6"/>
        <v>0</v>
      </c>
      <c r="R107" s="116" t="str">
        <f>IF(Q107=0,"",RANK(Q107,Q:Q,0)+COUNTIF(Q$1:Q106,Q107))</f>
        <v/>
      </c>
      <c r="S107" s="187">
        <v>0</v>
      </c>
      <c r="T107" s="187" t="s">
        <v>14</v>
      </c>
    </row>
    <row r="108" spans="1:21">
      <c r="C108" s="59" t="str">
        <f t="array" ref="C108">IFERROR(IF(A108="","",
IF(ISNUMBER(MATCH(TRUE,ISNUMBER(SEARCH($N$2:$N$51, $A108)),0))=TRUE,
"United States of America",INDEX($P$2:$P$199,
MATCH(TRUE,ISNUMBER(SEARCH($P$2:$P$199, $A108)),0)))),
"United States of America")</f>
        <v/>
      </c>
      <c r="D108" s="59" t="str">
        <f t="array" ref="D108">IF(A108="","",IF(ISNUMBER(MATCH(TRUE,ISNUMBER(SEARCH($N$2:$N$51, $A108)),0))=TRUE,"",IF(ISNUMBER(MATCH(TRUE,ISNUMBER(SEARCH($P$2:$P$199, $A108)),0))=TRUE,"","미국 확인 필요")))</f>
        <v/>
      </c>
      <c r="P108" s="6" t="s">
        <v>356</v>
      </c>
      <c r="Q108" s="116">
        <f t="shared" si="6"/>
        <v>0</v>
      </c>
      <c r="R108" s="116" t="str">
        <f>IF(Q108=0,"",RANK(Q108,Q:Q,0)+COUNTIF(Q$1:Q107,Q108))</f>
        <v/>
      </c>
      <c r="S108" s="187">
        <v>0</v>
      </c>
      <c r="T108" s="187" t="s">
        <v>14</v>
      </c>
      <c r="U108" t="s">
        <v>597</v>
      </c>
    </row>
    <row r="109" spans="1:21">
      <c r="C109" s="59" t="str">
        <f t="array" ref="C109">IFERROR(IF(A109="","",
IF(ISNUMBER(MATCH(TRUE,ISNUMBER(SEARCH($N$2:$N$51, $A109)),0))=TRUE,
"United States of America",INDEX($P$2:$P$199,
MATCH(TRUE,ISNUMBER(SEARCH($P$2:$P$199, $A109)),0)))),
"United States of America")</f>
        <v/>
      </c>
      <c r="D109" s="59" t="str">
        <f t="array" ref="D109">IF(A109="","",IF(ISNUMBER(MATCH(TRUE,ISNUMBER(SEARCH($N$2:$N$51, $A109)),0))=TRUE,"",IF(ISNUMBER(MATCH(TRUE,ISNUMBER(SEARCH($P$2:$P$199, $A109)),0))=TRUE,"","미국 확인 필요")))</f>
        <v/>
      </c>
      <c r="P109" s="6" t="s">
        <v>357</v>
      </c>
      <c r="Q109" s="116">
        <f t="shared" si="6"/>
        <v>0</v>
      </c>
      <c r="R109" s="116" t="str">
        <f>IF(Q109=0,"",RANK(Q109,Q:Q,0)+COUNTIF(Q$1:Q108,Q109))</f>
        <v/>
      </c>
      <c r="S109" s="187">
        <v>0</v>
      </c>
      <c r="T109" s="187" t="s">
        <v>14</v>
      </c>
      <c r="U109" t="s">
        <v>598</v>
      </c>
    </row>
    <row r="110" spans="1:21">
      <c r="C110" s="59" t="str">
        <f t="array" ref="C110">IFERROR(IF(A110="","",
IF(ISNUMBER(MATCH(TRUE,ISNUMBER(SEARCH($N$2:$N$51, $A110)),0))=TRUE,
"United States of America",INDEX($P$2:$P$199,
MATCH(TRUE,ISNUMBER(SEARCH($P$2:$P$199, $A110)),0)))),
"United States of America")</f>
        <v/>
      </c>
      <c r="D110" s="59" t="str">
        <f t="array" ref="D110">IF(A110="","",IF(ISNUMBER(MATCH(TRUE,ISNUMBER(SEARCH($N$2:$N$51, $A110)),0))=TRUE,"",IF(ISNUMBER(MATCH(TRUE,ISNUMBER(SEARCH($P$2:$P$199, $A110)),0))=TRUE,"","미국 확인 필요")))</f>
        <v/>
      </c>
      <c r="P110" s="6" t="s">
        <v>358</v>
      </c>
      <c r="Q110" s="116">
        <f t="shared" si="6"/>
        <v>0</v>
      </c>
      <c r="R110" s="116" t="str">
        <f>IF(Q110=0,"",RANK(Q110,Q:Q,0)+COUNTIF(Q$1:Q109,Q110))</f>
        <v/>
      </c>
      <c r="S110" s="187">
        <v>0</v>
      </c>
      <c r="T110" s="187" t="s">
        <v>14</v>
      </c>
      <c r="U110" t="s">
        <v>599</v>
      </c>
    </row>
    <row r="111" spans="1:21">
      <c r="C111" s="59" t="str">
        <f t="array" ref="C111">IFERROR(IF(A111="","",
IF(ISNUMBER(MATCH(TRUE,ISNUMBER(SEARCH($N$2:$N$51, $A111)),0))=TRUE,
"United States of America",INDEX($P$2:$P$199,
MATCH(TRUE,ISNUMBER(SEARCH($P$2:$P$199, $A111)),0)))),
"United States of America")</f>
        <v/>
      </c>
      <c r="D111" s="59" t="str">
        <f t="array" ref="D111">IF(A111="","",IF(ISNUMBER(MATCH(TRUE,ISNUMBER(SEARCH($N$2:$N$51, $A111)),0))=TRUE,"",IF(ISNUMBER(MATCH(TRUE,ISNUMBER(SEARCH($P$2:$P$199, $A111)),0))=TRUE,"","미국 확인 필요")))</f>
        <v/>
      </c>
      <c r="P111" s="6" t="s">
        <v>359</v>
      </c>
      <c r="Q111" s="116">
        <f t="shared" si="6"/>
        <v>0</v>
      </c>
      <c r="R111" s="116" t="str">
        <f>IF(Q111=0,"",RANK(Q111,Q:Q,0)+COUNTIF(Q$1:Q110,Q111))</f>
        <v/>
      </c>
      <c r="S111" s="187">
        <v>0</v>
      </c>
      <c r="T111" s="187" t="s">
        <v>14</v>
      </c>
      <c r="U111" t="s">
        <v>600</v>
      </c>
    </row>
    <row r="112" spans="1:21">
      <c r="C112" s="59" t="str">
        <f t="array" ref="C112">IFERROR(IF(A112="","",
IF(ISNUMBER(MATCH(TRUE,ISNUMBER(SEARCH($N$2:$N$51, $A112)),0))=TRUE,
"United States of America",INDEX($P$2:$P$199,
MATCH(TRUE,ISNUMBER(SEARCH($P$2:$P$199, $A112)),0)))),
"United States of America")</f>
        <v/>
      </c>
      <c r="D112" s="59" t="str">
        <f t="array" ref="D112">IF(A112="","",IF(ISNUMBER(MATCH(TRUE,ISNUMBER(SEARCH($N$2:$N$51, $A112)),0))=TRUE,"",IF(ISNUMBER(MATCH(TRUE,ISNUMBER(SEARCH($P$2:$P$199, $A112)),0))=TRUE,"","미국 확인 필요")))</f>
        <v/>
      </c>
      <c r="P112" s="6" t="s">
        <v>360</v>
      </c>
      <c r="Q112" s="116">
        <f t="shared" si="6"/>
        <v>0</v>
      </c>
      <c r="R112" s="116" t="str">
        <f>IF(Q112=0,"",RANK(Q112,Q:Q,0)+COUNTIF(Q$1:Q111,Q112))</f>
        <v/>
      </c>
      <c r="S112" s="187">
        <v>0</v>
      </c>
      <c r="T112" s="187" t="s">
        <v>14</v>
      </c>
      <c r="U112" t="s">
        <v>601</v>
      </c>
    </row>
    <row r="113" spans="3:21">
      <c r="C113" s="59" t="str">
        <f t="array" ref="C113">IFERROR(IF(A113="","",
IF(ISNUMBER(MATCH(TRUE,ISNUMBER(SEARCH($N$2:$N$51, $A113)),0))=TRUE,
"United States of America",INDEX($P$2:$P$199,
MATCH(TRUE,ISNUMBER(SEARCH($P$2:$P$199, $A113)),0)))),
"United States of America")</f>
        <v/>
      </c>
      <c r="D113" s="59" t="str">
        <f t="array" ref="D113">IF(A113="","",IF(ISNUMBER(MATCH(TRUE,ISNUMBER(SEARCH($N$2:$N$51, $A113)),0))=TRUE,"",IF(ISNUMBER(MATCH(TRUE,ISNUMBER(SEARCH($P$2:$P$199, $A113)),0))=TRUE,"","미국 확인 필요")))</f>
        <v/>
      </c>
      <c r="P113" s="6" t="s">
        <v>361</v>
      </c>
      <c r="Q113" s="116">
        <f t="shared" si="6"/>
        <v>0</v>
      </c>
      <c r="R113" s="116" t="str">
        <f>IF(Q113=0,"",RANK(Q113,Q:Q,0)+COUNTIF(Q$1:Q112,Q113))</f>
        <v/>
      </c>
      <c r="S113" s="187">
        <v>0</v>
      </c>
      <c r="T113" s="187" t="s">
        <v>14</v>
      </c>
      <c r="U113" t="s">
        <v>602</v>
      </c>
    </row>
    <row r="114" spans="3:21">
      <c r="C114" s="59" t="str">
        <f t="array" ref="C114">IFERROR(IF(A114="","",
IF(ISNUMBER(MATCH(TRUE,ISNUMBER(SEARCH($N$2:$N$51, $A114)),0))=TRUE,
"United States of America",INDEX($P$2:$P$199,
MATCH(TRUE,ISNUMBER(SEARCH($P$2:$P$199, $A114)),0)))),
"United States of America")</f>
        <v/>
      </c>
      <c r="D114" s="59" t="str">
        <f t="array" ref="D114">IF(A114="","",IF(ISNUMBER(MATCH(TRUE,ISNUMBER(SEARCH($N$2:$N$51, $A114)),0))=TRUE,"",IF(ISNUMBER(MATCH(TRUE,ISNUMBER(SEARCH($P$2:$P$199, $A114)),0))=TRUE,"","미국 확인 필요")))</f>
        <v/>
      </c>
      <c r="P114" s="6" t="s">
        <v>362</v>
      </c>
      <c r="Q114" s="116">
        <f t="shared" si="6"/>
        <v>0</v>
      </c>
      <c r="R114" s="116" t="str">
        <f>IF(Q114=0,"",RANK(Q114,Q:Q,0)+COUNTIF(Q$1:Q113,Q114))</f>
        <v/>
      </c>
      <c r="S114" s="187">
        <v>0</v>
      </c>
      <c r="T114" s="187" t="s">
        <v>14</v>
      </c>
      <c r="U114" t="s">
        <v>603</v>
      </c>
    </row>
    <row r="115" spans="3:21">
      <c r="C115" s="59" t="str">
        <f t="array" ref="C115">IFERROR(IF(A115="","",
IF(ISNUMBER(MATCH(TRUE,ISNUMBER(SEARCH($N$2:$N$51, $A115)),0))=TRUE,
"United States of America",INDEX($P$2:$P$199,
MATCH(TRUE,ISNUMBER(SEARCH($P$2:$P$199, $A115)),0)))),
"United States of America")</f>
        <v/>
      </c>
      <c r="D115" s="59" t="str">
        <f t="array" ref="D115">IF(A115="","",IF(ISNUMBER(MATCH(TRUE,ISNUMBER(SEARCH($N$2:$N$51, $A115)),0))=TRUE,"",IF(ISNUMBER(MATCH(TRUE,ISNUMBER(SEARCH($P$2:$P$199, $A115)),0))=TRUE,"","미국 확인 필요")))</f>
        <v/>
      </c>
      <c r="P115" s="6" t="s">
        <v>363</v>
      </c>
      <c r="Q115" s="116">
        <f t="shared" si="6"/>
        <v>0</v>
      </c>
      <c r="R115" s="116" t="str">
        <f>IF(Q115=0,"",RANK(Q115,Q:Q,0)+COUNTIF(Q$1:Q114,Q115))</f>
        <v/>
      </c>
      <c r="S115" s="187">
        <v>0</v>
      </c>
      <c r="T115" s="187" t="s">
        <v>14</v>
      </c>
      <c r="U115" t="s">
        <v>604</v>
      </c>
    </row>
    <row r="116" spans="3:21">
      <c r="C116" s="59" t="str">
        <f t="array" ref="C116">IFERROR(IF(A116="","",
IF(ISNUMBER(MATCH(TRUE,ISNUMBER(SEARCH($N$2:$N$51, $A116)),0))=TRUE,
"United States of America",INDEX($P$2:$P$199,
MATCH(TRUE,ISNUMBER(SEARCH($P$2:$P$199, $A116)),0)))),
"United States of America")</f>
        <v/>
      </c>
      <c r="D116" s="59" t="str">
        <f t="array" ref="D116">IF(A116="","",IF(ISNUMBER(MATCH(TRUE,ISNUMBER(SEARCH($N$2:$N$51, $A116)),0))=TRUE,"",IF(ISNUMBER(MATCH(TRUE,ISNUMBER(SEARCH($P$2:$P$199, $A116)),0))=TRUE,"","미국 확인 필요")))</f>
        <v/>
      </c>
      <c r="P116" s="6" t="s">
        <v>364</v>
      </c>
      <c r="Q116" s="116">
        <f t="shared" si="6"/>
        <v>0</v>
      </c>
      <c r="R116" s="116" t="str">
        <f>IF(Q116=0,"",RANK(Q116,Q:Q,0)+COUNTIF(Q$1:Q115,Q116))</f>
        <v/>
      </c>
      <c r="S116" s="187">
        <v>0</v>
      </c>
      <c r="T116" s="187" t="s">
        <v>14</v>
      </c>
    </row>
    <row r="117" spans="3:21">
      <c r="C117" s="59" t="str">
        <f t="array" ref="C117">IFERROR(IF(A117="","",
IF(ISNUMBER(MATCH(TRUE,ISNUMBER(SEARCH($N$2:$N$51, $A117)),0))=TRUE,
"United States of America",INDEX($P$2:$P$199,
MATCH(TRUE,ISNUMBER(SEARCH($P$2:$P$199, $A117)),0)))),
"United States of America")</f>
        <v/>
      </c>
      <c r="D117" s="59" t="str">
        <f t="array" ref="D117">IF(A117="","",IF(ISNUMBER(MATCH(TRUE,ISNUMBER(SEARCH($N$2:$N$51, $A117)),0))=TRUE,"",IF(ISNUMBER(MATCH(TRUE,ISNUMBER(SEARCH($P$2:$P$199, $A117)),0))=TRUE,"","미국 확인 필요")))</f>
        <v/>
      </c>
      <c r="P117" s="6" t="s">
        <v>365</v>
      </c>
      <c r="Q117" s="116">
        <f t="shared" si="6"/>
        <v>0</v>
      </c>
      <c r="R117" s="116" t="str">
        <f>IF(Q117=0,"",RANK(Q117,Q:Q,0)+COUNTIF(Q$1:Q116,Q117))</f>
        <v/>
      </c>
      <c r="S117" s="187">
        <v>0</v>
      </c>
      <c r="T117" s="187" t="s">
        <v>14</v>
      </c>
      <c r="U117" t="s">
        <v>605</v>
      </c>
    </row>
    <row r="118" spans="3:21">
      <c r="C118" s="59" t="str">
        <f t="array" ref="C118">IFERROR(IF(A118="","",
IF(ISNUMBER(MATCH(TRUE,ISNUMBER(SEARCH($N$2:$N$51, $A118)),0))=TRUE,
"United States of America",INDEX($P$2:$P$199,
MATCH(TRUE,ISNUMBER(SEARCH($P$2:$P$199, $A118)),0)))),
"United States of America")</f>
        <v/>
      </c>
      <c r="D118" s="59" t="str">
        <f t="array" ref="D118">IF(A118="","",IF(ISNUMBER(MATCH(TRUE,ISNUMBER(SEARCH($N$2:$N$51, $A118)),0))=TRUE,"",IF(ISNUMBER(MATCH(TRUE,ISNUMBER(SEARCH($P$2:$P$199, $A118)),0))=TRUE,"","미국 확인 필요")))</f>
        <v/>
      </c>
      <c r="P118" s="6" t="s">
        <v>366</v>
      </c>
      <c r="Q118" s="116">
        <f t="shared" si="6"/>
        <v>0</v>
      </c>
      <c r="R118" s="116" t="str">
        <f>IF(Q118=0,"",RANK(Q118,Q:Q,0)+COUNTIF(Q$1:Q117,Q118))</f>
        <v/>
      </c>
      <c r="S118" s="187">
        <v>0</v>
      </c>
      <c r="T118" s="187" t="s">
        <v>14</v>
      </c>
      <c r="U118" t="s">
        <v>606</v>
      </c>
    </row>
    <row r="119" spans="3:21">
      <c r="C119" s="59" t="str">
        <f t="array" ref="C119">IFERROR(IF(A119="","",
IF(ISNUMBER(MATCH(TRUE,ISNUMBER(SEARCH($N$2:$N$51, $A119)),0))=TRUE,
"United States of America",INDEX($P$2:$P$199,
MATCH(TRUE,ISNUMBER(SEARCH($P$2:$P$199, $A119)),0)))),
"United States of America")</f>
        <v/>
      </c>
      <c r="D119" s="59" t="str">
        <f t="array" ref="D119">IF(A119="","",IF(ISNUMBER(MATCH(TRUE,ISNUMBER(SEARCH($N$2:$N$51, $A119)),0))=TRUE,"",IF(ISNUMBER(MATCH(TRUE,ISNUMBER(SEARCH($P$2:$P$199, $A119)),0))=TRUE,"","미국 확인 필요")))</f>
        <v/>
      </c>
      <c r="P119" s="6" t="s">
        <v>367</v>
      </c>
      <c r="Q119" s="116">
        <f t="shared" si="6"/>
        <v>0</v>
      </c>
      <c r="R119" s="116" t="str">
        <f>IF(Q119=0,"",RANK(Q119,Q:Q,0)+COUNTIF(Q$1:Q118,Q119))</f>
        <v/>
      </c>
      <c r="S119" s="187">
        <v>0</v>
      </c>
      <c r="T119" s="187" t="s">
        <v>14</v>
      </c>
      <c r="U119" t="s">
        <v>607</v>
      </c>
    </row>
    <row r="120" spans="3:21">
      <c r="C120" s="59" t="str">
        <f t="array" ref="C120">IFERROR(IF(A120="","",
IF(ISNUMBER(MATCH(TRUE,ISNUMBER(SEARCH($N$2:$N$51, $A120)),0))=TRUE,
"United States of America",INDEX($P$2:$P$199,
MATCH(TRUE,ISNUMBER(SEARCH($P$2:$P$199, $A120)),0)))),
"United States of America")</f>
        <v/>
      </c>
      <c r="D120" s="59" t="str">
        <f t="array" ref="D120">IF(A120="","",IF(ISNUMBER(MATCH(TRUE,ISNUMBER(SEARCH($N$2:$N$51, $A120)),0))=TRUE,"",IF(ISNUMBER(MATCH(TRUE,ISNUMBER(SEARCH($P$2:$P$199, $A120)),0))=TRUE,"","미국 확인 필요")))</f>
        <v/>
      </c>
      <c r="P120" s="6" t="s">
        <v>368</v>
      </c>
      <c r="Q120" s="116">
        <f t="shared" si="6"/>
        <v>0</v>
      </c>
      <c r="R120" s="116" t="str">
        <f>IF(Q120=0,"",RANK(Q120,Q:Q,0)+COUNTIF(Q$1:Q119,Q120))</f>
        <v/>
      </c>
      <c r="S120" s="187">
        <v>0</v>
      </c>
      <c r="T120" s="187" t="s">
        <v>14</v>
      </c>
      <c r="U120" t="s">
        <v>608</v>
      </c>
    </row>
    <row r="121" spans="3:21">
      <c r="C121" s="59" t="str">
        <f t="array" ref="C121">IFERROR(IF(A121="","",
IF(ISNUMBER(MATCH(TRUE,ISNUMBER(SEARCH($N$2:$N$51, $A121)),0))=TRUE,
"United States of America",INDEX($P$2:$P$199,
MATCH(TRUE,ISNUMBER(SEARCH($P$2:$P$199, $A121)),0)))),
"United States of America")</f>
        <v/>
      </c>
      <c r="D121" s="59" t="str">
        <f t="array" ref="D121">IF(A121="","",IF(ISNUMBER(MATCH(TRUE,ISNUMBER(SEARCH($N$2:$N$51, $A121)),0))=TRUE,"",IF(ISNUMBER(MATCH(TRUE,ISNUMBER(SEARCH($P$2:$P$199, $A121)),0))=TRUE,"","미국 확인 필요")))</f>
        <v/>
      </c>
      <c r="P121" s="6" t="s">
        <v>369</v>
      </c>
      <c r="Q121" s="116">
        <f t="shared" si="6"/>
        <v>0</v>
      </c>
      <c r="R121" s="116" t="str">
        <f>IF(Q121=0,"",RANK(Q121,Q:Q,0)+COUNTIF(Q$1:Q120,Q121))</f>
        <v/>
      </c>
      <c r="S121" s="187">
        <v>0</v>
      </c>
      <c r="T121" s="187" t="s">
        <v>14</v>
      </c>
      <c r="U121" t="s">
        <v>609</v>
      </c>
    </row>
    <row r="122" spans="3:21">
      <c r="C122" s="59" t="str">
        <f t="array" ref="C122">IFERROR(IF(A122="","",
IF(ISNUMBER(MATCH(TRUE,ISNUMBER(SEARCH($N$2:$N$51, $A122)),0))=TRUE,
"United States of America",INDEX($P$2:$P$199,
MATCH(TRUE,ISNUMBER(SEARCH($P$2:$P$199, $A122)),0)))),
"United States of America")</f>
        <v/>
      </c>
      <c r="D122" s="59" t="str">
        <f t="array" ref="D122">IF(A122="","",IF(ISNUMBER(MATCH(TRUE,ISNUMBER(SEARCH($N$2:$N$51, $A122)),0))=TRUE,"",IF(ISNUMBER(MATCH(TRUE,ISNUMBER(SEARCH($P$2:$P$199, $A122)),0))=TRUE,"","미국 확인 필요")))</f>
        <v/>
      </c>
      <c r="P122" s="6" t="s">
        <v>370</v>
      </c>
      <c r="Q122" s="116">
        <f t="shared" si="6"/>
        <v>0</v>
      </c>
      <c r="R122" s="116" t="str">
        <f>IF(Q122=0,"",RANK(Q122,Q:Q,0)+COUNTIF(Q$1:Q121,Q122))</f>
        <v/>
      </c>
      <c r="S122" s="187">
        <v>0</v>
      </c>
      <c r="T122" s="187" t="s">
        <v>14</v>
      </c>
    </row>
    <row r="123" spans="3:21">
      <c r="C123" s="59" t="str">
        <f t="array" ref="C123">IFERROR(IF(A123="","",
IF(ISNUMBER(MATCH(TRUE,ISNUMBER(SEARCH($N$2:$N$51, $A123)),0))=TRUE,
"United States of America",INDEX($P$2:$P$199,
MATCH(TRUE,ISNUMBER(SEARCH($P$2:$P$199, $A123)),0)))),
"United States of America")</f>
        <v/>
      </c>
      <c r="D123" s="59" t="str">
        <f t="array" ref="D123">IF(A123="","",IF(ISNUMBER(MATCH(TRUE,ISNUMBER(SEARCH($N$2:$N$51, $A123)),0))=TRUE,"",IF(ISNUMBER(MATCH(TRUE,ISNUMBER(SEARCH($P$2:$P$199, $A123)),0))=TRUE,"","미국 확인 필요")))</f>
        <v/>
      </c>
      <c r="P123" s="6" t="s">
        <v>371</v>
      </c>
      <c r="Q123" s="116">
        <f t="shared" si="6"/>
        <v>0</v>
      </c>
      <c r="R123" s="116" t="str">
        <f>IF(Q123=0,"",RANK(Q123,Q:Q,0)+COUNTIF(Q$1:Q122,Q123))</f>
        <v/>
      </c>
      <c r="S123" s="187">
        <v>0</v>
      </c>
      <c r="T123" s="187" t="s">
        <v>14</v>
      </c>
    </row>
    <row r="124" spans="3:21">
      <c r="C124" s="59" t="str">
        <f t="array" ref="C124">IFERROR(IF(A124="","",
IF(ISNUMBER(MATCH(TRUE,ISNUMBER(SEARCH($N$2:$N$51, $A124)),0))=TRUE,
"United States of America",INDEX($P$2:$P$199,
MATCH(TRUE,ISNUMBER(SEARCH($P$2:$P$199, $A124)),0)))),
"United States of America")</f>
        <v/>
      </c>
      <c r="D124" s="59" t="str">
        <f t="array" ref="D124">IF(A124="","",IF(ISNUMBER(MATCH(TRUE,ISNUMBER(SEARCH($N$2:$N$51, $A124)),0))=TRUE,"",IF(ISNUMBER(MATCH(TRUE,ISNUMBER(SEARCH($P$2:$P$199, $A124)),0))=TRUE,"","미국 확인 필요")))</f>
        <v/>
      </c>
      <c r="P124" s="6" t="s">
        <v>372</v>
      </c>
      <c r="Q124" s="116">
        <f t="shared" si="6"/>
        <v>0</v>
      </c>
      <c r="R124" s="116" t="str">
        <f>IF(Q124=0,"",RANK(Q124,Q:Q,0)+COUNTIF(Q$1:Q123,Q124))</f>
        <v/>
      </c>
      <c r="S124" s="187">
        <v>0</v>
      </c>
      <c r="T124" s="187" t="s">
        <v>14</v>
      </c>
      <c r="U124" t="s">
        <v>610</v>
      </c>
    </row>
    <row r="125" spans="3:21">
      <c r="C125" s="59" t="str">
        <f t="array" ref="C125">IFERROR(IF(A125="","",
IF(ISNUMBER(MATCH(TRUE,ISNUMBER(SEARCH($N$2:$N$51, $A125)),0))=TRUE,
"United States of America",INDEX($P$2:$P$199,
MATCH(TRUE,ISNUMBER(SEARCH($P$2:$P$199, $A125)),0)))),
"United States of America")</f>
        <v/>
      </c>
      <c r="D125" s="59" t="str">
        <f t="array" ref="D125">IF(A125="","",IF(ISNUMBER(MATCH(TRUE,ISNUMBER(SEARCH($N$2:$N$51, $A125)),0))=TRUE,"",IF(ISNUMBER(MATCH(TRUE,ISNUMBER(SEARCH($P$2:$P$199, $A125)),0))=TRUE,"","미국 확인 필요")))</f>
        <v/>
      </c>
      <c r="P125" s="6" t="s">
        <v>373</v>
      </c>
      <c r="Q125" s="116">
        <f t="shared" si="6"/>
        <v>0</v>
      </c>
      <c r="R125" s="116" t="str">
        <f>IF(Q125=0,"",RANK(Q125,Q:Q,0)+COUNTIF(Q$1:Q124,Q125))</f>
        <v/>
      </c>
      <c r="S125" s="187">
        <v>0</v>
      </c>
      <c r="T125" s="187" t="s">
        <v>14</v>
      </c>
      <c r="U125" t="s">
        <v>611</v>
      </c>
    </row>
    <row r="126" spans="3:21">
      <c r="C126" s="59" t="str">
        <f t="array" ref="C126">IFERROR(IF(A126="","",
IF(ISNUMBER(MATCH(TRUE,ISNUMBER(SEARCH($N$2:$N$51, $A126)),0))=TRUE,
"United States of America",INDEX($P$2:$P$199,
MATCH(TRUE,ISNUMBER(SEARCH($P$2:$P$199, $A126)),0)))),
"United States of America")</f>
        <v/>
      </c>
      <c r="D126" s="59" t="str">
        <f t="array" ref="D126">IF(A126="","",IF(ISNUMBER(MATCH(TRUE,ISNUMBER(SEARCH($N$2:$N$51, $A126)),0))=TRUE,"",IF(ISNUMBER(MATCH(TRUE,ISNUMBER(SEARCH($P$2:$P$199, $A126)),0))=TRUE,"","미국 확인 필요")))</f>
        <v/>
      </c>
      <c r="P126" s="6" t="s">
        <v>374</v>
      </c>
      <c r="Q126" s="116">
        <f t="shared" si="6"/>
        <v>0</v>
      </c>
      <c r="R126" s="116" t="str">
        <f>IF(Q126=0,"",RANK(Q126,Q:Q,0)+COUNTIF(Q$1:Q125,Q126))</f>
        <v/>
      </c>
      <c r="S126" s="187">
        <v>0</v>
      </c>
      <c r="T126" s="187" t="s">
        <v>14</v>
      </c>
      <c r="U126" t="s">
        <v>612</v>
      </c>
    </row>
    <row r="127" spans="3:21">
      <c r="C127" s="59" t="str">
        <f t="array" ref="C127">IFERROR(IF(A127="","",
IF(ISNUMBER(MATCH(TRUE,ISNUMBER(SEARCH($N$2:$N$51, $A127)),0))=TRUE,
"United States of America",INDEX($P$2:$P$199,
MATCH(TRUE,ISNUMBER(SEARCH($P$2:$P$199, $A127)),0)))),
"United States of America")</f>
        <v/>
      </c>
      <c r="D127" s="59" t="str">
        <f t="array" ref="D127">IF(A127="","",IF(ISNUMBER(MATCH(TRUE,ISNUMBER(SEARCH($N$2:$N$51, $A127)),0))=TRUE,"",IF(ISNUMBER(MATCH(TRUE,ISNUMBER(SEARCH($P$2:$P$199, $A127)),0))=TRUE,"","미국 확인 필요")))</f>
        <v/>
      </c>
      <c r="P127" s="6" t="s">
        <v>375</v>
      </c>
      <c r="Q127" s="116">
        <f t="shared" si="6"/>
        <v>0</v>
      </c>
      <c r="R127" s="116" t="str">
        <f>IF(Q127=0,"",RANK(Q127,Q:Q,0)+COUNTIF(Q$1:Q126,Q127))</f>
        <v/>
      </c>
      <c r="S127" s="187">
        <v>0</v>
      </c>
      <c r="T127" s="187" t="s">
        <v>14</v>
      </c>
      <c r="U127" t="s">
        <v>613</v>
      </c>
    </row>
    <row r="128" spans="3:21">
      <c r="C128" s="59" t="str">
        <f t="array" ref="C128">IFERROR(IF(A128="","",
IF(ISNUMBER(MATCH(TRUE,ISNUMBER(SEARCH($N$2:$N$51, $A128)),0))=TRUE,
"United States of America",INDEX($P$2:$P$199,
MATCH(TRUE,ISNUMBER(SEARCH($P$2:$P$199, $A128)),0)))),
"United States of America")</f>
        <v/>
      </c>
      <c r="D128" s="59" t="str">
        <f t="array" ref="D128">IF(A128="","",IF(ISNUMBER(MATCH(TRUE,ISNUMBER(SEARCH($N$2:$N$51, $A128)),0))=TRUE,"",IF(ISNUMBER(MATCH(TRUE,ISNUMBER(SEARCH($P$2:$P$199, $A128)),0))=TRUE,"","미국 확인 필요")))</f>
        <v/>
      </c>
      <c r="P128" s="6" t="s">
        <v>376</v>
      </c>
      <c r="Q128" s="116">
        <f t="shared" si="6"/>
        <v>0</v>
      </c>
      <c r="R128" s="116" t="str">
        <f>IF(Q128=0,"",RANK(Q128,Q:Q,0)+COUNTIF(Q$1:Q127,Q128))</f>
        <v/>
      </c>
      <c r="S128" s="187">
        <v>0</v>
      </c>
      <c r="T128" s="187" t="s">
        <v>14</v>
      </c>
      <c r="U128" t="s">
        <v>614</v>
      </c>
    </row>
    <row r="129" spans="3:21">
      <c r="C129" s="59" t="str">
        <f t="array" ref="C129">IFERROR(IF(A129="","",
IF(ISNUMBER(MATCH(TRUE,ISNUMBER(SEARCH($N$2:$N$51, $A129)),0))=TRUE,
"United States of America",INDEX($P$2:$P$199,
MATCH(TRUE,ISNUMBER(SEARCH($P$2:$P$199, $A129)),0)))),
"United States of America")</f>
        <v/>
      </c>
      <c r="D129" s="59" t="str">
        <f t="array" ref="D129">IF(A129="","",IF(ISNUMBER(MATCH(TRUE,ISNUMBER(SEARCH($N$2:$N$51, $A129)),0))=TRUE,"",IF(ISNUMBER(MATCH(TRUE,ISNUMBER(SEARCH($P$2:$P$199, $A129)),0))=TRUE,"","미국 확인 필요")))</f>
        <v/>
      </c>
      <c r="P129" s="6" t="s">
        <v>377</v>
      </c>
      <c r="Q129" s="116">
        <f t="shared" si="6"/>
        <v>0</v>
      </c>
      <c r="R129" s="116" t="str">
        <f>IF(Q129=0,"",RANK(Q129,Q:Q,0)+COUNTIF(Q$1:Q128,Q129))</f>
        <v/>
      </c>
      <c r="S129" s="187">
        <v>0</v>
      </c>
      <c r="T129" s="187" t="s">
        <v>14</v>
      </c>
    </row>
    <row r="130" spans="3:21">
      <c r="C130" s="59" t="str">
        <f t="array" ref="C130">IFERROR(IF(A130="","",
IF(ISNUMBER(MATCH(TRUE,ISNUMBER(SEARCH($N$2:$N$51, $A130)),0))=TRUE,
"United States of America",INDEX($P$2:$P$199,
MATCH(TRUE,ISNUMBER(SEARCH($P$2:$P$199, $A130)),0)))),
"United States of America")</f>
        <v/>
      </c>
      <c r="D130" s="59" t="str">
        <f t="array" ref="D130">IF(A130="","",IF(ISNUMBER(MATCH(TRUE,ISNUMBER(SEARCH($N$2:$N$51, $A130)),0))=TRUE,"",IF(ISNUMBER(MATCH(TRUE,ISNUMBER(SEARCH($P$2:$P$199, $A130)),0))=TRUE,"","미국 확인 필요")))</f>
        <v/>
      </c>
      <c r="P130" s="6" t="s">
        <v>378</v>
      </c>
      <c r="Q130" s="116">
        <f t="shared" ref="Q130:Q193" si="7">SUMIF(C:C,P130,B:B)</f>
        <v>0</v>
      </c>
      <c r="R130" s="116" t="str">
        <f>IF(Q130=0,"",RANK(Q130,Q:Q,0)+COUNTIF(Q$1:Q129,Q130))</f>
        <v/>
      </c>
      <c r="S130" s="187">
        <v>0</v>
      </c>
      <c r="T130" s="187" t="s">
        <v>14</v>
      </c>
    </row>
    <row r="131" spans="3:21">
      <c r="C131" s="59" t="str">
        <f t="array" ref="C131">IFERROR(IF(A131="","",
IF(ISNUMBER(MATCH(TRUE,ISNUMBER(SEARCH($N$2:$N$51, $A131)),0))=TRUE,
"United States of America",INDEX($P$2:$P$199,
MATCH(TRUE,ISNUMBER(SEARCH($P$2:$P$199, $A131)),0)))),
"United States of America")</f>
        <v/>
      </c>
      <c r="D131" s="59" t="str">
        <f t="array" ref="D131">IF(A131="","",IF(ISNUMBER(MATCH(TRUE,ISNUMBER(SEARCH($N$2:$N$51, $A131)),0))=TRUE,"",IF(ISNUMBER(MATCH(TRUE,ISNUMBER(SEARCH($P$2:$P$199, $A131)),0))=TRUE,"","미국 확인 필요")))</f>
        <v/>
      </c>
      <c r="P131" s="6" t="s">
        <v>379</v>
      </c>
      <c r="Q131" s="116">
        <f t="shared" si="7"/>
        <v>0</v>
      </c>
      <c r="R131" s="116" t="str">
        <f>IF(Q131=0,"",RANK(Q131,Q:Q,0)+COUNTIF(Q$1:Q130,Q131))</f>
        <v/>
      </c>
      <c r="S131" s="187">
        <v>0</v>
      </c>
      <c r="T131" s="187" t="s">
        <v>14</v>
      </c>
    </row>
    <row r="132" spans="3:21">
      <c r="C132" s="59" t="str">
        <f t="array" ref="C132">IFERROR(IF(A132="","",
IF(ISNUMBER(MATCH(TRUE,ISNUMBER(SEARCH($N$2:$N$51, $A132)),0))=TRUE,
"United States of America",INDEX($P$2:$P$199,
MATCH(TRUE,ISNUMBER(SEARCH($P$2:$P$199, $A132)),0)))),
"United States of America")</f>
        <v/>
      </c>
      <c r="D132" s="59" t="str">
        <f t="array" ref="D132">IF(A132="","",IF(ISNUMBER(MATCH(TRUE,ISNUMBER(SEARCH($N$2:$N$51, $A132)),0))=TRUE,"",IF(ISNUMBER(MATCH(TRUE,ISNUMBER(SEARCH($P$2:$P$199, $A132)),0))=TRUE,"","미국 확인 필요")))</f>
        <v/>
      </c>
      <c r="P132" s="6" t="s">
        <v>380</v>
      </c>
      <c r="Q132" s="116">
        <f t="shared" si="7"/>
        <v>0</v>
      </c>
      <c r="R132" s="116" t="str">
        <f>IF(Q132=0,"",RANK(Q132,Q:Q,0)+COUNTIF(Q$1:Q131,Q132))</f>
        <v/>
      </c>
      <c r="S132" s="187">
        <v>0</v>
      </c>
      <c r="T132" s="187" t="s">
        <v>14</v>
      </c>
      <c r="U132" t="s">
        <v>615</v>
      </c>
    </row>
    <row r="133" spans="3:21">
      <c r="C133" s="59" t="str">
        <f t="array" ref="C133">IFERROR(IF(A133="","",
IF(ISNUMBER(MATCH(TRUE,ISNUMBER(SEARCH($N$2:$N$51, $A133)),0))=TRUE,
"United States of America",INDEX($P$2:$P$199,
MATCH(TRUE,ISNUMBER(SEARCH($P$2:$P$199, $A133)),0)))),
"United States of America")</f>
        <v/>
      </c>
      <c r="D133" s="59" t="str">
        <f t="array" ref="D133">IF(A133="","",IF(ISNUMBER(MATCH(TRUE,ISNUMBER(SEARCH($N$2:$N$51, $A133)),0))=TRUE,"",IF(ISNUMBER(MATCH(TRUE,ISNUMBER(SEARCH($P$2:$P$199, $A133)),0))=TRUE,"","미국 확인 필요")))</f>
        <v/>
      </c>
      <c r="P133" s="6" t="s">
        <v>381</v>
      </c>
      <c r="Q133" s="116">
        <f t="shared" si="7"/>
        <v>0</v>
      </c>
      <c r="R133" s="116" t="str">
        <f>IF(Q133=0,"",RANK(Q133,Q:Q,0)+COUNTIF(Q$1:Q132,Q133))</f>
        <v/>
      </c>
      <c r="S133" s="187">
        <v>0</v>
      </c>
      <c r="T133" s="187" t="s">
        <v>14</v>
      </c>
    </row>
    <row r="134" spans="3:21">
      <c r="C134" s="59" t="str">
        <f t="array" ref="C134">IFERROR(IF(A134="","",
IF(ISNUMBER(MATCH(TRUE,ISNUMBER(SEARCH($N$2:$N$51, $A134)),0))=TRUE,
"United States of America",INDEX($P$2:$P$199,
MATCH(TRUE,ISNUMBER(SEARCH($P$2:$P$199, $A134)),0)))),
"United States of America")</f>
        <v/>
      </c>
      <c r="D134" s="59" t="str">
        <f t="array" ref="D134">IF(A134="","",IF(ISNUMBER(MATCH(TRUE,ISNUMBER(SEARCH($N$2:$N$51, $A134)),0))=TRUE,"",IF(ISNUMBER(MATCH(TRUE,ISNUMBER(SEARCH($P$2:$P$199, $A134)),0))=TRUE,"","미국 확인 필요")))</f>
        <v/>
      </c>
      <c r="P134" s="6" t="s">
        <v>382</v>
      </c>
      <c r="Q134" s="116">
        <f t="shared" si="7"/>
        <v>0</v>
      </c>
      <c r="R134" s="116" t="str">
        <f>IF(Q134=0,"",RANK(Q134,Q:Q,0)+COUNTIF(Q$1:Q133,Q134))</f>
        <v/>
      </c>
      <c r="S134" s="187">
        <v>0</v>
      </c>
      <c r="T134" s="187" t="s">
        <v>14</v>
      </c>
    </row>
    <row r="135" spans="3:21">
      <c r="C135" s="59" t="str">
        <f t="array" ref="C135">IFERROR(IF(A135="","",
IF(ISNUMBER(MATCH(TRUE,ISNUMBER(SEARCH($N$2:$N$51, $A135)),0))=TRUE,
"United States of America",INDEX($P$2:$P$199,
MATCH(TRUE,ISNUMBER(SEARCH($P$2:$P$199, $A135)),0)))),
"United States of America")</f>
        <v/>
      </c>
      <c r="D135" s="59" t="str">
        <f t="array" ref="D135">IF(A135="","",IF(ISNUMBER(MATCH(TRUE,ISNUMBER(SEARCH($N$2:$N$51, $A135)),0))=TRUE,"",IF(ISNUMBER(MATCH(TRUE,ISNUMBER(SEARCH($P$2:$P$199, $A135)),0))=TRUE,"","미국 확인 필요")))</f>
        <v/>
      </c>
      <c r="P135" s="6" t="s">
        <v>383</v>
      </c>
      <c r="Q135" s="116">
        <f t="shared" si="7"/>
        <v>0</v>
      </c>
      <c r="R135" s="116" t="str">
        <f>IF(Q135=0,"",RANK(Q135,Q:Q,0)+COUNTIF(Q$1:Q134,Q135))</f>
        <v/>
      </c>
      <c r="S135" s="187">
        <v>0</v>
      </c>
      <c r="T135" s="187" t="s">
        <v>14</v>
      </c>
    </row>
    <row r="136" spans="3:21">
      <c r="C136" s="59" t="str">
        <f t="array" ref="C136">IFERROR(IF(A136="","",
IF(ISNUMBER(MATCH(TRUE,ISNUMBER(SEARCH($N$2:$N$51, $A136)),0))=TRUE,
"United States of America",INDEX($P$2:$P$199,
MATCH(TRUE,ISNUMBER(SEARCH($P$2:$P$199, $A136)),0)))),
"United States of America")</f>
        <v/>
      </c>
      <c r="D136" s="59" t="str">
        <f t="array" ref="D136">IF(A136="","",IF(ISNUMBER(MATCH(TRUE,ISNUMBER(SEARCH($N$2:$N$51, $A136)),0))=TRUE,"",IF(ISNUMBER(MATCH(TRUE,ISNUMBER(SEARCH($P$2:$P$199, $A136)),0))=TRUE,"","미국 확인 필요")))</f>
        <v/>
      </c>
      <c r="P136" s="6" t="s">
        <v>384</v>
      </c>
      <c r="Q136" s="116">
        <f t="shared" si="7"/>
        <v>0</v>
      </c>
      <c r="R136" s="116" t="str">
        <f>IF(Q136=0,"",RANK(Q136,Q:Q,0)+COUNTIF(Q$1:Q135,Q136))</f>
        <v/>
      </c>
      <c r="S136" s="187">
        <v>0</v>
      </c>
      <c r="T136" s="187" t="s">
        <v>14</v>
      </c>
    </row>
    <row r="137" spans="3:21">
      <c r="C137" s="59" t="str">
        <f t="array" ref="C137">IFERROR(IF(A137="","",
IF(ISNUMBER(MATCH(TRUE,ISNUMBER(SEARCH($N$2:$N$51, $A137)),0))=TRUE,
"United States of America",INDEX($P$2:$P$199,
MATCH(TRUE,ISNUMBER(SEARCH($P$2:$P$199, $A137)),0)))),
"United States of America")</f>
        <v/>
      </c>
      <c r="D137" s="59" t="str">
        <f t="array" ref="D137">IF(A137="","",IF(ISNUMBER(MATCH(TRUE,ISNUMBER(SEARCH($N$2:$N$51, $A137)),0))=TRUE,"",IF(ISNUMBER(MATCH(TRUE,ISNUMBER(SEARCH($P$2:$P$199, $A137)),0))=TRUE,"","미국 확인 필요")))</f>
        <v/>
      </c>
      <c r="P137" s="6" t="s">
        <v>385</v>
      </c>
      <c r="Q137" s="116">
        <f t="shared" si="7"/>
        <v>0</v>
      </c>
      <c r="R137" s="116" t="str">
        <f>IF(Q137=0,"",RANK(Q137,Q:Q,0)+COUNTIF(Q$1:Q136,Q137))</f>
        <v/>
      </c>
      <c r="S137" s="187">
        <v>0</v>
      </c>
      <c r="T137" s="187" t="s">
        <v>14</v>
      </c>
      <c r="U137" t="s">
        <v>616</v>
      </c>
    </row>
    <row r="138" spans="3:21">
      <c r="C138" s="59" t="str">
        <f t="array" ref="C138">IFERROR(IF(A138="","",
IF(ISNUMBER(MATCH(TRUE,ISNUMBER(SEARCH($N$2:$N$51, $A138)),0))=TRUE,
"United States of America",INDEX($P$2:$P$199,
MATCH(TRUE,ISNUMBER(SEARCH($P$2:$P$199, $A138)),0)))),
"United States of America")</f>
        <v/>
      </c>
      <c r="D138" s="59" t="str">
        <f t="array" ref="D138">IF(A138="","",IF(ISNUMBER(MATCH(TRUE,ISNUMBER(SEARCH($N$2:$N$51, $A138)),0))=TRUE,"",IF(ISNUMBER(MATCH(TRUE,ISNUMBER(SEARCH($P$2:$P$199, $A138)),0))=TRUE,"","미국 확인 필요")))</f>
        <v/>
      </c>
      <c r="P138" s="6" t="s">
        <v>386</v>
      </c>
      <c r="Q138" s="116">
        <f t="shared" si="7"/>
        <v>0</v>
      </c>
      <c r="R138" s="116" t="str">
        <f>IF(Q138=0,"",RANK(Q138,Q:Q,0)+COUNTIF(Q$1:Q137,Q138))</f>
        <v/>
      </c>
      <c r="S138" s="187">
        <v>0</v>
      </c>
      <c r="T138" s="187" t="s">
        <v>14</v>
      </c>
      <c r="U138" t="s">
        <v>617</v>
      </c>
    </row>
    <row r="139" spans="3:21">
      <c r="C139" s="59" t="str">
        <f t="array" ref="C139">IFERROR(IF(A139="","",
IF(ISNUMBER(MATCH(TRUE,ISNUMBER(SEARCH($N$2:$N$51, $A139)),0))=TRUE,
"United States of America",INDEX($P$2:$P$199,
MATCH(TRUE,ISNUMBER(SEARCH($P$2:$P$199, $A139)),0)))),
"United States of America")</f>
        <v/>
      </c>
      <c r="D139" s="59" t="str">
        <f t="array" ref="D139">IF(A139="","",IF(ISNUMBER(MATCH(TRUE,ISNUMBER(SEARCH($N$2:$N$51, $A139)),0))=TRUE,"",IF(ISNUMBER(MATCH(TRUE,ISNUMBER(SEARCH($P$2:$P$199, $A139)),0))=TRUE,"","미국 확인 필요")))</f>
        <v/>
      </c>
      <c r="P139" s="6" t="s">
        <v>387</v>
      </c>
      <c r="Q139" s="116">
        <f t="shared" si="7"/>
        <v>0</v>
      </c>
      <c r="R139" s="116" t="str">
        <f>IF(Q139=0,"",RANK(Q139,Q:Q,0)+COUNTIF(Q$1:Q138,Q139))</f>
        <v/>
      </c>
      <c r="S139" s="187">
        <v>0</v>
      </c>
      <c r="T139" s="187" t="s">
        <v>14</v>
      </c>
    </row>
    <row r="140" spans="3:21">
      <c r="C140" s="59" t="str">
        <f t="array" ref="C140">IFERROR(IF(A140="","",
IF(ISNUMBER(MATCH(TRUE,ISNUMBER(SEARCH($N$2:$N$51, $A140)),0))=TRUE,
"United States of America",INDEX($P$2:$P$199,
MATCH(TRUE,ISNUMBER(SEARCH($P$2:$P$199, $A140)),0)))),
"United States of America")</f>
        <v/>
      </c>
      <c r="D140" s="59" t="str">
        <f t="array" ref="D140">IF(A140="","",IF(ISNUMBER(MATCH(TRUE,ISNUMBER(SEARCH($N$2:$N$51, $A140)),0))=TRUE,"",IF(ISNUMBER(MATCH(TRUE,ISNUMBER(SEARCH($P$2:$P$199, $A140)),0))=TRUE,"","미국 확인 필요")))</f>
        <v/>
      </c>
      <c r="P140" s="6" t="s">
        <v>388</v>
      </c>
      <c r="Q140" s="116">
        <f t="shared" si="7"/>
        <v>0</v>
      </c>
      <c r="R140" s="116" t="str">
        <f>IF(Q140=0,"",RANK(Q140,Q:Q,0)+COUNTIF(Q$1:Q139,Q140))</f>
        <v/>
      </c>
      <c r="S140" s="187">
        <v>0</v>
      </c>
      <c r="T140" s="187" t="s">
        <v>14</v>
      </c>
      <c r="U140" t="s">
        <v>618</v>
      </c>
    </row>
    <row r="141" spans="3:21">
      <c r="C141" s="59" t="str">
        <f t="array" ref="C141">IFERROR(IF(A141="","",
IF(ISNUMBER(MATCH(TRUE,ISNUMBER(SEARCH($N$2:$N$51, $A141)),0))=TRUE,
"United States of America",INDEX($P$2:$P$199,
MATCH(TRUE,ISNUMBER(SEARCH($P$2:$P$199, $A141)),0)))),
"United States of America")</f>
        <v/>
      </c>
      <c r="D141" s="59" t="str">
        <f t="array" ref="D141">IF(A141="","",IF(ISNUMBER(MATCH(TRUE,ISNUMBER(SEARCH($N$2:$N$51, $A141)),0))=TRUE,"",IF(ISNUMBER(MATCH(TRUE,ISNUMBER(SEARCH($P$2:$P$199, $A141)),0))=TRUE,"","미국 확인 필요")))</f>
        <v/>
      </c>
      <c r="P141" s="6" t="s">
        <v>389</v>
      </c>
      <c r="Q141" s="116">
        <f t="shared" si="7"/>
        <v>0</v>
      </c>
      <c r="R141" s="116" t="str">
        <f>IF(Q141=0,"",RANK(Q141,Q:Q,0)+COUNTIF(Q$1:Q140,Q141))</f>
        <v/>
      </c>
      <c r="S141" s="187">
        <v>0</v>
      </c>
      <c r="T141" s="187" t="s">
        <v>14</v>
      </c>
      <c r="U141" t="s">
        <v>619</v>
      </c>
    </row>
    <row r="142" spans="3:21">
      <c r="C142" s="59" t="str">
        <f t="array" ref="C142">IFERROR(IF(A142="","",
IF(ISNUMBER(MATCH(TRUE,ISNUMBER(SEARCH($N$2:$N$51, $A142)),0))=TRUE,
"United States of America",INDEX($P$2:$P$199,
MATCH(TRUE,ISNUMBER(SEARCH($P$2:$P$199, $A142)),0)))),
"United States of America")</f>
        <v/>
      </c>
      <c r="D142" s="59" t="str">
        <f t="array" ref="D142">IF(A142="","",IF(ISNUMBER(MATCH(TRUE,ISNUMBER(SEARCH($N$2:$N$51, $A142)),0))=TRUE,"",IF(ISNUMBER(MATCH(TRUE,ISNUMBER(SEARCH($P$2:$P$199, $A142)),0))=TRUE,"","미국 확인 필요")))</f>
        <v/>
      </c>
      <c r="P142" s="6" t="s">
        <v>390</v>
      </c>
      <c r="Q142" s="116">
        <f t="shared" si="7"/>
        <v>0</v>
      </c>
      <c r="R142" s="116" t="str">
        <f>IF(Q142=0,"",RANK(Q142,Q:Q,0)+COUNTIF(Q$1:Q141,Q142))</f>
        <v/>
      </c>
      <c r="S142" s="187">
        <v>0</v>
      </c>
      <c r="T142" s="187" t="s">
        <v>14</v>
      </c>
    </row>
    <row r="143" spans="3:21">
      <c r="C143" s="59" t="str">
        <f t="array" ref="C143">IFERROR(IF(A143="","",
IF(ISNUMBER(MATCH(TRUE,ISNUMBER(SEARCH($N$2:$N$51, $A143)),0))=TRUE,
"United States of America",INDEX($P$2:$P$199,
MATCH(TRUE,ISNUMBER(SEARCH($P$2:$P$199, $A143)),0)))),
"United States of America")</f>
        <v/>
      </c>
      <c r="D143" s="59" t="str">
        <f t="array" ref="D143">IF(A143="","",IF(ISNUMBER(MATCH(TRUE,ISNUMBER(SEARCH($N$2:$N$51, $A143)),0))=TRUE,"",IF(ISNUMBER(MATCH(TRUE,ISNUMBER(SEARCH($P$2:$P$199, $A143)),0))=TRUE,"","미국 확인 필요")))</f>
        <v/>
      </c>
      <c r="P143" s="6" t="s">
        <v>391</v>
      </c>
      <c r="Q143" s="116">
        <f t="shared" si="7"/>
        <v>0</v>
      </c>
      <c r="R143" s="116" t="str">
        <f>IF(Q143=0,"",RANK(Q143,Q:Q,0)+COUNTIF(Q$1:Q142,Q143))</f>
        <v/>
      </c>
      <c r="S143" s="187">
        <v>0</v>
      </c>
      <c r="T143" s="187" t="s">
        <v>14</v>
      </c>
    </row>
    <row r="144" spans="3:21">
      <c r="C144" s="59" t="str">
        <f t="array" ref="C144">IFERROR(IF(A144="","",
IF(ISNUMBER(MATCH(TRUE,ISNUMBER(SEARCH($N$2:$N$51, $A144)),0))=TRUE,
"United States of America",INDEX($P$2:$P$199,
MATCH(TRUE,ISNUMBER(SEARCH($P$2:$P$199, $A144)),0)))),
"United States of America")</f>
        <v/>
      </c>
      <c r="D144" s="59" t="str">
        <f t="array" ref="D144">IF(A144="","",IF(ISNUMBER(MATCH(TRUE,ISNUMBER(SEARCH($N$2:$N$51, $A144)),0))=TRUE,"",IF(ISNUMBER(MATCH(TRUE,ISNUMBER(SEARCH($P$2:$P$199, $A144)),0))=TRUE,"","미국 확인 필요")))</f>
        <v/>
      </c>
      <c r="P144" s="6" t="s">
        <v>278</v>
      </c>
      <c r="Q144" s="116">
        <f t="shared" si="7"/>
        <v>6</v>
      </c>
      <c r="R144" s="116">
        <f>IF(Q144=0,"",RANK(Q144,Q:Q,0)+COUNTIF(Q$1:Q143,Q144))</f>
        <v>41</v>
      </c>
      <c r="S144" s="187">
        <v>6</v>
      </c>
      <c r="T144" s="187">
        <v>40</v>
      </c>
      <c r="U144" t="s">
        <v>620</v>
      </c>
    </row>
    <row r="145" spans="3:21">
      <c r="C145" s="59" t="str">
        <f t="array" ref="C145">IFERROR(IF(A145="","",
IF(ISNUMBER(MATCH(TRUE,ISNUMBER(SEARCH($N$2:$N$51, $A145)),0))=TRUE,
"United States of America",INDEX($P$2:$P$199,
MATCH(TRUE,ISNUMBER(SEARCH($P$2:$P$199, $A145)),0)))),
"United States of America")</f>
        <v/>
      </c>
      <c r="D145" s="59" t="str">
        <f t="array" ref="D145">IF(A145="","",IF(ISNUMBER(MATCH(TRUE,ISNUMBER(SEARCH($N$2:$N$51, $A145)),0))=TRUE,"",IF(ISNUMBER(MATCH(TRUE,ISNUMBER(SEARCH($P$2:$P$199, $A145)),0))=TRUE,"","미국 확인 필요")))</f>
        <v/>
      </c>
      <c r="P145" s="6" t="s">
        <v>392</v>
      </c>
      <c r="Q145" s="116">
        <f t="shared" si="7"/>
        <v>0</v>
      </c>
      <c r="R145" s="116" t="str">
        <f>IF(Q145=0,"",RANK(Q145,Q:Q,0)+COUNTIF(Q$1:Q144,Q145))</f>
        <v/>
      </c>
      <c r="S145" s="187">
        <v>0</v>
      </c>
      <c r="T145" s="187" t="s">
        <v>14</v>
      </c>
      <c r="U145" t="s">
        <v>621</v>
      </c>
    </row>
    <row r="146" spans="3:21">
      <c r="C146" s="59" t="str">
        <f t="array" ref="C146">IFERROR(IF(A146="","",
IF(ISNUMBER(MATCH(TRUE,ISNUMBER(SEARCH($N$2:$N$51, $A146)),0))=TRUE,
"United States of America",INDEX($P$2:$P$199,
MATCH(TRUE,ISNUMBER(SEARCH($P$2:$P$199, $A146)),0)))),
"United States of America")</f>
        <v/>
      </c>
      <c r="D146" s="59" t="str">
        <f t="array" ref="D146">IF(A146="","",IF(ISNUMBER(MATCH(TRUE,ISNUMBER(SEARCH($N$2:$N$51, $A146)),0))=TRUE,"",IF(ISNUMBER(MATCH(TRUE,ISNUMBER(SEARCH($P$2:$P$199, $A146)),0))=TRUE,"","미국 확인 필요")))</f>
        <v/>
      </c>
      <c r="P146" s="6" t="s">
        <v>393</v>
      </c>
      <c r="Q146" s="116">
        <f t="shared" si="7"/>
        <v>0</v>
      </c>
      <c r="R146" s="116" t="str">
        <f>IF(Q146=0,"",RANK(Q146,Q:Q,0)+COUNTIF(Q$1:Q145,Q146))</f>
        <v/>
      </c>
      <c r="S146" s="187">
        <v>0</v>
      </c>
      <c r="T146" s="187" t="s">
        <v>14</v>
      </c>
    </row>
    <row r="147" spans="3:21">
      <c r="C147" s="59" t="str">
        <f t="array" ref="C147">IFERROR(IF(A147="","",
IF(ISNUMBER(MATCH(TRUE,ISNUMBER(SEARCH($N$2:$N$51, $A147)),0))=TRUE,
"United States of America",INDEX($P$2:$P$199,
MATCH(TRUE,ISNUMBER(SEARCH($P$2:$P$199, $A147)),0)))),
"United States of America")</f>
        <v/>
      </c>
      <c r="D147" s="59" t="str">
        <f t="array" ref="D147">IF(A147="","",IF(ISNUMBER(MATCH(TRUE,ISNUMBER(SEARCH($N$2:$N$51, $A147)),0))=TRUE,"",IF(ISNUMBER(MATCH(TRUE,ISNUMBER(SEARCH($P$2:$P$199, $A147)),0))=TRUE,"","미국 확인 필요")))</f>
        <v/>
      </c>
      <c r="P147" s="6" t="s">
        <v>394</v>
      </c>
      <c r="Q147" s="116">
        <f t="shared" si="7"/>
        <v>7</v>
      </c>
      <c r="R147" s="116">
        <f>IF(Q147=0,"",RANK(Q147,Q:Q,0)+COUNTIF(Q$1:Q146,Q147))</f>
        <v>35</v>
      </c>
      <c r="S147" s="187">
        <v>7</v>
      </c>
      <c r="T147" s="187">
        <v>35</v>
      </c>
    </row>
    <row r="148" spans="3:21">
      <c r="C148" s="59" t="str">
        <f t="array" ref="C148">IFERROR(IF(A148="","",
IF(ISNUMBER(MATCH(TRUE,ISNUMBER(SEARCH($N$2:$N$51, $A148)),0))=TRUE,
"United States of America",INDEX($P$2:$P$199,
MATCH(TRUE,ISNUMBER(SEARCH($P$2:$P$199, $A148)),0)))),
"United States of America")</f>
        <v/>
      </c>
      <c r="D148" s="59" t="str">
        <f t="array" ref="D148">IF(A148="","",IF(ISNUMBER(MATCH(TRUE,ISNUMBER(SEARCH($N$2:$N$51, $A148)),0))=TRUE,"",IF(ISNUMBER(MATCH(TRUE,ISNUMBER(SEARCH($P$2:$P$199, $A148)),0))=TRUE,"","미국 확인 필요")))</f>
        <v/>
      </c>
      <c r="P148" s="6" t="s">
        <v>395</v>
      </c>
      <c r="Q148" s="116">
        <f t="shared" si="7"/>
        <v>0</v>
      </c>
      <c r="R148" s="116" t="str">
        <f>IF(Q148=0,"",RANK(Q148,Q:Q,0)+COUNTIF(Q$1:Q147,Q148))</f>
        <v/>
      </c>
      <c r="S148" s="187">
        <v>0</v>
      </c>
      <c r="T148" s="187" t="s">
        <v>14</v>
      </c>
    </row>
    <row r="149" spans="3:21">
      <c r="C149" s="59" t="str">
        <f t="array" ref="C149">IFERROR(IF(A149="","",
IF(ISNUMBER(MATCH(TRUE,ISNUMBER(SEARCH($N$2:$N$51, $A149)),0))=TRUE,
"United States of America",INDEX($P$2:$P$199,
MATCH(TRUE,ISNUMBER(SEARCH($P$2:$P$199, $A149)),0)))),
"United States of America")</f>
        <v/>
      </c>
      <c r="D149" s="59" t="str">
        <f t="array" ref="D149">IF(A149="","",IF(ISNUMBER(MATCH(TRUE,ISNUMBER(SEARCH($N$2:$N$51, $A149)),0))=TRUE,"",IF(ISNUMBER(MATCH(TRUE,ISNUMBER(SEARCH($P$2:$P$199, $A149)),0))=TRUE,"","미국 확인 필요")))</f>
        <v/>
      </c>
      <c r="P149" s="6" t="s">
        <v>396</v>
      </c>
      <c r="Q149" s="116">
        <f t="shared" si="7"/>
        <v>0</v>
      </c>
      <c r="R149" s="116" t="str">
        <f>IF(Q149=0,"",RANK(Q149,Q:Q,0)+COUNTIF(Q$1:Q148,Q149))</f>
        <v/>
      </c>
      <c r="S149" s="187">
        <v>0</v>
      </c>
      <c r="T149" s="187" t="s">
        <v>14</v>
      </c>
      <c r="U149" t="s">
        <v>622</v>
      </c>
    </row>
    <row r="150" spans="3:21">
      <c r="C150" s="59" t="str">
        <f t="array" ref="C150">IFERROR(IF(A150="","",
IF(ISNUMBER(MATCH(TRUE,ISNUMBER(SEARCH($N$2:$N$51, $A150)),0))=TRUE,
"United States of America",INDEX($P$2:$P$199,
MATCH(TRUE,ISNUMBER(SEARCH($P$2:$P$199, $A150)),0)))),
"United States of America")</f>
        <v/>
      </c>
      <c r="D150" s="59" t="str">
        <f t="array" ref="D150">IF(A150="","",IF(ISNUMBER(MATCH(TRUE,ISNUMBER(SEARCH($N$2:$N$51, $A150)),0))=TRUE,"",IF(ISNUMBER(MATCH(TRUE,ISNUMBER(SEARCH($P$2:$P$199, $A150)),0))=TRUE,"","미국 확인 필요")))</f>
        <v/>
      </c>
      <c r="P150" s="6" t="s">
        <v>397</v>
      </c>
      <c r="Q150" s="116">
        <f t="shared" si="7"/>
        <v>0</v>
      </c>
      <c r="R150" s="116" t="str">
        <f>IF(Q150=0,"",RANK(Q150,Q:Q,0)+COUNTIF(Q$1:Q149,Q150))</f>
        <v/>
      </c>
      <c r="S150" s="187">
        <v>0</v>
      </c>
      <c r="T150" s="187" t="s">
        <v>14</v>
      </c>
      <c r="U150" t="s">
        <v>623</v>
      </c>
    </row>
    <row r="151" spans="3:21">
      <c r="C151" s="59" t="str">
        <f t="array" ref="C151">IFERROR(IF(A151="","",
IF(ISNUMBER(MATCH(TRUE,ISNUMBER(SEARCH($N$2:$N$51, $A151)),0))=TRUE,
"United States of America",INDEX($P$2:$P$199,
MATCH(TRUE,ISNUMBER(SEARCH($P$2:$P$199, $A151)),0)))),
"United States of America")</f>
        <v/>
      </c>
      <c r="D151" s="59" t="str">
        <f t="array" ref="D151">IF(A151="","",IF(ISNUMBER(MATCH(TRUE,ISNUMBER(SEARCH($N$2:$N$51, $A151)),0))=TRUE,"",IF(ISNUMBER(MATCH(TRUE,ISNUMBER(SEARCH($P$2:$P$199, $A151)),0))=TRUE,"","미국 확인 필요")))</f>
        <v/>
      </c>
      <c r="P151" s="6" t="s">
        <v>398</v>
      </c>
      <c r="Q151" s="116">
        <f t="shared" si="7"/>
        <v>0</v>
      </c>
      <c r="R151" s="116" t="str">
        <f>IF(Q151=0,"",RANK(Q151,Q:Q,0)+COUNTIF(Q$1:Q150,Q151))</f>
        <v/>
      </c>
      <c r="S151" s="187">
        <v>0</v>
      </c>
      <c r="T151" s="187" t="s">
        <v>14</v>
      </c>
      <c r="U151" t="s">
        <v>624</v>
      </c>
    </row>
    <row r="152" spans="3:21">
      <c r="C152" s="59" t="str">
        <f t="array" ref="C152">IFERROR(IF(A152="","",
IF(ISNUMBER(MATCH(TRUE,ISNUMBER(SEARCH($N$2:$N$51, $A152)),0))=TRUE,
"United States of America",INDEX($P$2:$P$199,
MATCH(TRUE,ISNUMBER(SEARCH($P$2:$P$199, $A152)),0)))),
"United States of America")</f>
        <v/>
      </c>
      <c r="D152" s="59" t="str">
        <f t="array" ref="D152">IF(A152="","",IF(ISNUMBER(MATCH(TRUE,ISNUMBER(SEARCH($N$2:$N$51, $A152)),0))=TRUE,"",IF(ISNUMBER(MATCH(TRUE,ISNUMBER(SEARCH($P$2:$P$199, $A152)),0))=TRUE,"","미국 확인 필요")))</f>
        <v/>
      </c>
      <c r="P152" s="6" t="s">
        <v>399</v>
      </c>
      <c r="Q152" s="116">
        <f t="shared" si="7"/>
        <v>0</v>
      </c>
      <c r="R152" s="116" t="str">
        <f>IF(Q152=0,"",RANK(Q152,Q:Q,0)+COUNTIF(Q$1:Q151,Q152))</f>
        <v/>
      </c>
      <c r="S152" s="187">
        <v>0</v>
      </c>
      <c r="T152" s="187" t="s">
        <v>14</v>
      </c>
    </row>
    <row r="153" spans="3:21">
      <c r="C153" s="59" t="str">
        <f t="array" ref="C153">IFERROR(IF(A153="","",
IF(ISNUMBER(MATCH(TRUE,ISNUMBER(SEARCH($N$2:$N$51, $A153)),0))=TRUE,
"United States of America",INDEX($P$2:$P$199,
MATCH(TRUE,ISNUMBER(SEARCH($P$2:$P$199, $A153)),0)))),
"United States of America")</f>
        <v/>
      </c>
      <c r="D153" s="59" t="str">
        <f t="array" ref="D153">IF(A153="","",IF(ISNUMBER(MATCH(TRUE,ISNUMBER(SEARCH($N$2:$N$51, $A153)),0))=TRUE,"",IF(ISNUMBER(MATCH(TRUE,ISNUMBER(SEARCH($P$2:$P$199, $A153)),0))=TRUE,"","미국 확인 필요")))</f>
        <v/>
      </c>
      <c r="P153" s="6" t="s">
        <v>400</v>
      </c>
      <c r="Q153" s="116">
        <f t="shared" si="7"/>
        <v>0</v>
      </c>
      <c r="R153" s="116" t="str">
        <f>IF(Q153=0,"",RANK(Q153,Q:Q,0)+COUNTIF(Q$1:Q152,Q153))</f>
        <v/>
      </c>
      <c r="S153" s="187">
        <v>0</v>
      </c>
      <c r="T153" s="187" t="s">
        <v>14</v>
      </c>
      <c r="U153" t="s">
        <v>625</v>
      </c>
    </row>
    <row r="154" spans="3:21">
      <c r="C154" s="59" t="str">
        <f t="array" ref="C154">IFERROR(IF(A154="","",
IF(ISNUMBER(MATCH(TRUE,ISNUMBER(SEARCH($N$2:$N$51, $A154)),0))=TRUE,
"United States of America",INDEX($P$2:$P$199,
MATCH(TRUE,ISNUMBER(SEARCH($P$2:$P$199, $A154)),0)))),
"United States of America")</f>
        <v/>
      </c>
      <c r="D154" s="59" t="str">
        <f t="array" ref="D154">IF(A154="","",IF(ISNUMBER(MATCH(TRUE,ISNUMBER(SEARCH($N$2:$N$51, $A154)),0))=TRUE,"",IF(ISNUMBER(MATCH(TRUE,ISNUMBER(SEARCH($P$2:$P$199, $A154)),0))=TRUE,"","미국 확인 필요")))</f>
        <v/>
      </c>
      <c r="P154" s="6" t="s">
        <v>401</v>
      </c>
      <c r="Q154" s="116">
        <f t="shared" si="7"/>
        <v>0</v>
      </c>
      <c r="R154" s="116" t="str">
        <f>IF(Q154=0,"",RANK(Q154,Q:Q,0)+COUNTIF(Q$1:Q153,Q154))</f>
        <v/>
      </c>
      <c r="S154" s="187">
        <v>0</v>
      </c>
      <c r="T154" s="187" t="s">
        <v>14</v>
      </c>
      <c r="U154" t="s">
        <v>626</v>
      </c>
    </row>
    <row r="155" spans="3:21">
      <c r="C155" s="59" t="str">
        <f t="array" ref="C155">IFERROR(IF(A155="","",
IF(ISNUMBER(MATCH(TRUE,ISNUMBER(SEARCH($N$2:$N$51, $A155)),0))=TRUE,
"United States of America",INDEX($P$2:$P$199,
MATCH(TRUE,ISNUMBER(SEARCH($P$2:$P$199, $A155)),0)))),
"United States of America")</f>
        <v/>
      </c>
      <c r="D155" s="59" t="str">
        <f t="array" ref="D155">IF(A155="","",IF(ISNUMBER(MATCH(TRUE,ISNUMBER(SEARCH($N$2:$N$51, $A155)),0))=TRUE,"",IF(ISNUMBER(MATCH(TRUE,ISNUMBER(SEARCH($P$2:$P$199, $A155)),0))=TRUE,"","미국 확인 필요")))</f>
        <v/>
      </c>
      <c r="P155" s="6" t="s">
        <v>402</v>
      </c>
      <c r="Q155" s="116">
        <f t="shared" si="7"/>
        <v>0</v>
      </c>
      <c r="R155" s="116" t="str">
        <f>IF(Q155=0,"",RANK(Q155,Q:Q,0)+COUNTIF(Q$1:Q154,Q155))</f>
        <v/>
      </c>
      <c r="S155" s="187">
        <v>0</v>
      </c>
      <c r="T155" s="187" t="s">
        <v>14</v>
      </c>
      <c r="U155" t="s">
        <v>627</v>
      </c>
    </row>
    <row r="156" spans="3:21">
      <c r="C156" s="59" t="str">
        <f t="array" ref="C156">IFERROR(IF(A156="","",
IF(ISNUMBER(MATCH(TRUE,ISNUMBER(SEARCH($N$2:$N$51, $A156)),0))=TRUE,
"United States of America",INDEX($P$2:$P$199,
MATCH(TRUE,ISNUMBER(SEARCH($P$2:$P$199, $A156)),0)))),
"United States of America")</f>
        <v/>
      </c>
      <c r="D156" s="59" t="str">
        <f t="array" ref="D156">IF(A156="","",IF(ISNUMBER(MATCH(TRUE,ISNUMBER(SEARCH($N$2:$N$51, $A156)),0))=TRUE,"",IF(ISNUMBER(MATCH(TRUE,ISNUMBER(SEARCH($P$2:$P$199, $A156)),0))=TRUE,"","미국 확인 필요")))</f>
        <v/>
      </c>
      <c r="P156" s="6" t="s">
        <v>403</v>
      </c>
      <c r="Q156" s="116">
        <f t="shared" si="7"/>
        <v>0</v>
      </c>
      <c r="R156" s="116" t="str">
        <f>IF(Q156=0,"",RANK(Q156,Q:Q,0)+COUNTIF(Q$1:Q155,Q156))</f>
        <v/>
      </c>
      <c r="S156" s="187">
        <v>0</v>
      </c>
      <c r="T156" s="187" t="s">
        <v>14</v>
      </c>
      <c r="U156" t="s">
        <v>628</v>
      </c>
    </row>
    <row r="157" spans="3:21">
      <c r="C157" s="59" t="str">
        <f t="array" ref="C157">IFERROR(IF(A157="","",
IF(ISNUMBER(MATCH(TRUE,ISNUMBER(SEARCH($N$2:$N$51, $A157)),0))=TRUE,
"United States of America",INDEX($P$2:$P$199,
MATCH(TRUE,ISNUMBER(SEARCH($P$2:$P$199, $A157)),0)))),
"United States of America")</f>
        <v/>
      </c>
      <c r="D157" s="59" t="str">
        <f t="array" ref="D157">IF(A157="","",IF(ISNUMBER(MATCH(TRUE,ISNUMBER(SEARCH($N$2:$N$51, $A157)),0))=TRUE,"",IF(ISNUMBER(MATCH(TRUE,ISNUMBER(SEARCH($P$2:$P$199, $A157)),0))=TRUE,"","미국 확인 필요")))</f>
        <v/>
      </c>
      <c r="P157" s="6" t="s">
        <v>404</v>
      </c>
      <c r="Q157" s="116">
        <f t="shared" si="7"/>
        <v>8</v>
      </c>
      <c r="R157" s="116">
        <f>IF(Q157=0,"",RANK(Q157,Q:Q,0)+COUNTIF(Q$1:Q156,Q157))</f>
        <v>34</v>
      </c>
      <c r="S157" s="187">
        <v>7</v>
      </c>
      <c r="T157" s="187">
        <v>36</v>
      </c>
      <c r="U157" t="s">
        <v>629</v>
      </c>
    </row>
    <row r="158" spans="3:21">
      <c r="C158" s="59" t="str">
        <f t="array" ref="C158">IFERROR(IF(A158="","",
IF(ISNUMBER(MATCH(TRUE,ISNUMBER(SEARCH($N$2:$N$51, $A158)),0))=TRUE,
"United States of America",INDEX($P$2:$P$199,
MATCH(TRUE,ISNUMBER(SEARCH($P$2:$P$199, $A158)),0)))),
"United States of America")</f>
        <v/>
      </c>
      <c r="D158" s="59" t="str">
        <f t="array" ref="D158">IF(A158="","",IF(ISNUMBER(MATCH(TRUE,ISNUMBER(SEARCH($N$2:$N$51, $A158)),0))=TRUE,"",IF(ISNUMBER(MATCH(TRUE,ISNUMBER(SEARCH($P$2:$P$199, $A158)),0))=TRUE,"","미국 확인 필요")))</f>
        <v/>
      </c>
      <c r="P158" s="6" t="s">
        <v>405</v>
      </c>
      <c r="Q158" s="116">
        <f t="shared" si="7"/>
        <v>0</v>
      </c>
      <c r="R158" s="116" t="str">
        <f>IF(Q158=0,"",RANK(Q158,Q:Q,0)+COUNTIF(Q$1:Q157,Q158))</f>
        <v/>
      </c>
      <c r="S158" s="187">
        <v>0</v>
      </c>
      <c r="T158" s="187" t="s">
        <v>14</v>
      </c>
      <c r="U158" t="s">
        <v>630</v>
      </c>
    </row>
    <row r="159" spans="3:21">
      <c r="C159" s="59" t="str">
        <f t="array" ref="C159">IFERROR(IF(A159="","",
IF(ISNUMBER(MATCH(TRUE,ISNUMBER(SEARCH($N$2:$N$51, $A159)),0))=TRUE,
"United States of America",INDEX($P$2:$P$199,
MATCH(TRUE,ISNUMBER(SEARCH($P$2:$P$199, $A159)),0)))),
"United States of America")</f>
        <v/>
      </c>
      <c r="D159" s="59" t="str">
        <f t="array" ref="D159">IF(A159="","",IF(ISNUMBER(MATCH(TRUE,ISNUMBER(SEARCH($N$2:$N$51, $A159)),0))=TRUE,"",IF(ISNUMBER(MATCH(TRUE,ISNUMBER(SEARCH($P$2:$P$199, $A159)),0))=TRUE,"","미국 확인 필요")))</f>
        <v/>
      </c>
      <c r="P159" s="6" t="s">
        <v>406</v>
      </c>
      <c r="Q159" s="116">
        <f t="shared" si="7"/>
        <v>0</v>
      </c>
      <c r="R159" s="116" t="str">
        <f>IF(Q159=0,"",RANK(Q159,Q:Q,0)+COUNTIF(Q$1:Q158,Q159))</f>
        <v/>
      </c>
      <c r="S159" s="187">
        <v>0</v>
      </c>
      <c r="T159" s="187" t="s">
        <v>14</v>
      </c>
      <c r="U159" t="s">
        <v>631</v>
      </c>
    </row>
    <row r="160" spans="3:21">
      <c r="C160" s="59" t="str">
        <f t="array" ref="C160">IFERROR(IF(A160="","",
IF(ISNUMBER(MATCH(TRUE,ISNUMBER(SEARCH($N$2:$N$51, $A160)),0))=TRUE,
"United States of America",INDEX($P$2:$P$199,
MATCH(TRUE,ISNUMBER(SEARCH($P$2:$P$199, $A160)),0)))),
"United States of America")</f>
        <v/>
      </c>
      <c r="D160" s="59" t="str">
        <f t="array" ref="D160">IF(A160="","",IF(ISNUMBER(MATCH(TRUE,ISNUMBER(SEARCH($N$2:$N$51, $A160)),0))=TRUE,"",IF(ISNUMBER(MATCH(TRUE,ISNUMBER(SEARCH($P$2:$P$199, $A160)),0))=TRUE,"","미국 확인 필요")))</f>
        <v/>
      </c>
      <c r="P160" s="6" t="s">
        <v>407</v>
      </c>
      <c r="Q160" s="116">
        <f t="shared" si="7"/>
        <v>0</v>
      </c>
      <c r="R160" s="116" t="str">
        <f>IF(Q160=0,"",RANK(Q160,Q:Q,0)+COUNTIF(Q$1:Q159,Q160))</f>
        <v/>
      </c>
      <c r="S160" s="187">
        <v>0</v>
      </c>
      <c r="T160" s="187" t="s">
        <v>14</v>
      </c>
    </row>
    <row r="161" spans="3:21">
      <c r="C161" s="59" t="str">
        <f t="array" ref="C161">IFERROR(IF(A161="","",
IF(ISNUMBER(MATCH(TRUE,ISNUMBER(SEARCH($N$2:$N$51, $A161)),0))=TRUE,
"United States of America",INDEX($P$2:$P$199,
MATCH(TRUE,ISNUMBER(SEARCH($P$2:$P$199, $A161)),0)))),
"United States of America")</f>
        <v/>
      </c>
      <c r="D161" s="59" t="str">
        <f t="array" ref="D161">IF(A161="","",IF(ISNUMBER(MATCH(TRUE,ISNUMBER(SEARCH($N$2:$N$51, $A161)),0))=TRUE,"",IF(ISNUMBER(MATCH(TRUE,ISNUMBER(SEARCH($P$2:$P$199, $A161)),0))=TRUE,"","미국 확인 필요")))</f>
        <v/>
      </c>
      <c r="P161" s="6" t="s">
        <v>408</v>
      </c>
      <c r="Q161" s="116">
        <f t="shared" si="7"/>
        <v>0</v>
      </c>
      <c r="R161" s="116" t="str">
        <f>IF(Q161=0,"",RANK(Q161,Q:Q,0)+COUNTIF(Q$1:Q160,Q161))</f>
        <v/>
      </c>
      <c r="S161" s="187">
        <v>0</v>
      </c>
      <c r="T161" s="187" t="s">
        <v>14</v>
      </c>
    </row>
    <row r="162" spans="3:21">
      <c r="C162" s="59" t="str">
        <f t="array" ref="C162">IFERROR(IF(A162="","",
IF(ISNUMBER(MATCH(TRUE,ISNUMBER(SEARCH($N$2:$N$51, $A162)),0))=TRUE,
"United States of America",INDEX($P$2:$P$199,
MATCH(TRUE,ISNUMBER(SEARCH($P$2:$P$199, $A162)),0)))),
"United States of America")</f>
        <v/>
      </c>
      <c r="D162" s="59" t="str">
        <f t="array" ref="D162">IF(A162="","",IF(ISNUMBER(MATCH(TRUE,ISNUMBER(SEARCH($N$2:$N$51, $A162)),0))=TRUE,"",IF(ISNUMBER(MATCH(TRUE,ISNUMBER(SEARCH($P$2:$P$199, $A162)),0))=TRUE,"","미국 확인 필요")))</f>
        <v/>
      </c>
      <c r="P162" s="6" t="s">
        <v>409</v>
      </c>
      <c r="Q162" s="116">
        <f t="shared" si="7"/>
        <v>0</v>
      </c>
      <c r="R162" s="116" t="str">
        <f>IF(Q162=0,"",RANK(Q162,Q:Q,0)+COUNTIF(Q$1:Q161,Q162))</f>
        <v/>
      </c>
      <c r="S162" s="187">
        <v>0</v>
      </c>
      <c r="T162" s="187" t="s">
        <v>14</v>
      </c>
    </row>
    <row r="163" spans="3:21">
      <c r="C163" s="59" t="str">
        <f t="array" ref="C163">IFERROR(IF(A163="","",
IF(ISNUMBER(MATCH(TRUE,ISNUMBER(SEARCH($N$2:$N$51, $A163)),0))=TRUE,
"United States of America",INDEX($P$2:$P$199,
MATCH(TRUE,ISNUMBER(SEARCH($P$2:$P$199, $A163)),0)))),
"United States of America")</f>
        <v/>
      </c>
      <c r="D163" s="59" t="str">
        <f t="array" ref="D163">IF(A163="","",IF(ISNUMBER(MATCH(TRUE,ISNUMBER(SEARCH($N$2:$N$51, $A163)),0))=TRUE,"",IF(ISNUMBER(MATCH(TRUE,ISNUMBER(SEARCH($P$2:$P$199, $A163)),0))=TRUE,"","미국 확인 필요")))</f>
        <v/>
      </c>
      <c r="P163" s="6" t="s">
        <v>410</v>
      </c>
      <c r="Q163" s="116">
        <f t="shared" si="7"/>
        <v>0</v>
      </c>
      <c r="R163" s="116" t="str">
        <f>IF(Q163=0,"",RANK(Q163,Q:Q,0)+COUNTIF(Q$1:Q162,Q163))</f>
        <v/>
      </c>
      <c r="S163" s="187">
        <v>0</v>
      </c>
      <c r="T163" s="187" t="s">
        <v>14</v>
      </c>
    </row>
    <row r="164" spans="3:21">
      <c r="C164" s="59" t="str">
        <f t="array" ref="C164">IFERROR(IF(A164="","",
IF(ISNUMBER(MATCH(TRUE,ISNUMBER(SEARCH($N$2:$N$51, $A164)),0))=TRUE,
"United States of America",INDEX($P$2:$P$199,
MATCH(TRUE,ISNUMBER(SEARCH($P$2:$P$199, $A164)),0)))),
"United States of America")</f>
        <v/>
      </c>
      <c r="D164" s="59" t="str">
        <f t="array" ref="D164">IF(A164="","",IF(ISNUMBER(MATCH(TRUE,ISNUMBER(SEARCH($N$2:$N$51, $A164)),0))=TRUE,"",IF(ISNUMBER(MATCH(TRUE,ISNUMBER(SEARCH($P$2:$P$199, $A164)),0))=TRUE,"","미국 확인 필요")))</f>
        <v/>
      </c>
      <c r="P164" s="6" t="s">
        <v>411</v>
      </c>
      <c r="Q164" s="116">
        <f t="shared" si="7"/>
        <v>0</v>
      </c>
      <c r="R164" s="116" t="str">
        <f>IF(Q164=0,"",RANK(Q164,Q:Q,0)+COUNTIF(Q$1:Q163,Q164))</f>
        <v/>
      </c>
      <c r="S164" s="187">
        <v>0</v>
      </c>
      <c r="T164" s="187" t="s">
        <v>14</v>
      </c>
    </row>
    <row r="165" spans="3:21">
      <c r="C165" s="59" t="str">
        <f t="array" ref="C165">IFERROR(IF(A165="","",
IF(ISNUMBER(MATCH(TRUE,ISNUMBER(SEARCH($N$2:$N$51, $A165)),0))=TRUE,
"United States of America",INDEX($P$2:$P$199,
MATCH(TRUE,ISNUMBER(SEARCH($P$2:$P$199, $A165)),0)))),
"United States of America")</f>
        <v/>
      </c>
      <c r="D165" s="59" t="str">
        <f t="array" ref="D165">IF(A165="","",IF(ISNUMBER(MATCH(TRUE,ISNUMBER(SEARCH($N$2:$N$51, $A165)),0))=TRUE,"",IF(ISNUMBER(MATCH(TRUE,ISNUMBER(SEARCH($P$2:$P$199, $A165)),0))=TRUE,"","미국 확인 필요")))</f>
        <v/>
      </c>
      <c r="P165" s="6" t="s">
        <v>412</v>
      </c>
      <c r="Q165" s="116">
        <f t="shared" si="7"/>
        <v>0</v>
      </c>
      <c r="R165" s="116" t="str">
        <f>IF(Q165=0,"",RANK(Q165,Q:Q,0)+COUNTIF(Q$1:Q164,Q165))</f>
        <v/>
      </c>
      <c r="S165" s="187">
        <v>0</v>
      </c>
      <c r="T165" s="187" t="s">
        <v>14</v>
      </c>
    </row>
    <row r="166" spans="3:21">
      <c r="C166" s="59" t="str">
        <f t="array" ref="C166">IFERROR(IF(A166="","",
IF(ISNUMBER(MATCH(TRUE,ISNUMBER(SEARCH($N$2:$N$51, $A166)),0))=TRUE,
"United States of America",INDEX($P$2:$P$199,
MATCH(TRUE,ISNUMBER(SEARCH($P$2:$P$199, $A166)),0)))),
"United States of America")</f>
        <v/>
      </c>
      <c r="D166" s="59" t="str">
        <f t="array" ref="D166">IF(A166="","",IF(ISNUMBER(MATCH(TRUE,ISNUMBER(SEARCH($N$2:$N$51, $A166)),0))=TRUE,"",IF(ISNUMBER(MATCH(TRUE,ISNUMBER(SEARCH($P$2:$P$199, $A166)),0))=TRUE,"","미국 확인 필요")))</f>
        <v/>
      </c>
      <c r="P166" s="6" t="s">
        <v>413</v>
      </c>
      <c r="Q166" s="116">
        <f t="shared" si="7"/>
        <v>83</v>
      </c>
      <c r="R166" s="116">
        <f>IF(Q166=0,"",RANK(Q166,Q:Q,0)+COUNTIF(Q$1:Q165,Q166))</f>
        <v>7</v>
      </c>
      <c r="S166" s="187">
        <v>83</v>
      </c>
      <c r="T166" s="187">
        <v>7</v>
      </c>
      <c r="U166" t="s">
        <v>632</v>
      </c>
    </row>
    <row r="167" spans="3:21">
      <c r="C167" s="59" t="str">
        <f t="array" ref="C167">IFERROR(IF(A167="","",
IF(ISNUMBER(MATCH(TRUE,ISNUMBER(SEARCH($N$2:$N$51, $A167)),0))=TRUE,
"United States of America",INDEX($P$2:$P$199,
MATCH(TRUE,ISNUMBER(SEARCH($P$2:$P$199, $A167)),0)))),
"United States of America")</f>
        <v/>
      </c>
      <c r="D167" s="59" t="str">
        <f t="array" ref="D167">IF(A167="","",IF(ISNUMBER(MATCH(TRUE,ISNUMBER(SEARCH($N$2:$N$51, $A167)),0))=TRUE,"",IF(ISNUMBER(MATCH(TRUE,ISNUMBER(SEARCH($P$2:$P$199, $A167)),0))=TRUE,"","미국 확인 필요")))</f>
        <v/>
      </c>
      <c r="P167" s="6" t="s">
        <v>333</v>
      </c>
      <c r="Q167" s="116">
        <f t="shared" si="7"/>
        <v>9</v>
      </c>
      <c r="R167" s="116">
        <f>IF(Q167=0,"",RANK(Q167,Q:Q,0)+COUNTIF(Q$1:Q166,Q167))</f>
        <v>30</v>
      </c>
      <c r="S167" s="187">
        <v>9</v>
      </c>
      <c r="T167" s="187">
        <v>30</v>
      </c>
      <c r="U167" t="s">
        <v>633</v>
      </c>
    </row>
    <row r="168" spans="3:21">
      <c r="C168" s="59" t="str">
        <f t="array" ref="C168">IFERROR(IF(A168="","",
IF(ISNUMBER(MATCH(TRUE,ISNUMBER(SEARCH($N$2:$N$51, $A168)),0))=TRUE,
"United States of America",INDEX($P$2:$P$199,
MATCH(TRUE,ISNUMBER(SEARCH($P$2:$P$199, $A168)),0)))),
"United States of America")</f>
        <v/>
      </c>
      <c r="D168" s="59" t="str">
        <f t="array" ref="D168">IF(A168="","",IF(ISNUMBER(MATCH(TRUE,ISNUMBER(SEARCH($N$2:$N$51, $A168)),0))=TRUE,"",IF(ISNUMBER(MATCH(TRUE,ISNUMBER(SEARCH($P$2:$P$199, $A168)),0))=TRUE,"","미국 확인 필요")))</f>
        <v/>
      </c>
      <c r="P168" s="6" t="s">
        <v>229</v>
      </c>
      <c r="Q168" s="116">
        <f t="shared" si="7"/>
        <v>0</v>
      </c>
      <c r="R168" s="116" t="str">
        <f>IF(Q168=0,"",RANK(Q168,Q:Q,0)+COUNTIF(Q$1:Q167,Q168))</f>
        <v/>
      </c>
      <c r="S168" s="187">
        <v>0</v>
      </c>
      <c r="T168" s="187" t="s">
        <v>14</v>
      </c>
      <c r="U168" t="s">
        <v>634</v>
      </c>
    </row>
    <row r="169" spans="3:21">
      <c r="C169" s="59" t="str">
        <f t="array" ref="C169">IFERROR(IF(A169="","",
IF(ISNUMBER(MATCH(TRUE,ISNUMBER(SEARCH($N$2:$N$51, $A169)),0))=TRUE,
"United States of America",INDEX($P$2:$P$199,
MATCH(TRUE,ISNUMBER(SEARCH($P$2:$P$199, $A169)),0)))),
"United States of America")</f>
        <v/>
      </c>
      <c r="D169" s="59" t="str">
        <f t="array" ref="D169">IF(A169="","",IF(ISNUMBER(MATCH(TRUE,ISNUMBER(SEARCH($N$2:$N$51, $A169)),0))=TRUE,"",IF(ISNUMBER(MATCH(TRUE,ISNUMBER(SEARCH($P$2:$P$199, $A169)),0))=TRUE,"","미국 확인 필요")))</f>
        <v/>
      </c>
      <c r="P169" s="6" t="s">
        <v>414</v>
      </c>
      <c r="Q169" s="116">
        <f t="shared" si="7"/>
        <v>0</v>
      </c>
      <c r="R169" s="116" t="str">
        <f>IF(Q169=0,"",RANK(Q169,Q:Q,0)+COUNTIF(Q$1:Q168,Q169))</f>
        <v/>
      </c>
      <c r="S169" s="187">
        <v>0</v>
      </c>
      <c r="T169" s="187" t="s">
        <v>14</v>
      </c>
    </row>
    <row r="170" spans="3:21">
      <c r="C170" s="59" t="str">
        <f t="array" ref="C170">IFERROR(IF(A170="","",
IF(ISNUMBER(MATCH(TRUE,ISNUMBER(SEARCH($N$2:$N$51, $A170)),0))=TRUE,
"United States of America",INDEX($P$2:$P$199,
MATCH(TRUE,ISNUMBER(SEARCH($P$2:$P$199, $A170)),0)))),
"United States of America")</f>
        <v/>
      </c>
      <c r="D170" s="59" t="str">
        <f t="array" ref="D170">IF(A170="","",IF(ISNUMBER(MATCH(TRUE,ISNUMBER(SEARCH($N$2:$N$51, $A170)),0))=TRUE,"",IF(ISNUMBER(MATCH(TRUE,ISNUMBER(SEARCH($P$2:$P$199, $A170)),0))=TRUE,"","미국 확인 필요")))</f>
        <v/>
      </c>
      <c r="P170" s="6" t="s">
        <v>415</v>
      </c>
      <c r="Q170" s="116">
        <f t="shared" si="7"/>
        <v>0</v>
      </c>
      <c r="R170" s="116" t="str">
        <f>IF(Q170=0,"",RANK(Q170,Q:Q,0)+COUNTIF(Q$1:Q169,Q170))</f>
        <v/>
      </c>
      <c r="S170" s="187">
        <v>0</v>
      </c>
      <c r="T170" s="187" t="s">
        <v>14</v>
      </c>
    </row>
    <row r="171" spans="3:21">
      <c r="C171" s="59" t="str">
        <f t="array" ref="C171">IFERROR(IF(A171="","",
IF(ISNUMBER(MATCH(TRUE,ISNUMBER(SEARCH($N$2:$N$51, $A171)),0))=TRUE,
"United States of America",INDEX($P$2:$P$199,
MATCH(TRUE,ISNUMBER(SEARCH($P$2:$P$199, $A171)),0)))),
"United States of America")</f>
        <v/>
      </c>
      <c r="D171" s="59" t="str">
        <f t="array" ref="D171">IF(A171="","",IF(ISNUMBER(MATCH(TRUE,ISNUMBER(SEARCH($N$2:$N$51, $A171)),0))=TRUE,"",IF(ISNUMBER(MATCH(TRUE,ISNUMBER(SEARCH($P$2:$P$199, $A171)),0))=TRUE,"","미국 확인 필요")))</f>
        <v/>
      </c>
      <c r="P171" s="6" t="s">
        <v>416</v>
      </c>
      <c r="Q171" s="116">
        <f t="shared" si="7"/>
        <v>0</v>
      </c>
      <c r="R171" s="116" t="str">
        <f>IF(Q171=0,"",RANK(Q171,Q:Q,0)+COUNTIF(Q$1:Q170,Q171))</f>
        <v/>
      </c>
      <c r="S171" s="187">
        <v>0</v>
      </c>
      <c r="T171" s="187" t="s">
        <v>14</v>
      </c>
      <c r="U171" t="s">
        <v>635</v>
      </c>
    </row>
    <row r="172" spans="3:21">
      <c r="C172" s="59" t="str">
        <f t="array" ref="C172">IFERROR(IF(A172="","",
IF(ISNUMBER(MATCH(TRUE,ISNUMBER(SEARCH($N$2:$N$51, $A172)),0))=TRUE,
"United States of America",INDEX($P$2:$P$199,
MATCH(TRUE,ISNUMBER(SEARCH($P$2:$P$199, $A172)),0)))),
"United States of America")</f>
        <v/>
      </c>
      <c r="D172" s="59" t="str">
        <f t="array" ref="D172">IF(A172="","",IF(ISNUMBER(MATCH(TRUE,ISNUMBER(SEARCH($N$2:$N$51, $A172)),0))=TRUE,"",IF(ISNUMBER(MATCH(TRUE,ISNUMBER(SEARCH($P$2:$P$199, $A172)),0))=TRUE,"","미국 확인 필요")))</f>
        <v/>
      </c>
      <c r="P172" s="6" t="s">
        <v>417</v>
      </c>
      <c r="Q172" s="116">
        <f t="shared" si="7"/>
        <v>0</v>
      </c>
      <c r="R172" s="116" t="str">
        <f>IF(Q172=0,"",RANK(Q172,Q:Q,0)+COUNTIF(Q$1:Q171,Q172))</f>
        <v/>
      </c>
      <c r="S172" s="187">
        <v>0</v>
      </c>
      <c r="T172" s="187" t="s">
        <v>14</v>
      </c>
      <c r="U172" t="s">
        <v>636</v>
      </c>
    </row>
    <row r="173" spans="3:21">
      <c r="C173" s="59" t="str">
        <f t="array" ref="C173">IFERROR(IF(A173="","",
IF(ISNUMBER(MATCH(TRUE,ISNUMBER(SEARCH($N$2:$N$51, $A173)),0))=TRUE,
"United States of America",INDEX($P$2:$P$199,
MATCH(TRUE,ISNUMBER(SEARCH($P$2:$P$199, $A173)),0)))),
"United States of America")</f>
        <v/>
      </c>
      <c r="D173" s="59" t="str">
        <f t="array" ref="D173">IF(A173="","",IF(ISNUMBER(MATCH(TRUE,ISNUMBER(SEARCH($N$2:$N$51, $A173)),0))=TRUE,"",IF(ISNUMBER(MATCH(TRUE,ISNUMBER(SEARCH($P$2:$P$199, $A173)),0))=TRUE,"","미국 확인 필요")))</f>
        <v/>
      </c>
      <c r="P173" s="6" t="s">
        <v>418</v>
      </c>
      <c r="Q173" s="116">
        <f t="shared" si="7"/>
        <v>0</v>
      </c>
      <c r="R173" s="116" t="str">
        <f>IF(Q173=0,"",RANK(Q173,Q:Q,0)+COUNTIF(Q$1:Q172,Q173))</f>
        <v/>
      </c>
      <c r="S173" s="187">
        <v>0</v>
      </c>
      <c r="T173" s="187" t="s">
        <v>14</v>
      </c>
    </row>
    <row r="174" spans="3:21">
      <c r="C174" s="59" t="str">
        <f t="array" ref="C174">IFERROR(IF(A174="","",
IF(ISNUMBER(MATCH(TRUE,ISNUMBER(SEARCH($N$2:$N$51, $A174)),0))=TRUE,
"United States of America",INDEX($P$2:$P$199,
MATCH(TRUE,ISNUMBER(SEARCH($P$2:$P$199, $A174)),0)))),
"United States of America")</f>
        <v/>
      </c>
      <c r="D174" s="59" t="str">
        <f t="array" ref="D174">IF(A174="","",IF(ISNUMBER(MATCH(TRUE,ISNUMBER(SEARCH($N$2:$N$51, $A174)),0))=TRUE,"",IF(ISNUMBER(MATCH(TRUE,ISNUMBER(SEARCH($P$2:$P$199, $A174)),0))=TRUE,"","미국 확인 필요")))</f>
        <v/>
      </c>
      <c r="P174" s="6" t="s">
        <v>419</v>
      </c>
      <c r="Q174" s="116">
        <f t="shared" si="7"/>
        <v>0</v>
      </c>
      <c r="R174" s="116" t="str">
        <f>IF(Q174=0,"",RANK(Q174,Q:Q,0)+COUNTIF(Q$1:Q173,Q174))</f>
        <v/>
      </c>
      <c r="S174" s="187">
        <v>0</v>
      </c>
      <c r="T174" s="187" t="s">
        <v>14</v>
      </c>
    </row>
    <row r="175" spans="3:21">
      <c r="C175" s="59" t="str">
        <f t="array" ref="C175">IFERROR(IF(A175="","",
IF(ISNUMBER(MATCH(TRUE,ISNUMBER(SEARCH($N$2:$N$51, $A175)),0))=TRUE,
"United States of America",INDEX($P$2:$P$199,
MATCH(TRUE,ISNUMBER(SEARCH($P$2:$P$199, $A175)),0)))),
"United States of America")</f>
        <v/>
      </c>
      <c r="D175" s="59" t="str">
        <f t="array" ref="D175">IF(A175="","",IF(ISNUMBER(MATCH(TRUE,ISNUMBER(SEARCH($N$2:$N$51, $A175)),0))=TRUE,"",IF(ISNUMBER(MATCH(TRUE,ISNUMBER(SEARCH($P$2:$P$199, $A175)),0))=TRUE,"","미국 확인 필요")))</f>
        <v/>
      </c>
      <c r="P175" s="6" t="s">
        <v>420</v>
      </c>
      <c r="Q175" s="116">
        <f t="shared" si="7"/>
        <v>0</v>
      </c>
      <c r="R175" s="116" t="str">
        <f>IF(Q175=0,"",RANK(Q175,Q:Q,0)+COUNTIF(Q$1:Q174,Q175))</f>
        <v/>
      </c>
      <c r="S175" s="187">
        <v>0</v>
      </c>
      <c r="T175" s="187" t="s">
        <v>14</v>
      </c>
      <c r="U175" t="s">
        <v>637</v>
      </c>
    </row>
    <row r="176" spans="3:21">
      <c r="C176" s="59" t="str">
        <f t="array" ref="C176">IFERROR(IF(A176="","",
IF(ISNUMBER(MATCH(TRUE,ISNUMBER(SEARCH($N$2:$N$51, $A176)),0))=TRUE,
"United States of America",INDEX($P$2:$P$199,
MATCH(TRUE,ISNUMBER(SEARCH($P$2:$P$199, $A176)),0)))),
"United States of America")</f>
        <v/>
      </c>
      <c r="D176" s="59" t="str">
        <f t="array" ref="D176">IF(A176="","",IF(ISNUMBER(MATCH(TRUE,ISNUMBER(SEARCH($N$2:$N$51, $A176)),0))=TRUE,"",IF(ISNUMBER(MATCH(TRUE,ISNUMBER(SEARCH($P$2:$P$199, $A176)),0))=TRUE,"","미국 확인 필요")))</f>
        <v/>
      </c>
      <c r="P176" s="6" t="s">
        <v>312</v>
      </c>
      <c r="Q176" s="116">
        <f t="shared" si="7"/>
        <v>7</v>
      </c>
      <c r="R176" s="116">
        <f>IF(Q176=0,"",RANK(Q176,Q:Q,0)+COUNTIF(Q$1:Q175,Q176))</f>
        <v>36</v>
      </c>
      <c r="S176" s="187">
        <v>8</v>
      </c>
      <c r="T176" s="187">
        <v>34</v>
      </c>
      <c r="U176" t="s">
        <v>638</v>
      </c>
    </row>
    <row r="177" spans="3:21">
      <c r="C177" s="59" t="str">
        <f t="array" ref="C177">IFERROR(IF(A177="","",
IF(ISNUMBER(MATCH(TRUE,ISNUMBER(SEARCH($N$2:$N$51, $A177)),0))=TRUE,
"United States of America",INDEX($P$2:$P$199,
MATCH(TRUE,ISNUMBER(SEARCH($P$2:$P$199, $A177)),0)))),
"United States of America")</f>
        <v/>
      </c>
      <c r="D177" s="59" t="str">
        <f t="array" ref="D177">IF(A177="","",IF(ISNUMBER(MATCH(TRUE,ISNUMBER(SEARCH($N$2:$N$51, $A177)),0))=TRUE,"",IF(ISNUMBER(MATCH(TRUE,ISNUMBER(SEARCH($P$2:$P$199, $A177)),0))=TRUE,"","미국 확인 필요")))</f>
        <v/>
      </c>
      <c r="P177" s="6" t="s">
        <v>421</v>
      </c>
      <c r="Q177" s="116">
        <f t="shared" si="7"/>
        <v>0</v>
      </c>
      <c r="R177" s="116" t="str">
        <f>IF(Q177=0,"",RANK(Q177,Q:Q,0)+COUNTIF(Q$1:Q176,Q177))</f>
        <v/>
      </c>
      <c r="S177" s="187">
        <v>0</v>
      </c>
      <c r="T177" s="187" t="s">
        <v>14</v>
      </c>
      <c r="U177" t="s">
        <v>639</v>
      </c>
    </row>
    <row r="178" spans="3:21">
      <c r="C178" s="59" t="str">
        <f t="array" ref="C178">IFERROR(IF(A178="","",
IF(ISNUMBER(MATCH(TRUE,ISNUMBER(SEARCH($N$2:$N$51, $A178)),0))=TRUE,
"United States of America",INDEX($P$2:$P$199,
MATCH(TRUE,ISNUMBER(SEARCH($P$2:$P$199, $A178)),0)))),
"United States of America")</f>
        <v/>
      </c>
      <c r="D178" s="59" t="str">
        <f t="array" ref="D178">IF(A178="","",IF(ISNUMBER(MATCH(TRUE,ISNUMBER(SEARCH($N$2:$N$51, $A178)),0))=TRUE,"",IF(ISNUMBER(MATCH(TRUE,ISNUMBER(SEARCH($P$2:$P$199, $A178)),0))=TRUE,"","미국 확인 필요")))</f>
        <v/>
      </c>
      <c r="P178" s="6" t="s">
        <v>422</v>
      </c>
      <c r="Q178" s="116">
        <f t="shared" si="7"/>
        <v>0</v>
      </c>
      <c r="R178" s="116" t="str">
        <f>IF(Q178=0,"",RANK(Q178,Q:Q,0)+COUNTIF(Q$1:Q177,Q178))</f>
        <v/>
      </c>
      <c r="S178" s="187">
        <v>0</v>
      </c>
      <c r="T178" s="187" t="s">
        <v>14</v>
      </c>
      <c r="U178" t="s">
        <v>640</v>
      </c>
    </row>
    <row r="179" spans="3:21">
      <c r="C179" s="59" t="str">
        <f t="array" ref="C179">IFERROR(IF(A179="","",
IF(ISNUMBER(MATCH(TRUE,ISNUMBER(SEARCH($N$2:$N$51, $A179)),0))=TRUE,
"United States of America",INDEX($P$2:$P$199,
MATCH(TRUE,ISNUMBER(SEARCH($P$2:$P$199, $A179)),0)))),
"United States of America")</f>
        <v/>
      </c>
      <c r="D179" s="59" t="str">
        <f t="array" ref="D179">IF(A179="","",IF(ISNUMBER(MATCH(TRUE,ISNUMBER(SEARCH($N$2:$N$51, $A179)),0))=TRUE,"",IF(ISNUMBER(MATCH(TRUE,ISNUMBER(SEARCH($P$2:$P$199, $A179)),0))=TRUE,"","미국 확인 필요")))</f>
        <v/>
      </c>
      <c r="P179" s="6" t="s">
        <v>423</v>
      </c>
      <c r="Q179" s="116">
        <f t="shared" si="7"/>
        <v>0</v>
      </c>
      <c r="R179" s="116" t="str">
        <f>IF(Q179=0,"",RANK(Q179,Q:Q,0)+COUNTIF(Q$1:Q178,Q179))</f>
        <v/>
      </c>
      <c r="S179" s="187">
        <v>0</v>
      </c>
      <c r="T179" s="187" t="s">
        <v>14</v>
      </c>
      <c r="U179" t="s">
        <v>641</v>
      </c>
    </row>
    <row r="180" spans="3:21">
      <c r="C180" s="59" t="str">
        <f t="array" ref="C180">IFERROR(IF(A180="","",
IF(ISNUMBER(MATCH(TRUE,ISNUMBER(SEARCH($N$2:$N$51, $A180)),0))=TRUE,
"United States of America",INDEX($P$2:$P$199,
MATCH(TRUE,ISNUMBER(SEARCH($P$2:$P$199, $A180)),0)))),
"United States of America")</f>
        <v/>
      </c>
      <c r="D180" s="59" t="str">
        <f t="array" ref="D180">IF(A180="","",IF(ISNUMBER(MATCH(TRUE,ISNUMBER(SEARCH($N$2:$N$51, $A180)),0))=TRUE,"",IF(ISNUMBER(MATCH(TRUE,ISNUMBER(SEARCH($P$2:$P$199, $A180)),0))=TRUE,"","미국 확인 필요")))</f>
        <v/>
      </c>
      <c r="P180" s="6" t="s">
        <v>424</v>
      </c>
      <c r="Q180" s="116">
        <f t="shared" si="7"/>
        <v>0</v>
      </c>
      <c r="R180" s="116" t="str">
        <f>IF(Q180=0,"",RANK(Q180,Q:Q,0)+COUNTIF(Q$1:Q179,Q180))</f>
        <v/>
      </c>
      <c r="S180" s="187">
        <v>0</v>
      </c>
      <c r="T180" s="187" t="s">
        <v>14</v>
      </c>
    </row>
    <row r="181" spans="3:21">
      <c r="C181" s="59" t="str">
        <f t="array" ref="C181">IFERROR(IF(A181="","",
IF(ISNUMBER(MATCH(TRUE,ISNUMBER(SEARCH($N$2:$N$51, $A181)),0))=TRUE,
"United States of America",INDEX($P$2:$P$199,
MATCH(TRUE,ISNUMBER(SEARCH($P$2:$P$199, $A181)),0)))),
"United States of America")</f>
        <v/>
      </c>
      <c r="D181" s="59" t="str">
        <f t="array" ref="D181">IF(A181="","",IF(ISNUMBER(MATCH(TRUE,ISNUMBER(SEARCH($N$2:$N$51, $A181)),0))=TRUE,"",IF(ISNUMBER(MATCH(TRUE,ISNUMBER(SEARCH($P$2:$P$199, $A181)),0))=TRUE,"","미국 확인 필요")))</f>
        <v/>
      </c>
      <c r="P181" s="6" t="s">
        <v>342</v>
      </c>
      <c r="Q181" s="116">
        <f t="shared" si="7"/>
        <v>0</v>
      </c>
      <c r="R181" s="116" t="str">
        <f>IF(Q181=0,"",RANK(Q181,Q:Q,0)+COUNTIF(Q$1:Q180,Q181))</f>
        <v/>
      </c>
      <c r="S181" s="187">
        <v>0</v>
      </c>
      <c r="T181" s="187" t="s">
        <v>14</v>
      </c>
      <c r="U181" t="s">
        <v>642</v>
      </c>
    </row>
    <row r="182" spans="3:21">
      <c r="P182" s="6" t="s">
        <v>425</v>
      </c>
      <c r="Q182" s="116">
        <f t="shared" si="7"/>
        <v>0</v>
      </c>
      <c r="R182" s="116" t="str">
        <f>IF(Q182=0,"",RANK(Q182,Q:Q,0)+COUNTIF(Q$1:Q181,Q182))</f>
        <v/>
      </c>
      <c r="S182" s="187">
        <v>0</v>
      </c>
      <c r="T182" s="187" t="s">
        <v>14</v>
      </c>
    </row>
    <row r="183" spans="3:21">
      <c r="P183" s="6" t="s">
        <v>426</v>
      </c>
      <c r="Q183" s="116">
        <f t="shared" si="7"/>
        <v>0</v>
      </c>
      <c r="R183" s="116" t="str">
        <f>IF(Q183=0,"",RANK(Q183,Q:Q,0)+COUNTIF(Q$1:Q182,Q183))</f>
        <v/>
      </c>
      <c r="S183" s="187">
        <v>0</v>
      </c>
      <c r="T183" s="187" t="s">
        <v>14</v>
      </c>
      <c r="U183" t="s">
        <v>643</v>
      </c>
    </row>
    <row r="184" spans="3:21">
      <c r="P184" s="6" t="s">
        <v>427</v>
      </c>
      <c r="Q184" s="116">
        <f t="shared" si="7"/>
        <v>0</v>
      </c>
      <c r="R184" s="116" t="str">
        <f>IF(Q184=0,"",RANK(Q184,Q:Q,0)+COUNTIF(Q$1:Q183,Q184))</f>
        <v/>
      </c>
      <c r="S184" s="187">
        <v>0</v>
      </c>
      <c r="T184" s="187" t="s">
        <v>14</v>
      </c>
    </row>
    <row r="185" spans="3:21">
      <c r="P185" s="6" t="s">
        <v>428</v>
      </c>
      <c r="Q185" s="116">
        <f t="shared" si="7"/>
        <v>0</v>
      </c>
      <c r="R185" s="116" t="str">
        <f>IF(Q185=0,"",RANK(Q185,Q:Q,0)+COUNTIF(Q$1:Q184,Q185))</f>
        <v/>
      </c>
      <c r="S185" s="187">
        <v>0</v>
      </c>
      <c r="T185" s="187" t="s">
        <v>14</v>
      </c>
    </row>
    <row r="186" spans="3:21">
      <c r="P186" s="6" t="s">
        <v>211</v>
      </c>
      <c r="Q186" s="116">
        <f t="shared" si="7"/>
        <v>24</v>
      </c>
      <c r="R186" s="116">
        <f>IF(Q186=0,"",RANK(Q186,Q:Q,0)+COUNTIF(Q$1:Q185,Q186))</f>
        <v>13</v>
      </c>
      <c r="S186" s="187">
        <v>24</v>
      </c>
      <c r="T186" s="187">
        <v>13</v>
      </c>
      <c r="U186" t="s">
        <v>644</v>
      </c>
    </row>
    <row r="187" spans="3:21">
      <c r="P187" s="6" t="s">
        <v>429</v>
      </c>
      <c r="Q187" s="116">
        <f t="shared" si="7"/>
        <v>0</v>
      </c>
      <c r="R187" s="116" t="str">
        <f>IF(Q187=0,"",RANK(Q187,Q:Q,0)+COUNTIF(Q$1:Q186,Q187))</f>
        <v/>
      </c>
      <c r="S187" s="187">
        <v>0</v>
      </c>
      <c r="T187" s="187" t="s">
        <v>14</v>
      </c>
    </row>
    <row r="188" spans="3:21">
      <c r="P188" s="6" t="s">
        <v>430</v>
      </c>
      <c r="Q188" s="116">
        <f t="shared" si="7"/>
        <v>0</v>
      </c>
      <c r="R188" s="116" t="str">
        <f>IF(Q188=0,"",RANK(Q188,Q:Q,0)+COUNTIF(Q$1:Q187,Q188))</f>
        <v/>
      </c>
      <c r="S188" s="187">
        <v>0</v>
      </c>
      <c r="T188" s="187" t="s">
        <v>14</v>
      </c>
    </row>
    <row r="189" spans="3:21">
      <c r="P189" s="6" t="s">
        <v>304</v>
      </c>
      <c r="Q189" s="116">
        <f t="shared" si="7"/>
        <v>9</v>
      </c>
      <c r="R189" s="116">
        <f>IF(Q189=0,"",RANK(Q189,Q:Q,0)+COUNTIF(Q$1:Q188,Q189))</f>
        <v>31</v>
      </c>
      <c r="S189" s="187">
        <v>9</v>
      </c>
      <c r="T189" s="187">
        <v>31</v>
      </c>
      <c r="U189" t="s">
        <v>645</v>
      </c>
    </row>
    <row r="190" spans="3:21">
      <c r="P190" s="6" t="s">
        <v>136</v>
      </c>
      <c r="Q190" s="116">
        <f t="shared" si="7"/>
        <v>0</v>
      </c>
      <c r="R190" s="116" t="str">
        <f>IF(Q190=0,"",RANK(Q190,Q:Q,0)+COUNTIF(Q$1:Q189,Q190))</f>
        <v/>
      </c>
      <c r="S190" s="187">
        <v>0</v>
      </c>
      <c r="T190" s="187" t="s">
        <v>14</v>
      </c>
    </row>
    <row r="191" spans="3:21">
      <c r="P191" s="6" t="s">
        <v>490</v>
      </c>
      <c r="Q191" s="116">
        <f t="shared" si="7"/>
        <v>19</v>
      </c>
      <c r="R191" s="116">
        <f>IF(Q191=0,"",RANK(Q191,Q:Q,0)+COUNTIF(Q$1:Q190,Q191))</f>
        <v>18</v>
      </c>
      <c r="S191" s="187">
        <v>18</v>
      </c>
      <c r="T191" s="187">
        <v>18</v>
      </c>
      <c r="U191" t="s">
        <v>646</v>
      </c>
    </row>
    <row r="192" spans="3:21">
      <c r="P192" s="6" t="s">
        <v>151</v>
      </c>
      <c r="Q192" s="116">
        <f t="shared" si="7"/>
        <v>96</v>
      </c>
      <c r="R192" s="116">
        <f>IF(Q192=0,"",RANK(Q192,Q:Q,0)+COUNTIF(Q$1:Q191,Q192))</f>
        <v>6</v>
      </c>
      <c r="S192" s="187">
        <v>85</v>
      </c>
      <c r="T192" s="187">
        <v>6</v>
      </c>
      <c r="U192" t="s">
        <v>647</v>
      </c>
    </row>
    <row r="193" spans="16:21">
      <c r="P193" s="6" t="s">
        <v>431</v>
      </c>
      <c r="Q193" s="116">
        <f t="shared" si="7"/>
        <v>0</v>
      </c>
      <c r="R193" s="116" t="str">
        <f>IF(Q193=0,"",RANK(Q193,Q:Q,0)+COUNTIF(Q$1:Q192,Q193))</f>
        <v/>
      </c>
      <c r="S193" s="187">
        <v>0</v>
      </c>
      <c r="T193" s="187" t="s">
        <v>14</v>
      </c>
      <c r="U193" t="s">
        <v>648</v>
      </c>
    </row>
    <row r="194" spans="16:21">
      <c r="P194" s="6" t="s">
        <v>432</v>
      </c>
      <c r="Q194" s="116">
        <f t="shared" ref="Q194:Q206" si="8">SUMIF(C:C,P194,B:B)</f>
        <v>0</v>
      </c>
      <c r="R194" s="116" t="str">
        <f>IF(Q194=0,"",RANK(Q194,Q:Q,0)+COUNTIF(Q$1:Q193,Q194))</f>
        <v/>
      </c>
      <c r="S194" s="187">
        <v>0</v>
      </c>
      <c r="T194" s="187" t="s">
        <v>14</v>
      </c>
      <c r="U194" t="s">
        <v>649</v>
      </c>
    </row>
    <row r="195" spans="16:21">
      <c r="P195" s="6" t="s">
        <v>433</v>
      </c>
      <c r="Q195" s="116">
        <f t="shared" si="8"/>
        <v>0</v>
      </c>
      <c r="R195" s="116" t="str">
        <f>IF(Q195=0,"",RANK(Q195,Q:Q,0)+COUNTIF(Q$1:Q194,Q195))</f>
        <v/>
      </c>
      <c r="S195" s="187">
        <v>0</v>
      </c>
      <c r="T195" s="187" t="s">
        <v>14</v>
      </c>
    </row>
    <row r="196" spans="16:21">
      <c r="P196" s="6" t="s">
        <v>434</v>
      </c>
      <c r="Q196" s="116">
        <f t="shared" si="8"/>
        <v>0</v>
      </c>
      <c r="R196" s="116" t="str">
        <f>IF(Q196=0,"",RANK(Q196,Q:Q,0)+COUNTIF(Q$1:Q195,Q196))</f>
        <v/>
      </c>
      <c r="S196" s="187">
        <v>0</v>
      </c>
      <c r="T196" s="187" t="s">
        <v>14</v>
      </c>
      <c r="U196" t="s">
        <v>650</v>
      </c>
    </row>
    <row r="197" spans="16:21">
      <c r="P197" s="6" t="s">
        <v>435</v>
      </c>
      <c r="Q197" s="116">
        <f t="shared" si="8"/>
        <v>0</v>
      </c>
      <c r="R197" s="116" t="str">
        <f>IF(Q197=0,"",RANK(Q197,Q:Q,0)+COUNTIF(Q$1:Q196,Q197))</f>
        <v/>
      </c>
      <c r="S197" s="187">
        <v>0</v>
      </c>
      <c r="T197" s="187" t="s">
        <v>14</v>
      </c>
      <c r="U197" t="s">
        <v>651</v>
      </c>
    </row>
    <row r="198" spans="16:21">
      <c r="P198" s="6" t="s">
        <v>436</v>
      </c>
      <c r="Q198" s="116">
        <f t="shared" si="8"/>
        <v>0</v>
      </c>
      <c r="R198" s="116" t="str">
        <f>IF(Q198=0,"",RANK(Q198,Q:Q,0)+COUNTIF(Q$1:Q197,Q198))</f>
        <v/>
      </c>
      <c r="S198" s="187">
        <v>0</v>
      </c>
      <c r="T198" s="187" t="s">
        <v>14</v>
      </c>
      <c r="U198" t="s">
        <v>652</v>
      </c>
    </row>
    <row r="199" spans="16:21">
      <c r="P199" s="6" t="s">
        <v>437</v>
      </c>
      <c r="Q199" s="116">
        <f t="shared" si="8"/>
        <v>0</v>
      </c>
      <c r="R199" s="116" t="str">
        <f>IF(Q199=0,"",RANK(Q199,Q:Q,0)+COUNTIF(Q$1:Q198,Q199))</f>
        <v/>
      </c>
      <c r="S199" s="187">
        <v>0</v>
      </c>
      <c r="T199" s="187" t="s">
        <v>14</v>
      </c>
      <c r="U199" t="s">
        <v>653</v>
      </c>
    </row>
    <row r="200" spans="16:21">
      <c r="P200" s="6"/>
      <c r="Q200" s="116">
        <f t="shared" si="8"/>
        <v>0</v>
      </c>
      <c r="R200" s="116" t="str">
        <f>IF(Q200=0,"",RANK(Q200,Q:Q,0)+COUNTIF(Q$1:Q199,Q200))</f>
        <v/>
      </c>
      <c r="S200" s="187">
        <v>0</v>
      </c>
      <c r="T200" s="187" t="s">
        <v>14</v>
      </c>
    </row>
    <row r="201" spans="16:21">
      <c r="P201" s="6"/>
      <c r="Q201" s="116">
        <f t="shared" si="8"/>
        <v>0</v>
      </c>
      <c r="R201" s="116" t="str">
        <f>IF(Q201=0,"",RANK(Q201,Q:Q,0)+COUNTIF(Q$1:Q200,Q201))</f>
        <v/>
      </c>
      <c r="S201" s="187">
        <v>0</v>
      </c>
      <c r="T201" s="187" t="s">
        <v>14</v>
      </c>
    </row>
    <row r="202" spans="16:21">
      <c r="P202" s="6"/>
      <c r="Q202" s="116">
        <f t="shared" si="8"/>
        <v>0</v>
      </c>
      <c r="R202" s="116" t="str">
        <f>IF(Q202=0,"",RANK(Q202,Q:Q,0)+COUNTIF(Q$1:Q201,Q202))</f>
        <v/>
      </c>
      <c r="S202" s="187">
        <v>0</v>
      </c>
      <c r="T202" s="187" t="s">
        <v>14</v>
      </c>
    </row>
    <row r="203" spans="16:21">
      <c r="P203" s="6"/>
      <c r="Q203" s="116">
        <f t="shared" si="8"/>
        <v>0</v>
      </c>
      <c r="R203" s="116" t="str">
        <f>IF(Q203=0,"",RANK(Q203,Q:Q,0)+COUNTIF(Q$1:Q202,Q203))</f>
        <v/>
      </c>
      <c r="S203" s="187">
        <v>0</v>
      </c>
      <c r="T203" s="187" t="s">
        <v>14</v>
      </c>
    </row>
    <row r="204" spans="16:21">
      <c r="P204" s="6"/>
      <c r="Q204" s="116">
        <f t="shared" si="8"/>
        <v>0</v>
      </c>
      <c r="R204" s="116" t="str">
        <f>IF(Q204=0,"",RANK(Q204,Q:Q,0)+COUNTIF(Q$1:Q203,Q204))</f>
        <v/>
      </c>
      <c r="S204" s="187">
        <v>0</v>
      </c>
      <c r="T204" s="187" t="s">
        <v>14</v>
      </c>
    </row>
    <row r="205" spans="16:21">
      <c r="P205" s="6"/>
      <c r="Q205" s="116">
        <f t="shared" si="8"/>
        <v>0</v>
      </c>
      <c r="R205" s="116" t="str">
        <f>IF(Q205=0,"",RANK(Q205,Q:Q,0)+COUNTIF(Q$1:Q204,Q205))</f>
        <v/>
      </c>
      <c r="S205" s="187">
        <v>0</v>
      </c>
      <c r="T205" s="187" t="s">
        <v>14</v>
      </c>
    </row>
    <row r="206" spans="16:21">
      <c r="P206" s="6"/>
      <c r="Q206" s="116">
        <f t="shared" si="8"/>
        <v>0</v>
      </c>
      <c r="R206" s="116" t="str">
        <f>IF(Q206=0,"",RANK(Q206,Q:Q,0)+COUNTIF(Q$1:Q205,Q206))</f>
        <v/>
      </c>
      <c r="S206" s="187">
        <v>0</v>
      </c>
      <c r="T206" s="187" t="s">
        <v>14</v>
      </c>
    </row>
  </sheetData>
  <mergeCells count="1">
    <mergeCell ref="G6:K6"/>
  </mergeCells>
  <phoneticPr fontId="1" type="noConversion"/>
  <conditionalFormatting sqref="P212:P1048576 P1:P209">
    <cfRule type="duplicateValues" dxfId="0"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52DF-BBD0-4E0D-9A30-CC2838E9D6FF}">
  <sheetPr>
    <tabColor theme="7" tint="0.79998168889431442"/>
  </sheetPr>
  <dimension ref="A2:R288"/>
  <sheetViews>
    <sheetView tabSelected="1" topLeftCell="B1" workbookViewId="0">
      <selection activeCell="W15" sqref="W15"/>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15" max="15" width="3.125" bestFit="1" customWidth="1"/>
    <col min="16" max="16" width="21.875" bestFit="1" customWidth="1"/>
    <col min="17" max="17" width="11.125" bestFit="1" customWidth="1"/>
    <col min="18" max="18" width="11.5" bestFit="1" customWidth="1"/>
  </cols>
  <sheetData>
    <row r="2" spans="1:18">
      <c r="A2" s="81"/>
      <c r="E2" s="81"/>
    </row>
    <row r="3" spans="1:18" ht="17.25" thickBot="1"/>
    <row r="4" spans="1:18" ht="17.25" thickBot="1">
      <c r="A4" s="82" t="s">
        <v>81</v>
      </c>
      <c r="B4" s="83" t="s">
        <v>82</v>
      </c>
      <c r="E4" s="82" t="s">
        <v>83</v>
      </c>
      <c r="F4" s="83" t="s">
        <v>82</v>
      </c>
      <c r="J4" s="296"/>
      <c r="K4" s="297" t="s">
        <v>84</v>
      </c>
      <c r="L4" s="297" t="s">
        <v>85</v>
      </c>
      <c r="M4" s="298" t="s">
        <v>86</v>
      </c>
      <c r="O4" s="296"/>
      <c r="P4" s="297" t="s">
        <v>87</v>
      </c>
      <c r="Q4" s="297" t="s">
        <v>85</v>
      </c>
      <c r="R4" s="298" t="s">
        <v>86</v>
      </c>
    </row>
    <row r="5" spans="1:18">
      <c r="A5" s="84" t="s">
        <v>758</v>
      </c>
      <c r="B5" s="85">
        <v>1</v>
      </c>
      <c r="C5" s="59">
        <f>IF(B5="","",RANK(B5,B:B,0)++COUNTIF($B$1:B4,B5))</f>
        <v>45</v>
      </c>
      <c r="E5" s="84" t="s">
        <v>739</v>
      </c>
      <c r="F5" s="85">
        <v>7</v>
      </c>
      <c r="G5" s="59">
        <f>IF(F5="","",RANK(F5,F:F,0)+COUNTIF($F$1:F4,F5))</f>
        <v>9</v>
      </c>
      <c r="J5" s="234">
        <v>1</v>
      </c>
      <c r="K5" s="235" t="str">
        <f>INDEX($E:$E,MATCH($J5,$G:$G,0))</f>
        <v>영업</v>
      </c>
      <c r="L5" s="235">
        <f>INDEX($F:$F,MATCH($J5,$G:$G,0))</f>
        <v>68</v>
      </c>
      <c r="M5" s="299">
        <f t="shared" ref="M5:M14" si="0">L5/SUM(F:F)</f>
        <v>0.22972972972972974</v>
      </c>
      <c r="O5" s="234">
        <v>1</v>
      </c>
      <c r="P5" s="235" t="str">
        <f t="shared" ref="P5:P22" si="1">INDEX($A:$A,MATCH($O5,$C:$C,0))</f>
        <v>광고 서비스</v>
      </c>
      <c r="Q5" s="235">
        <f t="shared" ref="Q5:Q22" si="2">INDEX($B:$B,MATCH($O5,$C:$C,0))</f>
        <v>124</v>
      </c>
      <c r="R5" s="299">
        <f t="shared" ref="R5:R22" si="3">Q5/SUM(B:B)</f>
        <v>0.1791907514450867</v>
      </c>
    </row>
    <row r="6" spans="1:18">
      <c r="A6" s="84" t="s">
        <v>759</v>
      </c>
      <c r="B6" s="85">
        <v>2</v>
      </c>
      <c r="C6" s="59">
        <f>IF(B6="","",RANK(B6,B:B,0)++COUNTIF($B$1:B5,B6))</f>
        <v>38</v>
      </c>
      <c r="E6" s="84" t="s">
        <v>740</v>
      </c>
      <c r="F6" s="85">
        <v>2</v>
      </c>
      <c r="G6" s="59">
        <f>IF(F6="","",RANK(F6,F:F,0)+COUNTIF($F$1:F5,F6))</f>
        <v>15</v>
      </c>
      <c r="J6" s="86">
        <v>2</v>
      </c>
      <c r="K6" s="48" t="str">
        <f t="shared" ref="K6:K22" si="4">INDEX($E:$E,MATCH($J6,$G:$G,0))</f>
        <v>사업개발</v>
      </c>
      <c r="L6" s="48">
        <f t="shared" ref="L6:L22" si="5">INDEX($F:$F,MATCH($J6,$G:$G,0))</f>
        <v>46</v>
      </c>
      <c r="M6" s="87">
        <f t="shared" si="0"/>
        <v>0.1554054054054054</v>
      </c>
      <c r="O6" s="86">
        <v>2</v>
      </c>
      <c r="P6" s="48" t="str">
        <f t="shared" si="1"/>
        <v>가전제품, 전기 및 전자제품 제조</v>
      </c>
      <c r="Q6" s="48">
        <f t="shared" si="2"/>
        <v>84</v>
      </c>
      <c r="R6" s="87">
        <f t="shared" si="3"/>
        <v>0.12138728323699421</v>
      </c>
    </row>
    <row r="7" spans="1:18">
      <c r="A7" s="84" t="s">
        <v>760</v>
      </c>
      <c r="B7" s="85">
        <v>1</v>
      </c>
      <c r="C7" s="59">
        <f>IF(B7="","",RANK(B7,B:B,0)++COUNTIF($B$1:B6,B7))</f>
        <v>46</v>
      </c>
      <c r="E7" s="84" t="s">
        <v>741</v>
      </c>
      <c r="F7" s="85">
        <v>1</v>
      </c>
      <c r="G7" s="59">
        <f>IF(F7="","",RANK(F7,F:F,0)+COUNTIF($F$1:F6,F7))</f>
        <v>16</v>
      </c>
      <c r="J7" s="86">
        <v>3</v>
      </c>
      <c r="K7" s="48" t="str">
        <f t="shared" si="4"/>
        <v>IT</v>
      </c>
      <c r="L7" s="48">
        <f t="shared" si="5"/>
        <v>45</v>
      </c>
      <c r="M7" s="87">
        <f t="shared" si="0"/>
        <v>0.15202702702702703</v>
      </c>
      <c r="O7" s="86">
        <v>3</v>
      </c>
      <c r="P7" s="48" t="str">
        <f t="shared" si="1"/>
        <v>제조</v>
      </c>
      <c r="Q7" s="48">
        <f t="shared" si="2"/>
        <v>82</v>
      </c>
      <c r="R7" s="87">
        <f t="shared" si="3"/>
        <v>0.11849710982658959</v>
      </c>
    </row>
    <row r="8" spans="1:18">
      <c r="A8" s="84" t="s">
        <v>761</v>
      </c>
      <c r="B8" s="85">
        <v>3</v>
      </c>
      <c r="C8" s="59">
        <f>IF(B8="","",RANK(B8,B:B,0)++COUNTIF($B$1:B7,B8))</f>
        <v>32</v>
      </c>
      <c r="E8" s="84" t="s">
        <v>742</v>
      </c>
      <c r="F8" s="85">
        <v>9</v>
      </c>
      <c r="G8" s="59">
        <f>IF(F8="","",RANK(F8,F:F,0)+COUNTIF($F$1:F7,F8))</f>
        <v>8</v>
      </c>
      <c r="J8" s="86">
        <v>4</v>
      </c>
      <c r="K8" s="48" t="str">
        <f t="shared" si="4"/>
        <v>마케팅</v>
      </c>
      <c r="L8" s="48">
        <f t="shared" si="5"/>
        <v>29</v>
      </c>
      <c r="M8" s="87">
        <f t="shared" si="0"/>
        <v>9.7972972972972971E-2</v>
      </c>
      <c r="O8" s="86">
        <v>4</v>
      </c>
      <c r="P8" s="48" t="str">
        <f t="shared" si="1"/>
        <v>엔터테인먼트 업체</v>
      </c>
      <c r="Q8" s="48">
        <f t="shared" si="2"/>
        <v>52</v>
      </c>
      <c r="R8" s="87">
        <f t="shared" si="3"/>
        <v>7.5144508670520235E-2</v>
      </c>
    </row>
    <row r="9" spans="1:18">
      <c r="A9" s="84" t="s">
        <v>762</v>
      </c>
      <c r="B9" s="85">
        <v>1</v>
      </c>
      <c r="C9" s="59">
        <f>IF(B9="","",RANK(B9,B:B,0)++COUNTIF($B$1:B8,B9))</f>
        <v>47</v>
      </c>
      <c r="E9" s="84" t="s">
        <v>743</v>
      </c>
      <c r="F9" s="85">
        <v>45</v>
      </c>
      <c r="G9" s="59">
        <f>IF(F9="","",RANK(F9,F:F,0)+COUNTIF($F$1:F8,F9))</f>
        <v>3</v>
      </c>
      <c r="J9" s="86">
        <v>5</v>
      </c>
      <c r="K9" s="48" t="str">
        <f t="shared" si="4"/>
        <v>운영</v>
      </c>
      <c r="L9" s="48">
        <f t="shared" si="5"/>
        <v>27</v>
      </c>
      <c r="M9" s="87">
        <f t="shared" si="0"/>
        <v>9.1216216216216214E-2</v>
      </c>
      <c r="O9" s="86">
        <v>5</v>
      </c>
      <c r="P9" s="48" t="str">
        <f t="shared" si="1"/>
        <v>IT 서비스 및 IT 컨설팅</v>
      </c>
      <c r="Q9" s="48">
        <f t="shared" si="2"/>
        <v>37</v>
      </c>
      <c r="R9" s="87">
        <f t="shared" si="3"/>
        <v>5.346820809248555E-2</v>
      </c>
    </row>
    <row r="10" spans="1:18">
      <c r="A10" s="84" t="s">
        <v>763</v>
      </c>
      <c r="B10" s="85">
        <v>15</v>
      </c>
      <c r="C10" s="59">
        <f>IF(B10="","",RANK(B10,B:B,0)++COUNTIF($B$1:B9,B10))</f>
        <v>10</v>
      </c>
      <c r="E10" s="84" t="s">
        <v>744</v>
      </c>
      <c r="F10" s="85">
        <v>68</v>
      </c>
      <c r="G10" s="59">
        <f>IF(F10="","",RANK(F10,F:F,0)+COUNTIF($F$1:F9,F10))</f>
        <v>1</v>
      </c>
      <c r="J10" s="86">
        <v>6</v>
      </c>
      <c r="K10" s="48" t="str">
        <f t="shared" si="4"/>
        <v>공학</v>
      </c>
      <c r="L10" s="48">
        <f t="shared" si="5"/>
        <v>22</v>
      </c>
      <c r="M10" s="87">
        <f t="shared" si="0"/>
        <v>7.4324324324324328E-2</v>
      </c>
      <c r="O10" s="86">
        <v>6</v>
      </c>
      <c r="P10" s="48" t="str">
        <f t="shared" si="1"/>
        <v>HR 서비스</v>
      </c>
      <c r="Q10" s="48">
        <f t="shared" si="2"/>
        <v>32</v>
      </c>
      <c r="R10" s="87">
        <f t="shared" si="3"/>
        <v>4.6242774566473986E-2</v>
      </c>
    </row>
    <row r="11" spans="1:18">
      <c r="A11" s="84" t="s">
        <v>764</v>
      </c>
      <c r="B11" s="85">
        <v>1</v>
      </c>
      <c r="C11" s="59">
        <f>IF(B11="","",RANK(B11,B:B,0)++COUNTIF($B$1:B10,B11))</f>
        <v>48</v>
      </c>
      <c r="E11" s="84" t="s">
        <v>745</v>
      </c>
      <c r="F11" s="85">
        <v>29</v>
      </c>
      <c r="G11" s="59">
        <f>IF(F11="","",RANK(F11,F:F,0)+COUNTIF($F$1:F10,F11))</f>
        <v>4</v>
      </c>
      <c r="J11" s="86">
        <v>7</v>
      </c>
      <c r="K11" s="48" t="str">
        <f t="shared" si="4"/>
        <v>컨설팅</v>
      </c>
      <c r="L11" s="48">
        <f t="shared" si="5"/>
        <v>14</v>
      </c>
      <c r="M11" s="87">
        <f t="shared" si="0"/>
        <v>4.72972972972973E-2</v>
      </c>
      <c r="O11" s="86">
        <v>7</v>
      </c>
      <c r="P11" s="48" t="str">
        <f t="shared" si="1"/>
        <v>기계 제조</v>
      </c>
      <c r="Q11" s="48">
        <f t="shared" si="2"/>
        <v>26</v>
      </c>
      <c r="R11" s="87">
        <f t="shared" si="3"/>
        <v>3.7572254335260118E-2</v>
      </c>
    </row>
    <row r="12" spans="1:18">
      <c r="A12" s="84" t="s">
        <v>765</v>
      </c>
      <c r="B12" s="85">
        <v>9</v>
      </c>
      <c r="C12" s="59">
        <f>IF(B12="","",RANK(B12,B:B,0)++COUNTIF($B$1:B11,B12))</f>
        <v>15</v>
      </c>
      <c r="E12" s="84" t="s">
        <v>746</v>
      </c>
      <c r="F12" s="85">
        <v>1</v>
      </c>
      <c r="G12" s="59">
        <f>IF(F12="","",RANK(F12,F:F,0)+COUNTIF($F$1:F11,F12))</f>
        <v>17</v>
      </c>
      <c r="J12" s="86">
        <v>8</v>
      </c>
      <c r="K12" s="48" t="str">
        <f t="shared" si="4"/>
        <v>연구</v>
      </c>
      <c r="L12" s="48">
        <f t="shared" si="5"/>
        <v>9</v>
      </c>
      <c r="M12" s="87">
        <f t="shared" si="0"/>
        <v>3.0405405405405407E-2</v>
      </c>
      <c r="O12" s="86">
        <v>8</v>
      </c>
      <c r="P12" s="48" t="str">
        <f t="shared" si="1"/>
        <v>반도체 제조</v>
      </c>
      <c r="Q12" s="48">
        <f t="shared" si="2"/>
        <v>22</v>
      </c>
      <c r="R12" s="87">
        <f t="shared" si="3"/>
        <v>3.1791907514450865E-2</v>
      </c>
    </row>
    <row r="13" spans="1:18">
      <c r="A13" s="84" t="s">
        <v>766</v>
      </c>
      <c r="B13" s="85">
        <v>3</v>
      </c>
      <c r="C13" s="59">
        <f>IF(B13="","",RANK(B13,B:B,0)++COUNTIF($B$1:B12,B13))</f>
        <v>33</v>
      </c>
      <c r="E13" s="84" t="s">
        <v>747</v>
      </c>
      <c r="F13" s="85">
        <v>1</v>
      </c>
      <c r="G13" s="59">
        <f>IF(F13="","",RANK(F13,F:F,0)+COUNTIF($F$1:F12,F13))</f>
        <v>18</v>
      </c>
      <c r="J13" s="86">
        <v>9</v>
      </c>
      <c r="K13" s="48" t="str">
        <f t="shared" si="4"/>
        <v>품질관리</v>
      </c>
      <c r="L13" s="48">
        <f t="shared" si="5"/>
        <v>7</v>
      </c>
      <c r="M13" s="87">
        <f t="shared" si="0"/>
        <v>2.364864864864865E-2</v>
      </c>
      <c r="O13" s="86">
        <v>9</v>
      </c>
      <c r="P13" s="48" t="str">
        <f t="shared" si="1"/>
        <v>연구 서비스</v>
      </c>
      <c r="Q13" s="48">
        <f t="shared" si="2"/>
        <v>22</v>
      </c>
      <c r="R13" s="87">
        <f t="shared" si="3"/>
        <v>3.1791907514450865E-2</v>
      </c>
    </row>
    <row r="14" spans="1:18">
      <c r="A14" s="84" t="s">
        <v>767</v>
      </c>
      <c r="B14" s="85">
        <v>84</v>
      </c>
      <c r="C14" s="59">
        <f>IF(B14="","",RANK(B14,B:B,0)++COUNTIF($B$1:B13,B14))</f>
        <v>2</v>
      </c>
      <c r="E14" s="84" t="s">
        <v>748</v>
      </c>
      <c r="F14" s="85">
        <v>27</v>
      </c>
      <c r="G14" s="59">
        <f>IF(F14="","",RANK(F14,F:F,0)+COUNTIF($F$1:F13,F14))</f>
        <v>5</v>
      </c>
      <c r="J14" s="86">
        <v>10</v>
      </c>
      <c r="K14" s="48" t="str">
        <f t="shared" si="4"/>
        <v>구매조달</v>
      </c>
      <c r="L14" s="48">
        <f t="shared" si="5"/>
        <v>6</v>
      </c>
      <c r="M14" s="87">
        <f t="shared" si="0"/>
        <v>2.0270270270270271E-2</v>
      </c>
      <c r="O14" s="86">
        <v>10</v>
      </c>
      <c r="P14" s="48" t="str">
        <f t="shared" si="1"/>
        <v>건설</v>
      </c>
      <c r="Q14" s="48">
        <f t="shared" si="2"/>
        <v>15</v>
      </c>
      <c r="R14" s="87">
        <f t="shared" si="3"/>
        <v>2.1676300578034682E-2</v>
      </c>
    </row>
    <row r="15" spans="1:18">
      <c r="A15" s="84" t="s">
        <v>768</v>
      </c>
      <c r="B15" s="85">
        <v>10</v>
      </c>
      <c r="C15" s="59">
        <f>IF(B15="","",RANK(B15,B:B,0)++COUNTIF($B$1:B14,B15))</f>
        <v>13</v>
      </c>
      <c r="E15" s="84" t="s">
        <v>749</v>
      </c>
      <c r="F15" s="85">
        <v>5</v>
      </c>
      <c r="G15" s="59">
        <f>IF(F15="","",RANK(F15,F:F,0)+COUNTIF($F$1:F14,F15))</f>
        <v>11</v>
      </c>
      <c r="J15" s="86">
        <v>11</v>
      </c>
      <c r="K15" s="48" t="str">
        <f t="shared" si="4"/>
        <v>미술·디자인</v>
      </c>
      <c r="L15" s="48">
        <f t="shared" si="5"/>
        <v>5</v>
      </c>
      <c r="M15" s="87">
        <f t="shared" ref="M15:M22" si="6">L15/SUM(F:F)</f>
        <v>1.6891891891891893E-2</v>
      </c>
      <c r="O15" s="86">
        <v>11</v>
      </c>
      <c r="P15" s="48" t="str">
        <f t="shared" si="1"/>
        <v>소프트웨어 개발</v>
      </c>
      <c r="Q15" s="48">
        <f t="shared" si="2"/>
        <v>14</v>
      </c>
      <c r="R15" s="87">
        <f t="shared" si="3"/>
        <v>2.023121387283237E-2</v>
      </c>
    </row>
    <row r="16" spans="1:18">
      <c r="A16" s="84" t="s">
        <v>769</v>
      </c>
      <c r="B16" s="85">
        <v>10</v>
      </c>
      <c r="C16" s="59">
        <f>IF(B16="","",RANK(B16,B:B,0)++COUNTIF($B$1:B15,B16))</f>
        <v>14</v>
      </c>
      <c r="E16" s="84" t="s">
        <v>750</v>
      </c>
      <c r="F16" s="85">
        <v>46</v>
      </c>
      <c r="G16" s="59">
        <f>IF(F16="","",RANK(F16,F:F,0)+COUNTIF($F$1:F15,F16))</f>
        <v>2</v>
      </c>
      <c r="J16" s="86">
        <v>12</v>
      </c>
      <c r="K16" s="48" t="str">
        <f t="shared" si="4"/>
        <v>금융</v>
      </c>
      <c r="L16" s="48">
        <f t="shared" si="5"/>
        <v>5</v>
      </c>
      <c r="M16" s="87">
        <f t="shared" si="6"/>
        <v>1.6891891891891893E-2</v>
      </c>
      <c r="O16" s="86">
        <v>12</v>
      </c>
      <c r="P16" s="48" t="str">
        <f t="shared" si="1"/>
        <v>금융 서비스</v>
      </c>
      <c r="Q16" s="48">
        <f t="shared" si="2"/>
        <v>12</v>
      </c>
      <c r="R16" s="87">
        <f t="shared" si="3"/>
        <v>1.7341040462427744E-2</v>
      </c>
    </row>
    <row r="17" spans="1:18">
      <c r="A17" s="84" t="s">
        <v>770</v>
      </c>
      <c r="B17" s="85">
        <v>2</v>
      </c>
      <c r="C17" s="59">
        <f>IF(B17="","",RANK(B17,B:B,0)++COUNTIF($B$1:B16,B17))</f>
        <v>39</v>
      </c>
      <c r="E17" s="84" t="s">
        <v>751</v>
      </c>
      <c r="F17" s="85">
        <v>14</v>
      </c>
      <c r="G17" s="59">
        <f>IF(F17="","",RANK(F17,F:F,0)+COUNTIF($F$1:F16,F17))</f>
        <v>7</v>
      </c>
      <c r="J17" s="86">
        <v>13</v>
      </c>
      <c r="K17" s="48" t="str">
        <f t="shared" si="4"/>
        <v>교육</v>
      </c>
      <c r="L17" s="48">
        <f t="shared" si="5"/>
        <v>4</v>
      </c>
      <c r="M17" s="87">
        <f t="shared" si="6"/>
        <v>1.3513513513513514E-2</v>
      </c>
      <c r="O17" s="86">
        <v>13</v>
      </c>
      <c r="P17" s="48" t="str">
        <f t="shared" si="1"/>
        <v>운송, 물류, 공급망, 보관</v>
      </c>
      <c r="Q17" s="48">
        <f t="shared" si="2"/>
        <v>10</v>
      </c>
      <c r="R17" s="87">
        <f t="shared" si="3"/>
        <v>1.4450867052023121E-2</v>
      </c>
    </row>
    <row r="18" spans="1:18">
      <c r="A18" s="84" t="s">
        <v>771</v>
      </c>
      <c r="B18" s="85">
        <v>1</v>
      </c>
      <c r="C18" s="59">
        <f>IF(B18="","",RANK(B18,B:B,0)++COUNTIF($B$1:B17,B18))</f>
        <v>49</v>
      </c>
      <c r="E18" s="84" t="s">
        <v>752</v>
      </c>
      <c r="F18" s="85">
        <v>4</v>
      </c>
      <c r="G18" s="59">
        <f>IF(F18="","",RANK(F18,F:F,0)+COUNTIF($F$1:F17,F18))</f>
        <v>13</v>
      </c>
      <c r="J18" s="86">
        <v>14</v>
      </c>
      <c r="K18" s="48" t="str">
        <f t="shared" si="4"/>
        <v>프로젝트 관리</v>
      </c>
      <c r="L18" s="48">
        <f t="shared" si="5"/>
        <v>3</v>
      </c>
      <c r="M18" s="87">
        <f t="shared" si="6"/>
        <v>1.0135135135135136E-2</v>
      </c>
      <c r="O18" s="86">
        <v>14</v>
      </c>
      <c r="P18" s="48" t="str">
        <f t="shared" si="1"/>
        <v>트럭 운송</v>
      </c>
      <c r="Q18" s="48">
        <f t="shared" si="2"/>
        <v>10</v>
      </c>
      <c r="R18" s="87">
        <f t="shared" si="3"/>
        <v>1.4450867052023121E-2</v>
      </c>
    </row>
    <row r="19" spans="1:18">
      <c r="A19" s="84" t="s">
        <v>772</v>
      </c>
      <c r="B19" s="85">
        <v>4</v>
      </c>
      <c r="C19" s="59">
        <f>IF(B19="","",RANK(B19,B:B,0)++COUNTIF($B$1:B18,B19))</f>
        <v>28</v>
      </c>
      <c r="E19" s="84" t="s">
        <v>753</v>
      </c>
      <c r="F19" s="85">
        <v>22</v>
      </c>
      <c r="G19" s="59">
        <f>IF(F19="","",RANK(F19,F:F,0)+COUNTIF($F$1:F18,F19))</f>
        <v>6</v>
      </c>
      <c r="J19" s="86">
        <v>15</v>
      </c>
      <c r="K19" s="48" t="str">
        <f t="shared" si="4"/>
        <v>인사</v>
      </c>
      <c r="L19" s="48">
        <f t="shared" si="5"/>
        <v>2</v>
      </c>
      <c r="M19" s="87">
        <f t="shared" si="6"/>
        <v>6.7567567567567571E-3</v>
      </c>
      <c r="O19" s="86">
        <v>15</v>
      </c>
      <c r="P19" s="48" t="str">
        <f t="shared" si="1"/>
        <v>재생에너지 장비제조</v>
      </c>
      <c r="Q19" s="48">
        <f t="shared" si="2"/>
        <v>9</v>
      </c>
      <c r="R19" s="87">
        <f t="shared" si="3"/>
        <v>1.300578034682081E-2</v>
      </c>
    </row>
    <row r="20" spans="1:18">
      <c r="A20" s="84" t="s">
        <v>773</v>
      </c>
      <c r="B20" s="85">
        <v>7</v>
      </c>
      <c r="C20" s="59">
        <f>IF(B20="","",RANK(B20,B:B,0)++COUNTIF($B$1:B19,B20))</f>
        <v>20</v>
      </c>
      <c r="E20" s="84" t="s">
        <v>754</v>
      </c>
      <c r="F20" s="85">
        <v>1</v>
      </c>
      <c r="G20" s="59">
        <f>IF(F20="","",RANK(F20,F:F,0)+COUNTIF($F$1:F19,F20))</f>
        <v>19</v>
      </c>
      <c r="J20" s="86">
        <v>16</v>
      </c>
      <c r="K20" s="48" t="str">
        <f t="shared" si="4"/>
        <v>부동산</v>
      </c>
      <c r="L20" s="48">
        <f t="shared" si="5"/>
        <v>1</v>
      </c>
      <c r="M20" s="87">
        <f t="shared" si="6"/>
        <v>3.3783783783783786E-3</v>
      </c>
      <c r="O20" s="86">
        <v>16</v>
      </c>
      <c r="P20" s="48" t="str">
        <f t="shared" si="1"/>
        <v>광업</v>
      </c>
      <c r="Q20" s="48">
        <f t="shared" si="2"/>
        <v>8</v>
      </c>
      <c r="R20" s="87">
        <f t="shared" si="3"/>
        <v>1.1560693641618497E-2</v>
      </c>
    </row>
    <row r="21" spans="1:18">
      <c r="A21" s="84" t="s">
        <v>774</v>
      </c>
      <c r="B21" s="85">
        <v>37</v>
      </c>
      <c r="C21" s="59">
        <f>IF(B21="","",RANK(B21,B:B,0)++COUNTIF($B$1:B20,B21))</f>
        <v>5</v>
      </c>
      <c r="E21" s="84" t="s">
        <v>755</v>
      </c>
      <c r="F21" s="85">
        <v>3</v>
      </c>
      <c r="G21" s="59">
        <f>IF(F21="","",RANK(F21,F:F,0)+COUNTIF($F$1:F20,F21))</f>
        <v>14</v>
      </c>
      <c r="J21" s="86">
        <v>17</v>
      </c>
      <c r="K21" s="48" t="str">
        <f t="shared" si="4"/>
        <v>방송·미디어</v>
      </c>
      <c r="L21" s="48">
        <f t="shared" si="5"/>
        <v>1</v>
      </c>
      <c r="M21" s="87">
        <f t="shared" si="6"/>
        <v>3.3783783783783786E-3</v>
      </c>
      <c r="O21" s="86">
        <v>17</v>
      </c>
      <c r="P21" s="48" t="str">
        <f t="shared" si="1"/>
        <v>석유가스</v>
      </c>
      <c r="Q21" s="48">
        <f t="shared" si="2"/>
        <v>8</v>
      </c>
      <c r="R21" s="87">
        <f t="shared" si="3"/>
        <v>1.1560693641618497E-2</v>
      </c>
    </row>
    <row r="22" spans="1:18" ht="17.25" thickBot="1">
      <c r="A22" s="84" t="s">
        <v>775</v>
      </c>
      <c r="B22" s="85">
        <v>2</v>
      </c>
      <c r="C22" s="59">
        <f>IF(B22="","",RANK(B22,B:B,0)++COUNTIF($B$1:B21,B22))</f>
        <v>40</v>
      </c>
      <c r="E22" s="84" t="s">
        <v>756</v>
      </c>
      <c r="F22" s="85">
        <v>5</v>
      </c>
      <c r="G22" s="59">
        <f>IF(F22="","",RANK(F22,F:F,0)+COUNTIF($F$1:F21,F22))</f>
        <v>12</v>
      </c>
      <c r="J22" s="19">
        <v>18</v>
      </c>
      <c r="K22" s="88" t="str">
        <f t="shared" si="4"/>
        <v>국방</v>
      </c>
      <c r="L22" s="88">
        <f t="shared" si="5"/>
        <v>1</v>
      </c>
      <c r="M22" s="89">
        <f t="shared" si="6"/>
        <v>3.3783783783783786E-3</v>
      </c>
      <c r="O22" s="19">
        <v>18</v>
      </c>
      <c r="P22" s="88" t="str">
        <f t="shared" si="1"/>
        <v>산업 기계 제조</v>
      </c>
      <c r="Q22" s="88">
        <f t="shared" si="2"/>
        <v>8</v>
      </c>
      <c r="R22" s="89">
        <f t="shared" si="3"/>
        <v>1.1560693641618497E-2</v>
      </c>
    </row>
    <row r="23" spans="1:18">
      <c r="A23" s="84" t="s">
        <v>776</v>
      </c>
      <c r="B23" s="85">
        <v>5</v>
      </c>
      <c r="C23" s="59">
        <f>IF(B23="","",RANK(B23,B:B,0)++COUNTIF($B$1:B22,B23))</f>
        <v>24</v>
      </c>
      <c r="E23" s="84" t="s">
        <v>757</v>
      </c>
      <c r="F23" s="85">
        <v>6</v>
      </c>
      <c r="G23" s="59">
        <f>IF(F23="","",RANK(F23,F:F,0)+COUNTIF($F$1:F22,F23))</f>
        <v>10</v>
      </c>
      <c r="J23" s="13"/>
      <c r="K23" s="13"/>
      <c r="L23" s="13"/>
      <c r="M23" s="295"/>
    </row>
    <row r="24" spans="1:18">
      <c r="A24" s="84" t="s">
        <v>777</v>
      </c>
      <c r="B24" s="85">
        <v>6</v>
      </c>
      <c r="C24" s="59">
        <f>IF(B24="","",RANK(B24,B:B,0)++COUNTIF($B$1:B23,B24))</f>
        <v>22</v>
      </c>
      <c r="E24" s="84"/>
      <c r="F24" s="85"/>
      <c r="G24" s="59" t="str">
        <f>IF(F24="","",RANK(F24,F:F,0)+COUNTIF($F$1:F23,F24))</f>
        <v/>
      </c>
      <c r="J24" s="13"/>
      <c r="K24" s="13"/>
      <c r="L24" s="13"/>
      <c r="M24" s="295"/>
    </row>
    <row r="25" spans="1:18">
      <c r="A25" s="84" t="s">
        <v>778</v>
      </c>
      <c r="B25" s="85">
        <v>5</v>
      </c>
      <c r="C25" s="59">
        <f>IF(B25="","",RANK(B25,B:B,0)++COUNTIF($B$1:B24,B25))</f>
        <v>25</v>
      </c>
      <c r="E25" s="84"/>
      <c r="F25" s="85"/>
      <c r="G25" s="59" t="str">
        <f>IF(F25="","",RANK(F25,F:F,0)+COUNTIF($F$1:F24,F25))</f>
        <v/>
      </c>
      <c r="J25" s="13"/>
      <c r="K25" s="13"/>
      <c r="L25" s="13"/>
      <c r="M25" s="295"/>
    </row>
    <row r="26" spans="1:18">
      <c r="A26" s="84" t="s">
        <v>779</v>
      </c>
      <c r="B26" s="85">
        <v>26</v>
      </c>
      <c r="C26" s="59">
        <f>IF(B26="","",RANK(B26,B:B,0)++COUNTIF($B$1:B25,B26))</f>
        <v>7</v>
      </c>
      <c r="E26" s="84"/>
      <c r="F26" s="85"/>
      <c r="G26" s="59" t="str">
        <f>IF(F26="","",RANK(F26,F:F,0)+COUNTIF($F$1:F25,F26))</f>
        <v/>
      </c>
    </row>
    <row r="27" spans="1:18">
      <c r="A27" s="84" t="s">
        <v>780</v>
      </c>
      <c r="B27" s="85">
        <v>8</v>
      </c>
      <c r="C27" s="59">
        <f>IF(B27="","",RANK(B27,B:B,0)++COUNTIF($B$1:B26,B27))</f>
        <v>16</v>
      </c>
      <c r="E27" s="84"/>
      <c r="F27" s="85"/>
      <c r="G27" s="59" t="str">
        <f>IF(F27="","",RANK(F27,F:F,0)+COUNTIF($F$1:F26,F27))</f>
        <v/>
      </c>
    </row>
    <row r="28" spans="1:18">
      <c r="A28" s="84" t="s">
        <v>781</v>
      </c>
      <c r="B28" s="85">
        <v>8</v>
      </c>
      <c r="C28" s="59">
        <f>IF(B28="","",RANK(B28,B:B,0)++COUNTIF($B$1:B27,B28))</f>
        <v>17</v>
      </c>
      <c r="E28" s="84"/>
      <c r="F28" s="85"/>
      <c r="G28" s="59" t="str">
        <f>IF(F28="","",RANK(F28,F:F,0)+COUNTIF($F$1:F27,F28))</f>
        <v/>
      </c>
    </row>
    <row r="29" spans="1:18">
      <c r="A29" s="84" t="s">
        <v>782</v>
      </c>
      <c r="B29" s="85">
        <v>2</v>
      </c>
      <c r="C29" s="59">
        <f>IF(B29="","",RANK(B29,B:B,0)++COUNTIF($B$1:B28,B29))</f>
        <v>41</v>
      </c>
      <c r="E29" s="84"/>
      <c r="F29" s="85"/>
      <c r="G29" s="59" t="str">
        <f>IF(F29="","",RANK(F29,F:F,0)+COUNTIF($F$1:F28,F29))</f>
        <v/>
      </c>
    </row>
    <row r="30" spans="1:18">
      <c r="A30" s="84" t="s">
        <v>783</v>
      </c>
      <c r="B30" s="85">
        <v>1</v>
      </c>
      <c r="C30" s="59">
        <f>IF(B30="","",RANK(B30,B:B,0)++COUNTIF($B$1:B29,B30))</f>
        <v>50</v>
      </c>
      <c r="E30" s="84"/>
      <c r="F30" s="85"/>
      <c r="G30" s="59" t="str">
        <f>IF(F30="","",RANK(F30,F:F,0)+COUNTIF($F$1:F29,F30))</f>
        <v/>
      </c>
    </row>
    <row r="31" spans="1:18">
      <c r="A31" s="84" t="s">
        <v>784</v>
      </c>
      <c r="B31" s="85">
        <v>4</v>
      </c>
      <c r="C31" s="59">
        <f>IF(B31="","",RANK(B31,B:B,0)++COUNTIF($B$1:B30,B31))</f>
        <v>29</v>
      </c>
      <c r="E31" s="90"/>
      <c r="F31" s="91"/>
      <c r="G31" s="59" t="str">
        <f>IF(F31="","",RANK(F31,F:F,0)+COUNTIF($F$1:F30,F31))</f>
        <v/>
      </c>
    </row>
    <row r="32" spans="1:18">
      <c r="A32" s="84" t="s">
        <v>785</v>
      </c>
      <c r="B32" s="85">
        <v>1</v>
      </c>
      <c r="C32" s="59">
        <f>IF(B32="","",RANK(B32,B:B,0)++COUNTIF($B$1:B31,B32))</f>
        <v>51</v>
      </c>
      <c r="E32" s="90"/>
      <c r="F32" s="91"/>
      <c r="G32" s="59" t="str">
        <f>IF(F32="","",RANK(F32,F:F,0)+COUNTIF($F$1:F31,F32))</f>
        <v/>
      </c>
    </row>
    <row r="33" spans="1:7">
      <c r="A33" s="84" t="s">
        <v>786</v>
      </c>
      <c r="B33" s="85">
        <v>1</v>
      </c>
      <c r="C33" s="59">
        <f>IF(B33="","",RANK(B33,B:B,0)++COUNTIF($B$1:B32,B33))</f>
        <v>52</v>
      </c>
      <c r="E33" s="90"/>
      <c r="F33" s="91"/>
      <c r="G33" s="59" t="str">
        <f>IF(F33="","",RANK(F33,F:F,0)+COUNTIF($F$1:F32,F33))</f>
        <v/>
      </c>
    </row>
    <row r="34" spans="1:7">
      <c r="A34" s="84" t="s">
        <v>787</v>
      </c>
      <c r="B34" s="85">
        <v>1</v>
      </c>
      <c r="C34" s="59">
        <f>IF(B34="","",RANK(B34,B:B,0)++COUNTIF($B$1:B33,B34))</f>
        <v>53</v>
      </c>
      <c r="E34" s="90"/>
      <c r="F34" s="91"/>
      <c r="G34" s="59" t="str">
        <f>IF(F34="","",RANK(F34,F:F,0)+COUNTIF($F$1:F33,F34))</f>
        <v/>
      </c>
    </row>
    <row r="35" spans="1:7">
      <c r="A35" s="84" t="s">
        <v>788</v>
      </c>
      <c r="B35" s="85">
        <v>1</v>
      </c>
      <c r="C35" s="59">
        <f>IF(B35="","",RANK(B35,B:B,0)++COUNTIF($B$1:B34,B35))</f>
        <v>54</v>
      </c>
      <c r="E35" s="90"/>
      <c r="F35" s="91"/>
      <c r="G35" s="59" t="str">
        <f>IF(F35="","",RANK(F35,F:F,0)+COUNTIF($F$1:F34,F35))</f>
        <v/>
      </c>
    </row>
    <row r="36" spans="1:7">
      <c r="A36" s="84" t="s">
        <v>789</v>
      </c>
      <c r="B36" s="85">
        <v>1</v>
      </c>
      <c r="C36" s="59">
        <f>IF(B36="","",RANK(B36,B:B,0)++COUNTIF($B$1:B35,B36))</f>
        <v>55</v>
      </c>
      <c r="E36" s="90"/>
      <c r="F36" s="91"/>
      <c r="G36" s="59" t="str">
        <f>IF(F36="","",RANK(F36,F:F,0)+COUNTIF($F$1:F35,F36))</f>
        <v/>
      </c>
    </row>
    <row r="37" spans="1:7">
      <c r="A37" s="84" t="s">
        <v>790</v>
      </c>
      <c r="B37" s="85">
        <v>14</v>
      </c>
      <c r="C37" s="59">
        <f>IF(B37="","",RANK(B37,B:B,0)++COUNTIF($B$1:B36,B37))</f>
        <v>11</v>
      </c>
      <c r="E37" s="90"/>
      <c r="F37" s="91"/>
      <c r="G37" s="59" t="str">
        <f>IF(F37="","",RANK(F37,F:F,0)+COUNTIF($F$1:F36,F37))</f>
        <v/>
      </c>
    </row>
    <row r="38" spans="1:7">
      <c r="A38" s="84" t="s">
        <v>791</v>
      </c>
      <c r="B38" s="85">
        <v>22</v>
      </c>
      <c r="C38" s="59">
        <f>IF(B38="","",RANK(B38,B:B,0)++COUNTIF($B$1:B37,B38))</f>
        <v>8</v>
      </c>
      <c r="E38" s="90"/>
      <c r="F38" s="91"/>
      <c r="G38" s="59" t="str">
        <f>IF(F38="","",RANK(F38,F:F,0)+COUNTIF($F$1:F37,F38))</f>
        <v/>
      </c>
    </row>
    <row r="39" spans="1:7" ht="17.25" thickBot="1">
      <c r="A39" s="84" t="s">
        <v>792</v>
      </c>
      <c r="B39" s="85">
        <v>2</v>
      </c>
      <c r="C39" s="59">
        <f>IF(B39="","",RANK(B39,B:B,0)++COUNTIF($B$1:B38,B39))</f>
        <v>42</v>
      </c>
      <c r="E39" s="92"/>
      <c r="F39" s="93"/>
      <c r="G39" s="59" t="str">
        <f>IF(F39="","",RANK(F39,F:F,0)+COUNTIF($F$1:F38,F39))</f>
        <v/>
      </c>
    </row>
    <row r="40" spans="1:7">
      <c r="A40" s="84" t="s">
        <v>793</v>
      </c>
      <c r="B40" s="85">
        <v>3</v>
      </c>
      <c r="C40" s="59">
        <f>IF(B40="","",RANK(B40,B:B,0)++COUNTIF($B$1:B39,B40))</f>
        <v>34</v>
      </c>
    </row>
    <row r="41" spans="1:7">
      <c r="A41" s="84" t="s">
        <v>794</v>
      </c>
      <c r="B41" s="85">
        <v>5</v>
      </c>
      <c r="C41" s="59">
        <f>IF(B41="","",RANK(B41,B:B,0)++COUNTIF($B$1:B40,B41))</f>
        <v>26</v>
      </c>
    </row>
    <row r="42" spans="1:7">
      <c r="A42" s="84" t="s">
        <v>795</v>
      </c>
      <c r="B42" s="85">
        <v>82</v>
      </c>
      <c r="C42" s="59">
        <f>IF(B42="","",RANK(B42,B:B,0)++COUNTIF($B$1:B41,B42))</f>
        <v>3</v>
      </c>
    </row>
    <row r="43" spans="1:7">
      <c r="A43" s="84" t="s">
        <v>796</v>
      </c>
      <c r="B43" s="85">
        <v>2</v>
      </c>
      <c r="C43" s="59">
        <f>IF(B43="","",RANK(B43,B:B,0)++COUNTIF($B$1:B42,B43))</f>
        <v>43</v>
      </c>
    </row>
    <row r="44" spans="1:7">
      <c r="A44" s="84" t="s">
        <v>797</v>
      </c>
      <c r="B44" s="85">
        <v>52</v>
      </c>
      <c r="C44" s="59">
        <f>IF(B44="","",RANK(B44,B:B,0)++COUNTIF($B$1:B43,B44))</f>
        <v>4</v>
      </c>
    </row>
    <row r="45" spans="1:7">
      <c r="A45" s="84" t="s">
        <v>798</v>
      </c>
      <c r="B45" s="85">
        <v>1</v>
      </c>
      <c r="C45" s="59">
        <f>IF(B45="","",RANK(B45,B:B,0)++COUNTIF($B$1:B44,B45))</f>
        <v>56</v>
      </c>
    </row>
    <row r="46" spans="1:7">
      <c r="A46" s="84" t="s">
        <v>799</v>
      </c>
      <c r="B46" s="85">
        <v>8</v>
      </c>
      <c r="C46" s="59">
        <f>IF(B46="","",RANK(B46,B:B,0)++COUNTIF($B$1:B45,B46))</f>
        <v>18</v>
      </c>
    </row>
    <row r="47" spans="1:7">
      <c r="A47" s="84" t="s">
        <v>800</v>
      </c>
      <c r="B47" s="85">
        <v>32</v>
      </c>
      <c r="C47" s="59">
        <f>IF(B47="","",RANK(B47,B:B,0)++COUNTIF($B$1:B46,B47))</f>
        <v>6</v>
      </c>
    </row>
    <row r="48" spans="1:7">
      <c r="A48" s="84" t="s">
        <v>801</v>
      </c>
      <c r="B48" s="85">
        <v>1</v>
      </c>
      <c r="C48" s="59">
        <f>IF(B48="","",RANK(B48,B:B,0)++COUNTIF($B$1:B47,B48))</f>
        <v>57</v>
      </c>
    </row>
    <row r="49" spans="1:3">
      <c r="A49" s="84" t="s">
        <v>802</v>
      </c>
      <c r="B49" s="85">
        <v>22</v>
      </c>
      <c r="C49" s="59">
        <f>IF(B49="","",RANK(B49,B:B,0)++COUNTIF($B$1:B48,B49))</f>
        <v>9</v>
      </c>
    </row>
    <row r="50" spans="1:3">
      <c r="A50" s="84" t="s">
        <v>803</v>
      </c>
      <c r="B50" s="85">
        <v>1</v>
      </c>
      <c r="C50" s="59">
        <f>IF(B50="","",RANK(B50,B:B,0)++COUNTIF($B$1:B49,B50))</f>
        <v>58</v>
      </c>
    </row>
    <row r="51" spans="1:3">
      <c r="A51" s="84" t="s">
        <v>804</v>
      </c>
      <c r="B51" s="85">
        <v>4</v>
      </c>
      <c r="C51" s="59">
        <f>IF(B51="","",RANK(B51,B:B,0)++COUNTIF($B$1:B50,B51))</f>
        <v>30</v>
      </c>
    </row>
    <row r="52" spans="1:3">
      <c r="A52" s="84" t="s">
        <v>805</v>
      </c>
      <c r="B52" s="85">
        <v>3</v>
      </c>
      <c r="C52" s="59">
        <f>IF(B52="","",RANK(B52,B:B,0)++COUNTIF($B$1:B51,B52))</f>
        <v>35</v>
      </c>
    </row>
    <row r="53" spans="1:3">
      <c r="A53" s="84" t="s">
        <v>806</v>
      </c>
      <c r="B53" s="85">
        <v>6</v>
      </c>
      <c r="C53" s="59">
        <f>IF(B53="","",RANK(B53,B:B,0)++COUNTIF($B$1:B52,B53))</f>
        <v>23</v>
      </c>
    </row>
    <row r="54" spans="1:3">
      <c r="A54" s="84" t="s">
        <v>807</v>
      </c>
      <c r="B54" s="85">
        <v>8</v>
      </c>
      <c r="C54" s="59">
        <f>IF(B54="","",RANK(B54,B:B,0)++COUNTIF($B$1:B53,B54))</f>
        <v>19</v>
      </c>
    </row>
    <row r="55" spans="1:3">
      <c r="A55" s="84" t="s">
        <v>808</v>
      </c>
      <c r="B55" s="85">
        <v>2</v>
      </c>
      <c r="C55" s="59">
        <f>IF(B55="","",RANK(B55,B:B,0)++COUNTIF($B$1:B54,B55))</f>
        <v>44</v>
      </c>
    </row>
    <row r="56" spans="1:3">
      <c r="A56" s="84" t="s">
        <v>809</v>
      </c>
      <c r="B56" s="85">
        <v>7</v>
      </c>
      <c r="C56" s="59">
        <f>IF(B56="","",RANK(B56,B:B,0)++COUNTIF($B$1:B55,B56))</f>
        <v>21</v>
      </c>
    </row>
    <row r="57" spans="1:3">
      <c r="A57" s="84" t="s">
        <v>810</v>
      </c>
      <c r="B57" s="85">
        <v>5</v>
      </c>
      <c r="C57" s="59">
        <f>IF(B57="","",RANK(B57,B:B,0)++COUNTIF($B$1:B56,B57))</f>
        <v>27</v>
      </c>
    </row>
    <row r="58" spans="1:3">
      <c r="A58" s="84" t="s">
        <v>811</v>
      </c>
      <c r="B58" s="85">
        <v>3</v>
      </c>
      <c r="C58" s="59">
        <f>IF(B58="","",RANK(B58,B:B,0)++COUNTIF($B$1:B57,B58))</f>
        <v>36</v>
      </c>
    </row>
    <row r="59" spans="1:3">
      <c r="A59" s="84" t="s">
        <v>812</v>
      </c>
      <c r="B59" s="85">
        <v>1</v>
      </c>
      <c r="C59" s="59">
        <f>IF(B59="","",RANK(B59,B:B,0)++COUNTIF($B$1:B58,B59))</f>
        <v>59</v>
      </c>
    </row>
    <row r="60" spans="1:3">
      <c r="A60" s="84" t="s">
        <v>813</v>
      </c>
      <c r="B60" s="85">
        <v>124</v>
      </c>
      <c r="C60" s="59">
        <f>IF(B60="","",RANK(B60,B:B,0)++COUNTIF($B$1:B59,B60))</f>
        <v>1</v>
      </c>
    </row>
    <row r="61" spans="1:3">
      <c r="A61" s="84" t="s">
        <v>814</v>
      </c>
      <c r="B61" s="85">
        <v>3</v>
      </c>
      <c r="C61" s="59">
        <f>IF(B61="","",RANK(B61,B:B,0)++COUNTIF($B$1:B60,B61))</f>
        <v>37</v>
      </c>
    </row>
    <row r="62" spans="1:3">
      <c r="A62" s="84" t="s">
        <v>815</v>
      </c>
      <c r="B62" s="85">
        <v>4</v>
      </c>
      <c r="C62" s="59">
        <f>IF(B62="","",RANK(B62,B:B,0)++COUNTIF($B$1:B61,B62))</f>
        <v>31</v>
      </c>
    </row>
    <row r="63" spans="1:3">
      <c r="A63" s="84" t="s">
        <v>816</v>
      </c>
      <c r="B63" s="85">
        <v>12</v>
      </c>
      <c r="C63" s="59">
        <f>IF(B63="","",RANK(B63,B:B,0)++COUNTIF($B$1:B62,B63))</f>
        <v>12</v>
      </c>
    </row>
    <row r="64" spans="1:3">
      <c r="A64" s="84"/>
      <c r="B64" s="85"/>
      <c r="C64" s="59" t="str">
        <f>IF(B64="","",RANK(B64,B:B,0)++COUNTIF($B$1:B63,B64))</f>
        <v/>
      </c>
    </row>
    <row r="65" spans="1:3">
      <c r="A65" s="84"/>
      <c r="B65" s="85"/>
      <c r="C65" s="59" t="str">
        <f>IF(B65="","",RANK(B65,B:B,0)++COUNTIF($B$1:B64,B65))</f>
        <v/>
      </c>
    </row>
    <row r="66" spans="1:3">
      <c r="A66" s="84"/>
      <c r="B66" s="85"/>
      <c r="C66" s="59" t="str">
        <f>IF(B66="","",RANK(B66,B:B,0)++COUNTIF($B$1:B65,B66))</f>
        <v/>
      </c>
    </row>
    <row r="67" spans="1:3">
      <c r="A67" s="84"/>
      <c r="B67" s="85"/>
      <c r="C67" s="59" t="str">
        <f>IF(B67="","",RANK(B67,B:B,0)++COUNTIF($B$1:B66,B67))</f>
        <v/>
      </c>
    </row>
    <row r="68" spans="1:3">
      <c r="A68" s="84"/>
      <c r="B68" s="85"/>
      <c r="C68" s="59" t="str">
        <f>IF(B68="","",RANK(B68,B:B,0)++COUNTIF($B$1:B67,B68))</f>
        <v/>
      </c>
    </row>
    <row r="69" spans="1:3">
      <c r="A69" s="84"/>
      <c r="B69" s="85"/>
      <c r="C69" s="59" t="str">
        <f>IF(B69="","",RANK(B69,B:B,0)++COUNTIF($B$1:B68,B69))</f>
        <v/>
      </c>
    </row>
    <row r="70" spans="1:3">
      <c r="A70" s="84"/>
      <c r="B70" s="85"/>
      <c r="C70" s="59" t="str">
        <f>IF(B70="","",RANK(B70,B:B,0)++COUNTIF($B$1:B69,B70))</f>
        <v/>
      </c>
    </row>
    <row r="71" spans="1:3">
      <c r="A71" s="84"/>
      <c r="B71" s="85"/>
      <c r="C71" s="59" t="str">
        <f>IF(B71="","",RANK(B71,B:B,0)++COUNTIF($B$1:B70,B71))</f>
        <v/>
      </c>
    </row>
    <row r="72" spans="1:3">
      <c r="A72" s="84"/>
      <c r="B72" s="85"/>
      <c r="C72" s="59" t="str">
        <f>IF(B72="","",RANK(B72,B:B,0)++COUNTIF($B$1:B71,B72))</f>
        <v/>
      </c>
    </row>
    <row r="73" spans="1:3">
      <c r="A73" s="84"/>
      <c r="B73" s="85"/>
      <c r="C73" s="59" t="str">
        <f>IF(B73="","",RANK(B73,B:B,0)++COUNTIF($B$1:B72,B73))</f>
        <v/>
      </c>
    </row>
    <row r="74" spans="1:3">
      <c r="A74" s="84"/>
      <c r="B74" s="85"/>
      <c r="C74" s="59" t="str">
        <f>IF(B74="","",RANK(B74,B:B,0)++COUNTIF($B$1:B73,B74))</f>
        <v/>
      </c>
    </row>
    <row r="75" spans="1:3">
      <c r="A75" s="84"/>
      <c r="B75" s="85"/>
      <c r="C75" s="59" t="str">
        <f>IF(B75="","",RANK(B75,B:B,0)++COUNTIF($B$1:B74,B75))</f>
        <v/>
      </c>
    </row>
    <row r="76" spans="1:3">
      <c r="A76" s="84"/>
      <c r="B76" s="85"/>
      <c r="C76" s="59" t="str">
        <f>IF(B76="","",RANK(B76,B:B,0)++COUNTIF($B$1:B75,B76))</f>
        <v/>
      </c>
    </row>
    <row r="77" spans="1:3">
      <c r="A77" s="84"/>
      <c r="B77" s="85"/>
      <c r="C77" s="59" t="str">
        <f>IF(B77="","",RANK(B77,B:B,0)++COUNTIF($B$1:B76,B77))</f>
        <v/>
      </c>
    </row>
    <row r="78" spans="1:3">
      <c r="A78" s="84"/>
      <c r="B78" s="85"/>
      <c r="C78" s="59" t="str">
        <f>IF(B78="","",RANK(B78,B:B,0)++COUNTIF($B$1:B77,B78))</f>
        <v/>
      </c>
    </row>
    <row r="79" spans="1:3">
      <c r="A79" s="84"/>
      <c r="B79" s="85"/>
      <c r="C79" s="59" t="str">
        <f>IF(B79="","",RANK(B79,B:B,0)++COUNTIF($B$1:B78,B79))</f>
        <v/>
      </c>
    </row>
    <row r="80" spans="1:3">
      <c r="A80" s="84"/>
      <c r="B80" s="85"/>
      <c r="C80" s="59" t="str">
        <f>IF(B80="","",RANK(B80,B:B,0)++COUNTIF($B$1:B79,B80))</f>
        <v/>
      </c>
    </row>
    <row r="81" spans="1:3">
      <c r="A81" s="84"/>
      <c r="B81" s="85"/>
      <c r="C81" s="59" t="str">
        <f>IF(B81="","",RANK(B81,B:B,0)++COUNTIF($B$1:B80,B81))</f>
        <v/>
      </c>
    </row>
    <row r="82" spans="1:3">
      <c r="A82" s="84"/>
      <c r="B82" s="85"/>
      <c r="C82" s="59" t="str">
        <f>IF(B82="","",RANK(B82,B:B,0)++COUNTIF($B$1:B81,B82))</f>
        <v/>
      </c>
    </row>
    <row r="83" spans="1:3">
      <c r="A83" s="84"/>
      <c r="B83" s="85"/>
      <c r="C83" s="59" t="str">
        <f>IF(B83="","",RANK(B83,B:B,0)++COUNTIF($B$1:B82,B83))</f>
        <v/>
      </c>
    </row>
    <row r="84" spans="1:3">
      <c r="A84" s="84"/>
      <c r="B84" s="85"/>
      <c r="C84" s="59" t="str">
        <f>IF(B84="","",RANK(B84,B:B,0)++COUNTIF($B$1:B83,B84))</f>
        <v/>
      </c>
    </row>
    <row r="85" spans="1:3">
      <c r="A85" s="84"/>
      <c r="B85" s="85"/>
      <c r="C85" s="59" t="str">
        <f>IF(B85="","",RANK(B85,B:B,0)++COUNTIF($B$1:B84,B85))</f>
        <v/>
      </c>
    </row>
    <row r="86" spans="1:3">
      <c r="A86" s="84"/>
      <c r="B86" s="85"/>
      <c r="C86" s="59" t="str">
        <f>IF(B86="","",RANK(B86,B:B,0)++COUNTIF($B$1:B85,B86))</f>
        <v/>
      </c>
    </row>
    <row r="87" spans="1:3">
      <c r="A87" s="84"/>
      <c r="B87" s="85"/>
      <c r="C87" s="59" t="str">
        <f>IF(B87="","",RANK(B87,B:B,0)++COUNTIF($B$1:B86,B87))</f>
        <v/>
      </c>
    </row>
    <row r="88" spans="1:3">
      <c r="A88" s="84"/>
      <c r="B88" s="85"/>
      <c r="C88" s="59" t="str">
        <f>IF(B88="","",RANK(B88,B:B,0)++COUNTIF($B$1:B87,B88))</f>
        <v/>
      </c>
    </row>
    <row r="89" spans="1:3">
      <c r="A89" s="84"/>
      <c r="B89" s="85"/>
      <c r="C89" s="59" t="str">
        <f>IF(B89="","",RANK(B89,B:B,0)++COUNTIF($B$1:B88,B89))</f>
        <v/>
      </c>
    </row>
    <row r="90" spans="1:3">
      <c r="A90" s="84"/>
      <c r="B90" s="85"/>
      <c r="C90" s="59" t="str">
        <f>IF(B90="","",RANK(B90,B:B,0)++COUNTIF($B$1:B89,B90))</f>
        <v/>
      </c>
    </row>
    <row r="91" spans="1:3">
      <c r="A91" s="84"/>
      <c r="B91" s="85"/>
      <c r="C91" s="59" t="str">
        <f>IF(B91="","",RANK(B91,B:B,0)++COUNTIF($B$1:B90,B91))</f>
        <v/>
      </c>
    </row>
    <row r="92" spans="1:3">
      <c r="A92" s="84"/>
      <c r="B92" s="85"/>
      <c r="C92" s="59" t="str">
        <f>IF(B92="","",RANK(B92,B:B,0)++COUNTIF($B$1:B91,B92))</f>
        <v/>
      </c>
    </row>
    <row r="93" spans="1:3">
      <c r="A93" s="84"/>
      <c r="B93" s="85"/>
      <c r="C93" s="59" t="str">
        <f>IF(B93="","",RANK(B93,B:B,0)++COUNTIF($B$1:B92,B93))</f>
        <v/>
      </c>
    </row>
    <row r="94" spans="1:3">
      <c r="A94" s="84"/>
      <c r="B94" s="85"/>
      <c r="C94" s="59" t="str">
        <f>IF(B94="","",RANK(B94,B:B,0)++COUNTIF($B$1:B93,B94))</f>
        <v/>
      </c>
    </row>
    <row r="95" spans="1:3">
      <c r="A95" s="84"/>
      <c r="B95" s="85"/>
      <c r="C95" s="59" t="str">
        <f>IF(B95="","",RANK(B95,B:B,0)++COUNTIF($B$1:B94,B95))</f>
        <v/>
      </c>
    </row>
    <row r="96" spans="1:3">
      <c r="A96" s="84"/>
      <c r="B96" s="85"/>
      <c r="C96" s="59" t="str">
        <f>IF(B96="","",RANK(B96,B:B,0)++COUNTIF($B$1:B95,B96))</f>
        <v/>
      </c>
    </row>
    <row r="97" spans="1:3">
      <c r="A97" s="84"/>
      <c r="B97" s="85"/>
      <c r="C97" s="59" t="str">
        <f>IF(B97="","",RANK(B97,B:B,0)++COUNTIF($B$1:B96,B97))</f>
        <v/>
      </c>
    </row>
    <row r="98" spans="1:3">
      <c r="A98" s="84"/>
      <c r="B98" s="85"/>
      <c r="C98" s="59" t="str">
        <f>IF(B98="","",RANK(B98,B:B,0)++COUNTIF($B$1:B97,B98))</f>
        <v/>
      </c>
    </row>
    <row r="99" spans="1:3">
      <c r="A99" s="84"/>
      <c r="B99" s="85"/>
      <c r="C99" s="59" t="str">
        <f>IF(B99="","",RANK(B99,B:B,0)++COUNTIF($B$1:B98,B99))</f>
        <v/>
      </c>
    </row>
    <row r="100" spans="1:3">
      <c r="A100" s="84"/>
      <c r="B100" s="85"/>
      <c r="C100" s="59" t="str">
        <f>IF(B100="","",RANK(B100,B:B,0)++COUNTIF($B$1:B99,B100))</f>
        <v/>
      </c>
    </row>
    <row r="101" spans="1:3">
      <c r="A101" s="84"/>
      <c r="B101" s="85"/>
      <c r="C101" s="59" t="str">
        <f>IF(B101="","",RANK(B101,B:B,0)++COUNTIF($B$1:B100,B101))</f>
        <v/>
      </c>
    </row>
    <row r="102" spans="1:3">
      <c r="A102" s="84"/>
      <c r="B102" s="85"/>
      <c r="C102" s="59" t="str">
        <f>IF(B102="","",RANK(B102,B:B,0)++COUNTIF($B$1:B101,B102))</f>
        <v/>
      </c>
    </row>
    <row r="103" spans="1:3">
      <c r="A103" s="84"/>
      <c r="B103" s="85"/>
      <c r="C103" s="59" t="str">
        <f>IF(B103="","",RANK(B103,B:B,0)++COUNTIF($B$1:B102,B103))</f>
        <v/>
      </c>
    </row>
    <row r="104" spans="1:3">
      <c r="A104" s="84"/>
      <c r="B104" s="85"/>
      <c r="C104" s="59" t="str">
        <f>IF(B104="","",RANK(B104,B:B,0)++COUNTIF($B$1:B103,B104))</f>
        <v/>
      </c>
    </row>
    <row r="105" spans="1:3">
      <c r="A105" s="84"/>
      <c r="B105" s="85"/>
      <c r="C105" s="59" t="str">
        <f>IF(B105="","",RANK(B105,B:B,0)++COUNTIF($B$1:B104,B105))</f>
        <v/>
      </c>
    </row>
    <row r="106" spans="1:3">
      <c r="A106" s="84"/>
      <c r="B106" s="85"/>
      <c r="C106" s="59" t="str">
        <f>IF(B106="","",RANK(B106,B:B,0)++COUNTIF($B$1:B105,B106))</f>
        <v/>
      </c>
    </row>
    <row r="107" spans="1:3">
      <c r="A107" s="84"/>
      <c r="B107" s="85"/>
      <c r="C107" s="59" t="str">
        <f>IF(B107="","",RANK(B107,B:B,0)++COUNTIF($B$1:B106,B107))</f>
        <v/>
      </c>
    </row>
    <row r="108" spans="1:3">
      <c r="A108" s="84"/>
      <c r="B108" s="85"/>
      <c r="C108" s="59" t="str">
        <f>IF(B108="","",RANK(B108,B:B,0)++COUNTIF($B$1:B107,B108))</f>
        <v/>
      </c>
    </row>
    <row r="109" spans="1:3">
      <c r="A109" s="84"/>
      <c r="B109" s="85"/>
      <c r="C109" s="59" t="str">
        <f>IF(B109="","",RANK(B109,B:B,0)++COUNTIF($B$1:B108,B109))</f>
        <v/>
      </c>
    </row>
    <row r="110" spans="1:3">
      <c r="A110" s="84"/>
      <c r="B110" s="85"/>
      <c r="C110" s="59" t="str">
        <f>IF(B110="","",RANK(B110,B:B,0)++COUNTIF($B$1:B109,B110))</f>
        <v/>
      </c>
    </row>
    <row r="111" spans="1:3">
      <c r="A111" s="84"/>
      <c r="B111" s="85"/>
      <c r="C111" s="59" t="str">
        <f>IF(B111="","",RANK(B111,B:B,0)++COUNTIF($B$1:B110,B111))</f>
        <v/>
      </c>
    </row>
    <row r="112" spans="1:3">
      <c r="A112" s="84"/>
      <c r="B112" s="85"/>
      <c r="C112" s="59" t="str">
        <f>IF(B112="","",RANK(B112,B:B,0)++COUNTIF($B$1:B111,B112))</f>
        <v/>
      </c>
    </row>
    <row r="113" spans="1:3">
      <c r="A113" s="84"/>
      <c r="B113" s="85"/>
      <c r="C113" s="59" t="str">
        <f>IF(B113="","",RANK(B113,B:B,0)++COUNTIF($B$1:B112,B113))</f>
        <v/>
      </c>
    </row>
    <row r="114" spans="1:3">
      <c r="A114" s="84"/>
      <c r="B114" s="85"/>
      <c r="C114" s="59" t="str">
        <f>IF(B114="","",RANK(B114,B:B,0)++COUNTIF($B$1:B113,B114))</f>
        <v/>
      </c>
    </row>
    <row r="115" spans="1:3">
      <c r="A115" s="84"/>
      <c r="B115" s="85"/>
      <c r="C115" s="59" t="str">
        <f>IF(B115="","",RANK(B115,B:B,0)++COUNTIF($B$1:B114,B115))</f>
        <v/>
      </c>
    </row>
    <row r="116" spans="1:3">
      <c r="A116" s="84"/>
      <c r="B116" s="85"/>
      <c r="C116" s="59" t="str">
        <f>IF(B116="","",RANK(B116,B:B,0)++COUNTIF($B$1:B115,B116))</f>
        <v/>
      </c>
    </row>
    <row r="117" spans="1:3">
      <c r="A117" s="84"/>
      <c r="B117" s="85"/>
      <c r="C117" s="59" t="str">
        <f>IF(B117="","",RANK(B117,B:B,0)++COUNTIF($B$1:B116,B117))</f>
        <v/>
      </c>
    </row>
    <row r="118" spans="1:3">
      <c r="A118" s="84"/>
      <c r="B118" s="85"/>
      <c r="C118" s="59" t="str">
        <f>IF(B118="","",RANK(B118,B:B,0)++COUNTIF($B$1:B117,B118))</f>
        <v/>
      </c>
    </row>
    <row r="119" spans="1:3">
      <c r="A119" s="84"/>
      <c r="B119" s="85"/>
      <c r="C119" s="59" t="str">
        <f>IF(B119="","",RANK(B119,B:B,0)++COUNTIF($B$1:B118,B119))</f>
        <v/>
      </c>
    </row>
    <row r="120" spans="1:3">
      <c r="A120" s="84"/>
      <c r="B120" s="85"/>
      <c r="C120" s="59" t="str">
        <f>IF(B120="","",RANK(B120,B:B,0)++COUNTIF($B$1:B119,B120))</f>
        <v/>
      </c>
    </row>
    <row r="121" spans="1:3">
      <c r="A121" s="84"/>
      <c r="B121" s="85"/>
      <c r="C121" s="59" t="str">
        <f>IF(B121="","",RANK(B121,B:B,0)++COUNTIF($B$1:B120,B121))</f>
        <v/>
      </c>
    </row>
    <row r="122" spans="1:3">
      <c r="A122" s="84"/>
      <c r="B122" s="85"/>
      <c r="C122" s="59" t="str">
        <f>IF(B122="","",RANK(B122,B:B,0)++COUNTIF($B$1:B121,B122))</f>
        <v/>
      </c>
    </row>
    <row r="123" spans="1:3">
      <c r="A123" s="84"/>
      <c r="B123" s="85"/>
      <c r="C123" s="59" t="str">
        <f>IF(B123="","",RANK(B123,B:B,0)++COUNTIF($B$1:B122,B123))</f>
        <v/>
      </c>
    </row>
    <row r="124" spans="1:3">
      <c r="A124" s="84"/>
      <c r="B124" s="85"/>
      <c r="C124" s="59" t="str">
        <f>IF(B124="","",RANK(B124,B:B,0)++COUNTIF($B$1:B123,B124))</f>
        <v/>
      </c>
    </row>
    <row r="125" spans="1:3">
      <c r="A125" s="84"/>
      <c r="B125" s="85"/>
      <c r="C125" s="59" t="str">
        <f>IF(B125="","",RANK(B125,B:B,0)++COUNTIF($B$1:B124,B125))</f>
        <v/>
      </c>
    </row>
    <row r="126" spans="1:3">
      <c r="A126" s="84"/>
      <c r="B126" s="85"/>
      <c r="C126" s="59" t="str">
        <f>IF(B126="","",RANK(B126,B:B,0)++COUNTIF($B$1:B125,B126))</f>
        <v/>
      </c>
    </row>
    <row r="127" spans="1:3">
      <c r="A127" s="84"/>
      <c r="B127" s="85"/>
      <c r="C127" s="59" t="str">
        <f>IF(B127="","",RANK(B127,B:B,0)++COUNTIF($B$1:B126,B127))</f>
        <v/>
      </c>
    </row>
    <row r="128" spans="1:3">
      <c r="A128" s="84"/>
      <c r="B128" s="85"/>
      <c r="C128" s="59" t="str">
        <f>IF(B128="","",RANK(B128,B:B,0)++COUNTIF($B$1:B127,B128))</f>
        <v/>
      </c>
    </row>
    <row r="129" spans="1:3">
      <c r="A129" s="84"/>
      <c r="B129" s="85"/>
      <c r="C129" s="59" t="str">
        <f>IF(B129="","",RANK(B129,B:B,0)++COUNTIF($B$1:B128,B129))</f>
        <v/>
      </c>
    </row>
    <row r="130" spans="1:3">
      <c r="A130" s="84"/>
      <c r="B130" s="85"/>
      <c r="C130" s="59" t="str">
        <f>IF(B130="","",RANK(B130,B:B,0)++COUNTIF($B$1:B129,B130))</f>
        <v/>
      </c>
    </row>
    <row r="131" spans="1:3">
      <c r="A131" s="84"/>
      <c r="B131" s="85"/>
      <c r="C131" s="59" t="str">
        <f>IF(B131="","",RANK(B131,B:B,0)++COUNTIF($B$1:B130,B131))</f>
        <v/>
      </c>
    </row>
    <row r="132" spans="1:3">
      <c r="A132" s="84"/>
      <c r="B132" s="85"/>
      <c r="C132" s="59" t="str">
        <f>IF(B132="","",RANK(B132,B:B,0)++COUNTIF($B$1:B131,B132))</f>
        <v/>
      </c>
    </row>
    <row r="133" spans="1:3">
      <c r="A133" s="84"/>
      <c r="B133" s="85"/>
      <c r="C133" s="59" t="str">
        <f>IF(B133="","",RANK(B133,B:B,0)++COUNTIF($B$1:B132,B133))</f>
        <v/>
      </c>
    </row>
    <row r="134" spans="1:3">
      <c r="A134" s="84"/>
      <c r="B134" s="85"/>
      <c r="C134" s="59" t="str">
        <f>IF(B134="","",RANK(B134,B:B,0)++COUNTIF($B$1:B133,B134))</f>
        <v/>
      </c>
    </row>
    <row r="135" spans="1:3">
      <c r="A135" s="84"/>
      <c r="B135" s="85"/>
      <c r="C135" s="59" t="str">
        <f>IF(B135="","",RANK(B135,B:B,0)++COUNTIF($B$1:B134,B135))</f>
        <v/>
      </c>
    </row>
    <row r="136" spans="1:3">
      <c r="A136" s="84"/>
      <c r="B136" s="85"/>
      <c r="C136" s="59" t="str">
        <f>IF(B136="","",RANK(B136,B:B,0)++COUNTIF($B$1:B135,B136))</f>
        <v/>
      </c>
    </row>
    <row r="137" spans="1:3">
      <c r="A137" s="84"/>
      <c r="B137" s="85"/>
      <c r="C137" s="59" t="str">
        <f>IF(B137="","",RANK(B137,B:B,0)++COUNTIF($B$1:B136,B137))</f>
        <v/>
      </c>
    </row>
    <row r="138" spans="1:3">
      <c r="A138" s="84"/>
      <c r="B138" s="85"/>
      <c r="C138" s="59" t="str">
        <f>IF(B138="","",RANK(B138,B:B,0)++COUNTIF($B$1:B137,B138))</f>
        <v/>
      </c>
    </row>
    <row r="139" spans="1:3">
      <c r="A139" s="84"/>
      <c r="B139" s="85"/>
      <c r="C139" s="59" t="str">
        <f>IF(B139="","",RANK(B139,B:B,0)++COUNTIF($B$1:B138,B139))</f>
        <v/>
      </c>
    </row>
    <row r="140" spans="1:3">
      <c r="A140" s="84"/>
      <c r="B140" s="85"/>
      <c r="C140" s="59" t="str">
        <f>IF(B140="","",RANK(B140,B:B,0)++COUNTIF($B$1:B139,B140))</f>
        <v/>
      </c>
    </row>
    <row r="141" spans="1:3">
      <c r="A141" s="84"/>
      <c r="B141" s="85"/>
      <c r="C141" s="59" t="str">
        <f>IF(B141="","",RANK(B141,B:B,0)++COUNTIF($B$1:B140,B141))</f>
        <v/>
      </c>
    </row>
    <row r="142" spans="1:3">
      <c r="A142" s="84"/>
      <c r="B142" s="85"/>
      <c r="C142" s="59" t="str">
        <f>IF(B142="","",RANK(B142,B:B,0)++COUNTIF($B$1:B141,B142))</f>
        <v/>
      </c>
    </row>
    <row r="143" spans="1:3">
      <c r="A143" s="84"/>
      <c r="B143" s="85"/>
      <c r="C143" s="59" t="str">
        <f>IF(B143="","",RANK(B143,B:B,0)++COUNTIF($B$1:B142,B143))</f>
        <v/>
      </c>
    </row>
    <row r="144" spans="1:3">
      <c r="A144" s="84"/>
      <c r="B144" s="85"/>
      <c r="C144" s="59" t="str">
        <f>IF(B144="","",RANK(B144,B:B,0)++COUNTIF($B$1:B143,B144))</f>
        <v/>
      </c>
    </row>
    <row r="145" spans="1:3">
      <c r="A145" s="84"/>
      <c r="B145" s="85"/>
      <c r="C145" s="59" t="str">
        <f>IF(B145="","",RANK(B145,B:B,0)++COUNTIF($B$1:B144,B145))</f>
        <v/>
      </c>
    </row>
    <row r="146" spans="1:3">
      <c r="A146" s="84"/>
      <c r="B146" s="85"/>
      <c r="C146" s="59" t="str">
        <f>IF(B146="","",RANK(B146,B:B,0)++COUNTIF($B$1:B145,B146))</f>
        <v/>
      </c>
    </row>
    <row r="147" spans="1:3">
      <c r="A147" s="84"/>
      <c r="B147" s="85"/>
      <c r="C147" s="59" t="str">
        <f>IF(B147="","",RANK(B147,B:B,0)++COUNTIF($B$1:B146,B147))</f>
        <v/>
      </c>
    </row>
    <row r="148" spans="1:3">
      <c r="A148" s="84"/>
      <c r="B148" s="85"/>
      <c r="C148" s="59" t="str">
        <f>IF(B148="","",RANK(B148,B:B,0)++COUNTIF($B$1:B147,B148))</f>
        <v/>
      </c>
    </row>
    <row r="149" spans="1:3">
      <c r="A149" s="84"/>
      <c r="B149" s="85"/>
      <c r="C149" s="59" t="str">
        <f>IF(B149="","",RANK(B149,B:B,0)++COUNTIF($B$1:B148,B149))</f>
        <v/>
      </c>
    </row>
    <row r="150" spans="1:3">
      <c r="A150" s="84"/>
      <c r="B150" s="85"/>
      <c r="C150" s="59" t="str">
        <f>IF(B150="","",RANK(B150,B:B,0)++COUNTIF($B$1:B149,B150))</f>
        <v/>
      </c>
    </row>
    <row r="151" spans="1:3">
      <c r="A151" s="84"/>
      <c r="B151" s="85"/>
      <c r="C151" s="59" t="str">
        <f>IF(B151="","",RANK(B151,B:B,0)++COUNTIF($B$1:B150,B151))</f>
        <v/>
      </c>
    </row>
    <row r="152" spans="1:3">
      <c r="A152" s="84"/>
      <c r="B152" s="85"/>
      <c r="C152" s="59" t="str">
        <f>IF(B152="","",RANK(B152,B:B,0)++COUNTIF($B$1:B151,B152))</f>
        <v/>
      </c>
    </row>
    <row r="153" spans="1:3">
      <c r="A153" s="84"/>
      <c r="B153" s="85"/>
      <c r="C153" s="59" t="str">
        <f>IF(B153="","",RANK(B153,B:B,0)++COUNTIF($B$1:B152,B153))</f>
        <v/>
      </c>
    </row>
    <row r="154" spans="1:3">
      <c r="A154" s="84"/>
      <c r="B154" s="85"/>
      <c r="C154" s="59" t="str">
        <f>IF(B154="","",RANK(B154,B:B,0)++COUNTIF($B$1:B153,B154))</f>
        <v/>
      </c>
    </row>
    <row r="155" spans="1:3">
      <c r="A155" s="84"/>
      <c r="B155" s="85"/>
      <c r="C155" s="59" t="str">
        <f>IF(B155="","",RANK(B155,B:B,0)++COUNTIF($B$1:B154,B155))</f>
        <v/>
      </c>
    </row>
    <row r="156" spans="1:3">
      <c r="A156" s="84"/>
      <c r="B156" s="85"/>
      <c r="C156" s="59" t="str">
        <f>IF(B156="","",RANK(B156,B:B,0)++COUNTIF($B$1:B155,B156))</f>
        <v/>
      </c>
    </row>
    <row r="157" spans="1:3">
      <c r="A157" s="84"/>
      <c r="B157" s="85"/>
      <c r="C157" s="59" t="str">
        <f>IF(B157="","",RANK(B157,B:B,0)++COUNTIF($B$1:B156,B157))</f>
        <v/>
      </c>
    </row>
    <row r="158" spans="1:3">
      <c r="A158" s="84"/>
      <c r="B158" s="85"/>
      <c r="C158" s="59" t="str">
        <f>IF(B158="","",RANK(B158,B:B,0)++COUNTIF($B$1:B157,B158))</f>
        <v/>
      </c>
    </row>
    <row r="159" spans="1:3">
      <c r="A159" s="84"/>
      <c r="B159" s="85"/>
      <c r="C159" s="59" t="str">
        <f>IF(B159="","",RANK(B159,B:B,0)++COUNTIF($B$1:B158,B159))</f>
        <v/>
      </c>
    </row>
    <row r="160" spans="1:3">
      <c r="A160" s="84"/>
      <c r="B160" s="85"/>
      <c r="C160" s="59" t="str">
        <f>IF(B160="","",RANK(B160,B:B,0)++COUNTIF($B$1:B159,B160))</f>
        <v/>
      </c>
    </row>
    <row r="161" spans="1:3">
      <c r="A161" s="84"/>
      <c r="B161" s="85"/>
      <c r="C161" s="59" t="str">
        <f>IF(B161="","",RANK(B161,B:B,0)++COUNTIF($B$1:B160,B161))</f>
        <v/>
      </c>
    </row>
    <row r="162" spans="1:3">
      <c r="A162" s="84"/>
      <c r="B162" s="85"/>
      <c r="C162" s="59" t="str">
        <f>IF(B162="","",RANK(B162,B:B,0)++COUNTIF($B$1:B161,B162))</f>
        <v/>
      </c>
    </row>
    <row r="163" spans="1:3">
      <c r="A163" s="84"/>
      <c r="B163" s="85"/>
      <c r="C163" s="59" t="str">
        <f>IF(B163="","",RANK(B163,B:B,0)++COUNTIF($B$1:B162,B163))</f>
        <v/>
      </c>
    </row>
    <row r="164" spans="1:3">
      <c r="A164" s="84"/>
      <c r="B164" s="85"/>
      <c r="C164" s="59" t="str">
        <f>IF(B164="","",RANK(B164,B:B,0)++COUNTIF($B$1:B163,B164))</f>
        <v/>
      </c>
    </row>
    <row r="165" spans="1:3">
      <c r="A165" s="84"/>
      <c r="B165" s="85"/>
      <c r="C165" s="59" t="str">
        <f>IF(B165="","",RANK(B165,B:B,0)++COUNTIF($B$1:B164,B165))</f>
        <v/>
      </c>
    </row>
    <row r="166" spans="1:3">
      <c r="A166" s="84"/>
      <c r="B166" s="85"/>
      <c r="C166" s="59" t="str">
        <f>IF(B166="","",RANK(B166,B:B,0)++COUNTIF($B$1:B165,B166))</f>
        <v/>
      </c>
    </row>
    <row r="167" spans="1:3">
      <c r="A167" s="84"/>
      <c r="B167" s="85"/>
      <c r="C167" s="59" t="str">
        <f>IF(B167="","",RANK(B167,B:B,0)++COUNTIF($B$1:B166,B167))</f>
        <v/>
      </c>
    </row>
    <row r="168" spans="1:3">
      <c r="A168" s="84"/>
      <c r="B168" s="85"/>
      <c r="C168" s="59" t="str">
        <f>IF(B168="","",RANK(B168,B:B,0)++COUNTIF($B$1:B167,B168))</f>
        <v/>
      </c>
    </row>
    <row r="169" spans="1:3">
      <c r="A169" s="84"/>
      <c r="B169" s="85"/>
      <c r="C169" s="59" t="str">
        <f>IF(B169="","",RANK(B169,B:B,0)++COUNTIF($B$1:B168,B169))</f>
        <v/>
      </c>
    </row>
    <row r="170" spans="1:3">
      <c r="A170" s="84"/>
      <c r="B170" s="85"/>
      <c r="C170" s="59" t="str">
        <f>IF(B170="","",RANK(B170,B:B,0)++COUNTIF($B$1:B169,B170))</f>
        <v/>
      </c>
    </row>
    <row r="171" spans="1:3">
      <c r="A171" s="84"/>
      <c r="B171" s="85"/>
      <c r="C171" s="59" t="str">
        <f>IF(B171="","",RANK(B171,B:B,0)++COUNTIF($B$1:B170,B171))</f>
        <v/>
      </c>
    </row>
    <row r="172" spans="1:3">
      <c r="A172" s="84"/>
      <c r="B172" s="85"/>
      <c r="C172" s="59" t="str">
        <f>IF(B172="","",RANK(B172,B:B,0)++COUNTIF($B$1:B171,B172))</f>
        <v/>
      </c>
    </row>
    <row r="173" spans="1:3">
      <c r="A173" s="84"/>
      <c r="B173" s="85"/>
      <c r="C173" s="59" t="str">
        <f>IF(B173="","",RANK(B173,B:B,0)++COUNTIF($B$1:B172,B173))</f>
        <v/>
      </c>
    </row>
    <row r="174" spans="1:3">
      <c r="A174" s="84"/>
      <c r="B174" s="85"/>
      <c r="C174" s="59" t="str">
        <f>IF(B174="","",RANK(B174,B:B,0)++COUNTIF($B$1:B173,B174))</f>
        <v/>
      </c>
    </row>
    <row r="175" spans="1:3">
      <c r="A175" s="84"/>
      <c r="B175" s="85"/>
      <c r="C175" s="59" t="str">
        <f>IF(B175="","",RANK(B175,B:B,0)++COUNTIF($B$1:B174,B175))</f>
        <v/>
      </c>
    </row>
    <row r="176" spans="1:3">
      <c r="A176" s="84"/>
      <c r="B176" s="85"/>
      <c r="C176" s="59" t="str">
        <f>IF(B176="","",RANK(B176,B:B,0)++COUNTIF($B$1:B175,B176))</f>
        <v/>
      </c>
    </row>
    <row r="177" spans="1:3">
      <c r="A177" s="84"/>
      <c r="B177" s="85"/>
      <c r="C177" s="59" t="str">
        <f>IF(B177="","",RANK(B177,B:B,0)++COUNTIF($B$1:B176,B177))</f>
        <v/>
      </c>
    </row>
    <row r="178" spans="1:3">
      <c r="A178" s="84"/>
      <c r="B178" s="85"/>
      <c r="C178" s="59" t="str">
        <f>IF(B178="","",RANK(B178,B:B,0)++COUNTIF($B$1:B177,B178))</f>
        <v/>
      </c>
    </row>
    <row r="179" spans="1:3">
      <c r="A179" s="84"/>
      <c r="B179" s="85"/>
      <c r="C179" s="59" t="str">
        <f>IF(B179="","",RANK(B179,B:B,0)++COUNTIF($B$1:B178,B179))</f>
        <v/>
      </c>
    </row>
    <row r="180" spans="1:3">
      <c r="A180" s="84"/>
      <c r="B180" s="85"/>
      <c r="C180" s="59" t="str">
        <f>IF(B180="","",RANK(B180,B:B,0)++COUNTIF($B$1:B179,B180))</f>
        <v/>
      </c>
    </row>
    <row r="181" spans="1:3">
      <c r="A181" s="84"/>
      <c r="B181" s="85"/>
      <c r="C181" s="59" t="str">
        <f>IF(B181="","",RANK(B181,B:B,0)++COUNTIF($B$1:B180,B181))</f>
        <v/>
      </c>
    </row>
    <row r="182" spans="1:3">
      <c r="A182" s="84"/>
      <c r="B182" s="85"/>
      <c r="C182" s="59" t="str">
        <f>IF(B182="","",RANK(B182,B:B,0)++COUNTIF($B$1:B181,B182))</f>
        <v/>
      </c>
    </row>
    <row r="183" spans="1:3">
      <c r="A183" s="84"/>
      <c r="B183" s="85"/>
      <c r="C183" s="59" t="str">
        <f>IF(B183="","",RANK(B183,B:B,0)++COUNTIF($B$1:B182,B183))</f>
        <v/>
      </c>
    </row>
    <row r="184" spans="1:3">
      <c r="A184" s="84"/>
      <c r="B184" s="85"/>
      <c r="C184" s="59" t="str">
        <f>IF(B184="","",RANK(B184,B:B,0)++COUNTIF($B$1:B183,B184))</f>
        <v/>
      </c>
    </row>
    <row r="185" spans="1:3">
      <c r="A185" s="84"/>
      <c r="B185" s="85"/>
      <c r="C185" s="59" t="str">
        <f>IF(B185="","",RANK(B185,B:B,0)++COUNTIF($B$1:B184,B185))</f>
        <v/>
      </c>
    </row>
    <row r="186" spans="1:3">
      <c r="A186" s="84"/>
      <c r="B186" s="85"/>
      <c r="C186" s="59" t="str">
        <f>IF(B186="","",RANK(B186,B:B,0)++COUNTIF($B$1:B185,B186))</f>
        <v/>
      </c>
    </row>
    <row r="187" spans="1:3">
      <c r="A187" s="84"/>
      <c r="B187" s="85"/>
      <c r="C187" s="59" t="str">
        <f>IF(B187="","",RANK(B187,B:B,0)++COUNTIF($B$1:B186,B187))</f>
        <v/>
      </c>
    </row>
    <row r="188" spans="1:3">
      <c r="A188" s="84"/>
      <c r="B188" s="85"/>
      <c r="C188" s="59" t="str">
        <f>IF(B188="","",RANK(B188,B:B,0)++COUNTIF($B$1:B187,B188))</f>
        <v/>
      </c>
    </row>
    <row r="189" spans="1:3">
      <c r="A189" s="84"/>
      <c r="B189" s="85"/>
      <c r="C189" s="59" t="str">
        <f>IF(B189="","",RANK(B189,B:B,0)++COUNTIF($B$1:B188,B189))</f>
        <v/>
      </c>
    </row>
    <row r="190" spans="1:3">
      <c r="A190" s="84"/>
      <c r="B190" s="85"/>
      <c r="C190" s="59" t="str">
        <f>IF(B190="","",RANK(B190,B:B,0)++COUNTIF($B$1:B189,B190))</f>
        <v/>
      </c>
    </row>
    <row r="191" spans="1:3">
      <c r="A191" s="84"/>
      <c r="B191" s="85"/>
      <c r="C191" s="59" t="str">
        <f>IF(B191="","",RANK(B191,B:B,0)++COUNTIF($B$1:B190,B191))</f>
        <v/>
      </c>
    </row>
    <row r="192" spans="1:3">
      <c r="A192" s="84"/>
      <c r="B192" s="85"/>
      <c r="C192" s="59" t="str">
        <f>IF(B192="","",RANK(B192,B:B,0)++COUNTIF($B$1:B191,B192))</f>
        <v/>
      </c>
    </row>
    <row r="193" spans="1:3">
      <c r="A193" s="84"/>
      <c r="B193" s="85"/>
      <c r="C193" s="59" t="str">
        <f>IF(B193="","",RANK(B193,B:B,0)++COUNTIF($B$1:B192,B193))</f>
        <v/>
      </c>
    </row>
    <row r="194" spans="1:3">
      <c r="A194" s="84"/>
      <c r="B194" s="85"/>
      <c r="C194" s="59" t="str">
        <f>IF(B194="","",RANK(B194,B:B,0)++COUNTIF($B$1:B193,B194))</f>
        <v/>
      </c>
    </row>
    <row r="195" spans="1:3">
      <c r="A195" s="84"/>
      <c r="B195" s="85"/>
      <c r="C195" s="59" t="str">
        <f>IF(B195="","",RANK(B195,B:B,0)++COUNTIF($B$1:B194,B195))</f>
        <v/>
      </c>
    </row>
    <row r="196" spans="1:3">
      <c r="A196" s="84"/>
      <c r="B196" s="85"/>
      <c r="C196" s="59" t="str">
        <f>IF(B196="","",RANK(B196,B:B,0)++COUNTIF($B$1:B195,B196))</f>
        <v/>
      </c>
    </row>
    <row r="197" spans="1:3">
      <c r="A197" s="84"/>
      <c r="B197" s="85"/>
      <c r="C197" s="59" t="str">
        <f>IF(B197="","",RANK(B197,B:B,0)++COUNTIF($B$1:B196,B197))</f>
        <v/>
      </c>
    </row>
    <row r="198" spans="1:3">
      <c r="A198" s="84"/>
      <c r="B198" s="85"/>
      <c r="C198" s="59" t="str">
        <f>IF(B198="","",RANK(B198,B:B,0)++COUNTIF($B$1:B197,B198))</f>
        <v/>
      </c>
    </row>
    <row r="199" spans="1:3">
      <c r="A199" s="84"/>
      <c r="B199" s="85"/>
      <c r="C199" s="59" t="str">
        <f>IF(B199="","",RANK(B199,B:B,0)++COUNTIF($B$1:B198,B199))</f>
        <v/>
      </c>
    </row>
    <row r="200" spans="1:3">
      <c r="A200" s="84"/>
      <c r="B200" s="85"/>
      <c r="C200" s="59" t="str">
        <f>IF(B200="","",RANK(B200,B:B,0)++COUNTIF($B$1:B199,B200))</f>
        <v/>
      </c>
    </row>
    <row r="201" spans="1:3">
      <c r="A201" s="84"/>
      <c r="B201" s="85"/>
      <c r="C201" s="59" t="str">
        <f>IF(B201="","",RANK(B201,B:B,0)++COUNTIF($B$1:B200,B201))</f>
        <v/>
      </c>
    </row>
    <row r="202" spans="1:3">
      <c r="A202" s="84"/>
      <c r="B202" s="85"/>
      <c r="C202" s="59" t="str">
        <f>IF(B202="","",RANK(B202,B:B,0)++COUNTIF($B$1:B201,B202))</f>
        <v/>
      </c>
    </row>
    <row r="203" spans="1:3">
      <c r="A203" s="84"/>
      <c r="B203" s="85"/>
      <c r="C203" s="59" t="str">
        <f>IF(B203="","",RANK(B203,B:B,0)++COUNTIF($B$1:B202,B203))</f>
        <v/>
      </c>
    </row>
    <row r="204" spans="1:3">
      <c r="A204" s="84"/>
      <c r="B204" s="85"/>
      <c r="C204" s="59" t="str">
        <f>IF(B204="","",RANK(B204,B:B,0)++COUNTIF($B$1:B203,B204))</f>
        <v/>
      </c>
    </row>
    <row r="205" spans="1:3">
      <c r="A205" s="84"/>
      <c r="B205" s="85"/>
      <c r="C205" s="59" t="str">
        <f>IF(B205="","",RANK(B205,B:B,0)++COUNTIF($B$1:B204,B205))</f>
        <v/>
      </c>
    </row>
    <row r="206" spans="1:3">
      <c r="A206" s="84"/>
      <c r="B206" s="85"/>
      <c r="C206" s="59" t="str">
        <f>IF(B206="","",RANK(B206,B:B,0)++COUNTIF($B$1:B205,B206))</f>
        <v/>
      </c>
    </row>
    <row r="207" spans="1:3">
      <c r="A207" s="84"/>
      <c r="B207" s="85"/>
      <c r="C207" s="59" t="str">
        <f>IF(B207="","",RANK(B207,B:B,0)++COUNTIF($B$1:B206,B207))</f>
        <v/>
      </c>
    </row>
    <row r="208" spans="1:3">
      <c r="A208" s="84"/>
      <c r="B208" s="85"/>
      <c r="C208" s="59" t="str">
        <f>IF(B208="","",RANK(B208,B:B,0)++COUNTIF($B$1:B207,B208))</f>
        <v/>
      </c>
    </row>
    <row r="209" spans="1:3">
      <c r="A209" s="84"/>
      <c r="B209" s="85"/>
      <c r="C209" s="59" t="str">
        <f>IF(B209="","",RANK(B209,B:B,0)++COUNTIF($B$1:B208,B209))</f>
        <v/>
      </c>
    </row>
    <row r="210" spans="1:3">
      <c r="A210" s="84"/>
      <c r="B210" s="85"/>
      <c r="C210" s="59" t="str">
        <f>IF(B210="","",RANK(B210,B:B,0)++COUNTIF($B$1:B209,B210))</f>
        <v/>
      </c>
    </row>
    <row r="211" spans="1:3">
      <c r="A211" s="84"/>
      <c r="B211" s="85"/>
      <c r="C211" s="59" t="str">
        <f>IF(B211="","",RANK(B211,B:B,0)++COUNTIF($B$1:B210,B211))</f>
        <v/>
      </c>
    </row>
    <row r="212" spans="1:3">
      <c r="A212" s="84"/>
      <c r="B212" s="85"/>
      <c r="C212" s="59" t="str">
        <f>IF(B212="","",RANK(B212,B:B,0)++COUNTIF($B$1:B211,B212))</f>
        <v/>
      </c>
    </row>
    <row r="213" spans="1:3">
      <c r="A213" s="84"/>
      <c r="B213" s="85"/>
      <c r="C213" s="59" t="str">
        <f>IF(B213="","",RANK(B213,B:B,0)++COUNTIF($B$1:B212,B213))</f>
        <v/>
      </c>
    </row>
    <row r="214" spans="1:3">
      <c r="A214" s="84"/>
      <c r="B214" s="85"/>
      <c r="C214" s="59" t="str">
        <f>IF(B214="","",RANK(B214,B:B,0)++COUNTIF($B$1:B213,B214))</f>
        <v/>
      </c>
    </row>
    <row r="215" spans="1:3">
      <c r="A215" s="84"/>
      <c r="B215" s="85"/>
      <c r="C215" s="59" t="str">
        <f>IF(B215="","",RANK(B215,B:B,0)++COUNTIF($B$1:B214,B215))</f>
        <v/>
      </c>
    </row>
    <row r="216" spans="1:3">
      <c r="A216" s="84"/>
      <c r="B216" s="85"/>
      <c r="C216" s="59" t="str">
        <f>IF(B216="","",RANK(B216,B:B,0)++COUNTIF($B$1:B215,B216))</f>
        <v/>
      </c>
    </row>
    <row r="217" spans="1:3">
      <c r="A217" s="84"/>
      <c r="B217" s="85"/>
      <c r="C217" s="59" t="str">
        <f>IF(B217="","",RANK(B217,B:B,0)++COUNTIF($B$1:B216,B217))</f>
        <v/>
      </c>
    </row>
    <row r="218" spans="1:3">
      <c r="A218" s="84"/>
      <c r="B218" s="85"/>
      <c r="C218" s="59" t="str">
        <f>IF(B218="","",RANK(B218,B:B,0)++COUNTIF($B$1:B217,B218))</f>
        <v/>
      </c>
    </row>
    <row r="219" spans="1:3">
      <c r="A219" s="84"/>
      <c r="B219" s="85"/>
      <c r="C219" s="59" t="str">
        <f>IF(B219="","",RANK(B219,B:B,0)++COUNTIF($B$1:B218,B219))</f>
        <v/>
      </c>
    </row>
    <row r="220" spans="1:3">
      <c r="A220" s="84"/>
      <c r="B220" s="85"/>
      <c r="C220" s="59" t="str">
        <f>IF(B220="","",RANK(B220,B:B,0)++COUNTIF($B$1:B219,B220))</f>
        <v/>
      </c>
    </row>
    <row r="221" spans="1:3">
      <c r="A221" s="84"/>
      <c r="B221" s="85"/>
      <c r="C221" s="59" t="str">
        <f>IF(B221="","",RANK(B221,B:B,0)++COUNTIF($B$1:B220,B221))</f>
        <v/>
      </c>
    </row>
    <row r="222" spans="1:3">
      <c r="A222" s="84"/>
      <c r="B222" s="85"/>
      <c r="C222" s="59" t="str">
        <f>IF(B222="","",RANK(B222,B:B,0)++COUNTIF($B$1:B221,B222))</f>
        <v/>
      </c>
    </row>
    <row r="223" spans="1:3">
      <c r="A223" s="84"/>
      <c r="B223" s="85"/>
      <c r="C223" s="59" t="str">
        <f>IF(B223="","",RANK(B223,B:B,0)++COUNTIF($B$1:B222,B223))</f>
        <v/>
      </c>
    </row>
    <row r="224" spans="1:3">
      <c r="A224" s="84"/>
      <c r="B224" s="85"/>
      <c r="C224" s="59" t="str">
        <f>IF(B224="","",RANK(B224,B:B,0)++COUNTIF($B$1:B223,B224))</f>
        <v/>
      </c>
    </row>
    <row r="225" spans="1:3">
      <c r="A225" s="84"/>
      <c r="B225" s="85"/>
      <c r="C225" s="59" t="str">
        <f>IF(B225="","",RANK(B225,B:B,0)++COUNTIF($B$1:B224,B225))</f>
        <v/>
      </c>
    </row>
    <row r="226" spans="1:3">
      <c r="A226" s="84"/>
      <c r="B226" s="85"/>
      <c r="C226" s="59" t="str">
        <f>IF(B226="","",RANK(B226,B:B,0)++COUNTIF($B$1:B225,B226))</f>
        <v/>
      </c>
    </row>
    <row r="227" spans="1:3">
      <c r="A227" s="84"/>
      <c r="B227" s="85"/>
      <c r="C227" s="59" t="str">
        <f>IF(B227="","",RANK(B227,B:B,0)++COUNTIF($B$1:B226,B227))</f>
        <v/>
      </c>
    </row>
    <row r="228" spans="1:3">
      <c r="A228" s="84"/>
      <c r="B228" s="85"/>
      <c r="C228" s="59" t="str">
        <f>IF(B228="","",RANK(B228,B:B,0)++COUNTIF($B$1:B227,B228))</f>
        <v/>
      </c>
    </row>
    <row r="229" spans="1:3">
      <c r="A229" s="84"/>
      <c r="B229" s="85"/>
      <c r="C229" s="59" t="str">
        <f>IF(B229="","",RANK(B229,B:B,0)++COUNTIF($B$1:B228,B229))</f>
        <v/>
      </c>
    </row>
    <row r="230" spans="1:3">
      <c r="A230" s="84"/>
      <c r="B230" s="85"/>
      <c r="C230" s="59" t="str">
        <f>IF(B230="","",RANK(B230,B:B,0)++COUNTIF($B$1:B229,B230))</f>
        <v/>
      </c>
    </row>
    <row r="231" spans="1:3">
      <c r="A231" s="84"/>
      <c r="B231" s="85"/>
      <c r="C231" s="59" t="str">
        <f>IF(B231="","",RANK(B231,B:B,0)++COUNTIF($B$1:B230,B231))</f>
        <v/>
      </c>
    </row>
    <row r="232" spans="1:3">
      <c r="A232" s="84"/>
      <c r="B232" s="85"/>
      <c r="C232" s="59" t="str">
        <f>IF(B232="","",RANK(B232,B:B,0)++COUNTIF($B$1:B231,B232))</f>
        <v/>
      </c>
    </row>
    <row r="233" spans="1:3">
      <c r="A233" s="84"/>
      <c r="B233" s="85"/>
      <c r="C233" s="59" t="str">
        <f>IF(B233="","",RANK(B233,B:B,0)++COUNTIF($B$1:B232,B233))</f>
        <v/>
      </c>
    </row>
    <row r="234" spans="1:3">
      <c r="A234" s="94"/>
      <c r="B234" s="95"/>
      <c r="C234" s="59" t="str">
        <f>IF(B234="","",RANK(B234,B:B,0)++COUNTIF($B$1:B233,B234))</f>
        <v/>
      </c>
    </row>
    <row r="235" spans="1:3">
      <c r="A235" s="94"/>
      <c r="B235" s="95"/>
      <c r="C235" s="59" t="str">
        <f>IF(B235="","",RANK(B235,B:B,0)++COUNTIF($B$1:B234,B235))</f>
        <v/>
      </c>
    </row>
    <row r="236" spans="1:3">
      <c r="A236" s="94"/>
      <c r="B236" s="95"/>
      <c r="C236" s="59" t="str">
        <f>IF(B236="","",RANK(B236,B:B,0)++COUNTIF($B$1:B235,B236))</f>
        <v/>
      </c>
    </row>
    <row r="237" spans="1:3">
      <c r="A237" s="94"/>
      <c r="B237" s="95"/>
      <c r="C237" s="59" t="str">
        <f>IF(B237="","",RANK(B237,B:B,0)++COUNTIF($B$1:B236,B237))</f>
        <v/>
      </c>
    </row>
    <row r="238" spans="1:3">
      <c r="A238" s="94"/>
      <c r="B238" s="95"/>
      <c r="C238" s="59" t="str">
        <f>IF(B238="","",RANK(B238,B:B,0)++COUNTIF($B$1:B237,B238))</f>
        <v/>
      </c>
    </row>
    <row r="239" spans="1:3">
      <c r="A239" s="94"/>
      <c r="B239" s="95"/>
      <c r="C239" s="59" t="str">
        <f>IF(B239="","",RANK(B239,B:B,0)++COUNTIF($B$1:B238,B239))</f>
        <v/>
      </c>
    </row>
    <row r="240" spans="1:3">
      <c r="A240" s="94"/>
      <c r="B240" s="95"/>
      <c r="C240" s="59" t="str">
        <f>IF(B240="","",RANK(B240,B:B,0)++COUNTIF($B$1:B239,B240))</f>
        <v/>
      </c>
    </row>
    <row r="241" spans="1:3">
      <c r="A241" s="94"/>
      <c r="B241" s="95"/>
      <c r="C241" s="59" t="str">
        <f>IF(B241="","",RANK(B241,B:B,0)++COUNTIF($B$1:B240,B241))</f>
        <v/>
      </c>
    </row>
    <row r="242" spans="1:3">
      <c r="A242" s="94"/>
      <c r="B242" s="95"/>
      <c r="C242" s="59" t="str">
        <f>IF(B242="","",RANK(B242,B:B,0)++COUNTIF($B$1:B241,B242))</f>
        <v/>
      </c>
    </row>
    <row r="243" spans="1:3">
      <c r="A243" s="94"/>
      <c r="B243" s="95"/>
      <c r="C243" s="59" t="str">
        <f>IF(B243="","",RANK(B243,B:B,0)++COUNTIF($B$1:B242,B243))</f>
        <v/>
      </c>
    </row>
    <row r="244" spans="1:3">
      <c r="A244" s="94"/>
      <c r="B244" s="95"/>
      <c r="C244" s="59" t="str">
        <f>IF(B244="","",RANK(B244,B:B,0)++COUNTIF($B$1:B243,B244))</f>
        <v/>
      </c>
    </row>
    <row r="245" spans="1:3">
      <c r="A245" s="94"/>
      <c r="B245" s="95"/>
      <c r="C245" s="59" t="str">
        <f>IF(B245="","",RANK(B245,B:B,0)++COUNTIF($B$1:B244,B245))</f>
        <v/>
      </c>
    </row>
    <row r="246" spans="1:3">
      <c r="A246" s="94"/>
      <c r="B246" s="95"/>
      <c r="C246" s="59" t="str">
        <f>IF(B246="","",RANK(B246,B:B,0)++COUNTIF($B$1:B245,B246))</f>
        <v/>
      </c>
    </row>
    <row r="247" spans="1:3">
      <c r="A247" s="94"/>
      <c r="B247" s="95"/>
      <c r="C247" s="59" t="str">
        <f>IF(B247="","",RANK(B247,B:B,0)++COUNTIF($B$1:B246,B247))</f>
        <v/>
      </c>
    </row>
    <row r="248" spans="1:3">
      <c r="A248" s="94"/>
      <c r="B248" s="95"/>
      <c r="C248" s="59" t="str">
        <f>IF(B248="","",RANK(B248,B:B,0)++COUNTIF($B$1:B247,B248))</f>
        <v/>
      </c>
    </row>
    <row r="249" spans="1:3">
      <c r="A249" s="94"/>
      <c r="B249" s="95"/>
      <c r="C249" s="59" t="str">
        <f>IF(B249="","",RANK(B249,B:B,0)++COUNTIF($B$1:B248,B249))</f>
        <v/>
      </c>
    </row>
    <row r="250" spans="1:3">
      <c r="A250" s="94"/>
      <c r="B250" s="95"/>
      <c r="C250" s="59" t="str">
        <f>IF(B250="","",RANK(B250,B:B,0)++COUNTIF($B$1:B249,B250))</f>
        <v/>
      </c>
    </row>
    <row r="251" spans="1:3">
      <c r="A251" s="94"/>
      <c r="B251" s="95"/>
      <c r="C251" s="59" t="str">
        <f>IF(B251="","",RANK(B251,B:B,0)++COUNTIF($B$1:B250,B251))</f>
        <v/>
      </c>
    </row>
    <row r="252" spans="1:3">
      <c r="A252" s="94"/>
      <c r="B252" s="95"/>
      <c r="C252" s="59" t="str">
        <f>IF(B252="","",RANK(B252,B:B,0)++COUNTIF($B$1:B251,B252))</f>
        <v/>
      </c>
    </row>
    <row r="253" spans="1:3">
      <c r="A253" s="94"/>
      <c r="B253" s="95"/>
      <c r="C253" s="59" t="str">
        <f>IF(B253="","",RANK(B253,B:B,0)++COUNTIF($B$1:B252,B253))</f>
        <v/>
      </c>
    </row>
    <row r="254" spans="1:3">
      <c r="A254" s="94"/>
      <c r="B254" s="95"/>
      <c r="C254" s="59" t="str">
        <f>IF(B254="","",RANK(B254,B:B,0)++COUNTIF($B$1:B253,B254))</f>
        <v/>
      </c>
    </row>
    <row r="255" spans="1:3">
      <c r="A255" s="94"/>
      <c r="B255" s="95"/>
      <c r="C255" s="59" t="str">
        <f>IF(B255="","",RANK(B255,B:B,0)++COUNTIF($B$1:B254,B255))</f>
        <v/>
      </c>
    </row>
    <row r="256" spans="1:3">
      <c r="A256" s="94"/>
      <c r="B256" s="95"/>
      <c r="C256" s="59" t="str">
        <f>IF(B256="","",RANK(B256,B:B,0)++COUNTIF($B$1:B255,B256))</f>
        <v/>
      </c>
    </row>
    <row r="257" spans="1:3">
      <c r="A257" s="94"/>
      <c r="B257" s="95"/>
      <c r="C257" s="59" t="str">
        <f>IF(B257="","",RANK(B257,B:B,0)++COUNTIF($B$1:B256,B257))</f>
        <v/>
      </c>
    </row>
    <row r="258" spans="1:3">
      <c r="A258" s="94"/>
      <c r="B258" s="95"/>
      <c r="C258" s="59" t="str">
        <f>IF(B258="","",RANK(B258,B:B,0)++COUNTIF($B$1:B257,B258))</f>
        <v/>
      </c>
    </row>
    <row r="259" spans="1:3">
      <c r="A259" s="94"/>
      <c r="B259" s="95"/>
      <c r="C259" s="59" t="str">
        <f>IF(B259="","",RANK(B259,B:B,0)++COUNTIF($B$1:B258,B259))</f>
        <v/>
      </c>
    </row>
    <row r="260" spans="1:3">
      <c r="A260" s="94"/>
      <c r="B260" s="95"/>
      <c r="C260" s="59" t="str">
        <f>IF(B260="","",RANK(B260,B:B,0)++COUNTIF($B$1:B259,B260))</f>
        <v/>
      </c>
    </row>
    <row r="261" spans="1:3">
      <c r="A261" s="94"/>
      <c r="B261" s="95"/>
      <c r="C261" s="59" t="str">
        <f>IF(B261="","",RANK(B261,B:B,0)++COUNTIF($B$1:B260,B261))</f>
        <v/>
      </c>
    </row>
    <row r="262" spans="1:3">
      <c r="A262" s="94"/>
      <c r="B262" s="95"/>
      <c r="C262" s="59" t="str">
        <f>IF(B262="","",RANK(B262,B:B,0)++COUNTIF($B$1:B261,B262))</f>
        <v/>
      </c>
    </row>
    <row r="263" spans="1:3">
      <c r="A263" s="94"/>
      <c r="B263" s="95"/>
      <c r="C263" s="59" t="str">
        <f>IF(B263="","",RANK(B263,B:B,0)++COUNTIF($B$1:B262,B263))</f>
        <v/>
      </c>
    </row>
    <row r="264" spans="1:3">
      <c r="A264" s="94"/>
      <c r="B264" s="95"/>
      <c r="C264" s="59" t="str">
        <f>IF(B264="","",RANK(B264,B:B,0)++COUNTIF($B$1:B263,B264))</f>
        <v/>
      </c>
    </row>
    <row r="265" spans="1:3">
      <c r="A265" s="94"/>
      <c r="B265" s="95"/>
      <c r="C265" s="59" t="str">
        <f>IF(B265="","",RANK(B265,B:B,0)++COUNTIF($B$1:B264,B265))</f>
        <v/>
      </c>
    </row>
    <row r="266" spans="1:3">
      <c r="A266" s="94"/>
      <c r="B266" s="95"/>
      <c r="C266" s="59" t="str">
        <f>IF(B266="","",RANK(B266,B:B,0)++COUNTIF($B$1:B265,B266))</f>
        <v/>
      </c>
    </row>
    <row r="267" spans="1:3">
      <c r="A267" s="94"/>
      <c r="B267" s="95"/>
      <c r="C267" s="59" t="str">
        <f>IF(B267="","",RANK(B267,B:B,0)++COUNTIF($B$1:B266,B267))</f>
        <v/>
      </c>
    </row>
    <row r="268" spans="1:3">
      <c r="A268" s="94"/>
      <c r="B268" s="95"/>
      <c r="C268" s="59" t="str">
        <f>IF(B268="","",RANK(B268,B:B,0)++COUNTIF($B$1:B267,B268))</f>
        <v/>
      </c>
    </row>
    <row r="269" spans="1:3">
      <c r="A269" s="94"/>
      <c r="B269" s="95"/>
      <c r="C269" s="59" t="str">
        <f>IF(B269="","",RANK(B269,B:B,0)++COUNTIF($B$1:B268,B269))</f>
        <v/>
      </c>
    </row>
    <row r="270" spans="1:3">
      <c r="A270" s="94"/>
      <c r="B270" s="95"/>
      <c r="C270" s="59" t="str">
        <f>IF(B270="","",RANK(B270,B:B,0)++COUNTIF($B$1:B269,B270))</f>
        <v/>
      </c>
    </row>
    <row r="271" spans="1:3">
      <c r="A271" s="94"/>
      <c r="B271" s="95"/>
      <c r="C271" s="59" t="str">
        <f>IF(B271="","",RANK(B271,B:B,0)++COUNTIF($B$1:B270,B271))</f>
        <v/>
      </c>
    </row>
    <row r="272" spans="1:3">
      <c r="A272" s="94"/>
      <c r="B272" s="95"/>
      <c r="C272" s="59" t="str">
        <f>IF(B272="","",RANK(B272,B:B,0)++COUNTIF($B$1:B271,B272))</f>
        <v/>
      </c>
    </row>
    <row r="273" spans="1:3">
      <c r="A273" s="94"/>
      <c r="B273" s="95"/>
      <c r="C273" s="59" t="str">
        <f>IF(B273="","",RANK(B273,B:B,0)++COUNTIF($B$1:B272,B273))</f>
        <v/>
      </c>
    </row>
    <row r="274" spans="1:3">
      <c r="A274" s="94"/>
      <c r="B274" s="95"/>
      <c r="C274" s="59" t="str">
        <f>IF(B274="","",RANK(B274,B:B,0)++COUNTIF($B$1:B273,B274))</f>
        <v/>
      </c>
    </row>
    <row r="275" spans="1:3">
      <c r="A275" s="94"/>
      <c r="B275" s="95"/>
      <c r="C275" s="59" t="str">
        <f>IF(B275="","",RANK(B275,B:B,0)++COUNTIF($B$1:B274,B275))</f>
        <v/>
      </c>
    </row>
    <row r="276" spans="1:3">
      <c r="A276" s="94"/>
      <c r="B276" s="95"/>
      <c r="C276" s="59" t="str">
        <f>IF(B276="","",RANK(B276,B:B,0)++COUNTIF($B$1:B275,B276))</f>
        <v/>
      </c>
    </row>
    <row r="277" spans="1:3">
      <c r="A277" s="94"/>
      <c r="B277" s="95"/>
      <c r="C277" s="59" t="str">
        <f>IF(B277="","",RANK(B277,B:B,0)++COUNTIF($B$1:B276,B277))</f>
        <v/>
      </c>
    </row>
    <row r="278" spans="1:3">
      <c r="A278" s="94"/>
      <c r="B278" s="95"/>
      <c r="C278" s="59" t="str">
        <f>IF(B278="","",RANK(B278,B:B,0)++COUNTIF($B$1:B277,B278))</f>
        <v/>
      </c>
    </row>
    <row r="279" spans="1:3">
      <c r="A279" s="94"/>
      <c r="B279" s="95"/>
      <c r="C279" s="59" t="str">
        <f>IF(B279="","",RANK(B279,B:B,0)++COUNTIF($B$1:B278,B279))</f>
        <v/>
      </c>
    </row>
    <row r="280" spans="1:3">
      <c r="A280" s="94"/>
      <c r="B280" s="95"/>
      <c r="C280" s="59" t="str">
        <f>IF(B280="","",RANK(B280,B:B,0)++COUNTIF($B$1:B279,B280))</f>
        <v/>
      </c>
    </row>
    <row r="281" spans="1:3">
      <c r="A281" s="94"/>
      <c r="B281" s="95"/>
      <c r="C281" s="59" t="str">
        <f>IF(B281="","",RANK(B281,B:B,0)++COUNTIF($B$1:B280,B281))</f>
        <v/>
      </c>
    </row>
    <row r="282" spans="1:3">
      <c r="A282" s="94"/>
      <c r="B282" s="95"/>
      <c r="C282" s="59" t="str">
        <f>IF(B282="","",RANK(B282,B:B,0)++COUNTIF($B$1:B281,B282))</f>
        <v/>
      </c>
    </row>
    <row r="283" spans="1:3">
      <c r="A283" s="94"/>
      <c r="B283" s="95"/>
      <c r="C283" s="59" t="str">
        <f>IF(B283="","",RANK(B283,B:B,0)++COUNTIF($B$1:B282,B283))</f>
        <v/>
      </c>
    </row>
    <row r="284" spans="1:3">
      <c r="A284" s="94"/>
      <c r="B284" s="95"/>
      <c r="C284" s="59" t="str">
        <f>IF(B284="","",RANK(B284,B:B,0)++COUNTIF($B$1:B283,B284))</f>
        <v/>
      </c>
    </row>
    <row r="285" spans="1:3">
      <c r="A285" s="94"/>
      <c r="B285" s="95"/>
      <c r="C285" s="59" t="str">
        <f>IF(B285="","",RANK(B285,B:B,0)++COUNTIF($B$1:B284,B285))</f>
        <v/>
      </c>
    </row>
    <row r="286" spans="1:3">
      <c r="A286" s="94"/>
      <c r="B286" s="95"/>
      <c r="C286" s="59" t="str">
        <f>IF(B286="","",RANK(B286,B:B,0)++COUNTIF($B$1:B285,B286))</f>
        <v/>
      </c>
    </row>
    <row r="287" spans="1:3">
      <c r="A287" s="94"/>
      <c r="B287" s="95"/>
      <c r="C287" s="59" t="str">
        <f>IF(B287="","",RANK(B287,B:B,0)++COUNTIF($B$1:B286,B287))</f>
        <v/>
      </c>
    </row>
    <row r="288" spans="1:3" ht="17.25" thickBot="1">
      <c r="A288" s="96"/>
      <c r="B288" s="97"/>
      <c r="C288" s="59" t="str">
        <f>IF(B288="","",RANK(B288,B:B,0)++COUNTIF($B$1:B287,B288))</f>
        <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월간 팔로워</vt:lpstr>
      <vt:lpstr>일간 팔로워</vt:lpstr>
      <vt:lpstr>visitors</vt:lpstr>
      <vt:lpstr>PV 월별 비교</vt:lpstr>
      <vt:lpstr>PC 모바일 비교</vt:lpstr>
      <vt:lpstr>Imp, Eng</vt:lpstr>
      <vt:lpstr>순방문자 비교</vt:lpstr>
      <vt:lpstr>Contents</vt:lpstr>
      <vt:lpstr>Contents 계산시트</vt:lpstr>
      <vt:lpstr>콘텐츠 추가정보</vt:lpstr>
      <vt:lpstr>Contents 시트</vt:lpstr>
      <vt:lpstr>팔로워 위치</vt:lpstr>
      <vt:lpstr>Visitor Demographic</vt:lpstr>
      <vt:lpstr>콘텐츠데이터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2024-07-28T10:27:19Z</dcterms:created>
  <dcterms:modified xsi:type="dcterms:W3CDTF">2024-09-19T02:28:07Z</dcterms:modified>
</cp:coreProperties>
</file>