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현재_통합_문서"/>
  <mc:AlternateContent xmlns:mc="http://schemas.openxmlformats.org/markup-compatibility/2006">
    <mc:Choice Requires="x15">
      <x15ac:absPath xmlns:x15ac="http://schemas.microsoft.com/office/spreadsheetml/2010/11/ac" url="C:\Users\kyabu\Desktop\Desktop\PrainGlobal\SKInnovation\영문\Weekly Reports\SK이노베이션 영문팀_주간보고서 양식 (2024년 1월)\9월 2주차\"/>
    </mc:Choice>
  </mc:AlternateContent>
  <xr:revisionPtr revIDLastSave="0" documentId="13_ncr:1_{96E10FA5-0954-46B1-BCD6-FDFA3F189BAA}" xr6:coauthVersionLast="47" xr6:coauthVersionMax="47" xr10:uidLastSave="{00000000-0000-0000-0000-000000000000}"/>
  <bookViews>
    <workbookView xWindow="-120" yWindow="-120" windowWidth="57840" windowHeight="15720" tabRatio="755" activeTab="4"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5" l="1"/>
  <c r="E5" i="5"/>
  <c r="E4" i="5"/>
  <c r="E3" i="5"/>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30" i="18" l="1"/>
  <c r="D1539" i="18"/>
  <c r="D1543" i="18"/>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F1539" i="18" s="1"/>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30"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C520" i="20"/>
  <c r="D520" i="20" s="1"/>
  <c r="C521" i="20"/>
  <c r="C2" i="20"/>
  <c r="G1896" i="18"/>
  <c r="G1611" i="18"/>
  <c r="G1539" i="18"/>
  <c r="G1586" i="18"/>
  <c r="G1915" i="18"/>
  <c r="G1668" i="18"/>
  <c r="G1596" i="18"/>
  <c r="G1597" i="18"/>
  <c r="G1599" i="18"/>
  <c r="G1589" i="18"/>
  <c r="G1904" i="18"/>
  <c r="G1583" i="18"/>
  <c r="D519" i="20" l="1"/>
  <c r="D738" i="18"/>
  <c r="F738" i="18" s="1"/>
  <c r="D506" i="20"/>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D937" i="18"/>
  <c r="F937" i="18" s="1"/>
  <c r="D1544" i="18"/>
  <c r="F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545" i="18" l="1"/>
  <c r="G1420" i="18"/>
  <c r="G1426" i="18"/>
  <c r="G1436" i="18"/>
  <c r="G4" i="18"/>
  <c r="D268" i="19"/>
  <c r="D267" i="19" l="1"/>
  <c r="D261" i="19" l="1"/>
  <c r="D262" i="19"/>
  <c r="D263" i="19"/>
  <c r="D264" i="19"/>
  <c r="D265" i="19"/>
  <c r="D266" i="19"/>
  <c r="F6" i="5" l="1"/>
  <c r="F5" i="5"/>
  <c r="F4" i="5"/>
  <c r="F3" i="5" l="1"/>
  <c r="N3" i="7"/>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G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877"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G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863" i="18"/>
  <c r="G1606" i="18"/>
  <c r="I2" i="16" l="1"/>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523" i="18"/>
  <c r="G1892" i="18"/>
  <c r="G1552" i="18"/>
  <c r="G1524" i="18"/>
  <c r="G1578" i="18"/>
  <c r="G1333" i="18"/>
  <c r="G1458" i="18"/>
  <c r="G5" i="18"/>
  <c r="G1557" i="18"/>
  <c r="G1513" i="18"/>
  <c r="G1601" i="18"/>
  <c r="G1880" i="18"/>
  <c r="G1867" i="18"/>
  <c r="G1887" i="18"/>
  <c r="G1891" i="18"/>
  <c r="G1338" i="18"/>
  <c r="G1878" i="18"/>
  <c r="G1859" i="18"/>
  <c r="G1608" i="18"/>
  <c r="G1341"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330"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E411" i="22" s="1"/>
  <c r="D427" i="22"/>
  <c r="D443" i="22"/>
  <c r="E443" i="22" s="1"/>
  <c r="D459" i="22"/>
  <c r="D475" i="22"/>
  <c r="D491" i="22"/>
  <c r="D507" i="22"/>
  <c r="D523" i="22"/>
  <c r="D539" i="22"/>
  <c r="D555" i="22"/>
  <c r="D571" i="22"/>
  <c r="D587" i="22"/>
  <c r="D603" i="22"/>
  <c r="D619" i="22"/>
  <c r="D635" i="22"/>
  <c r="E635" i="22" s="1"/>
  <c r="D651" i="22"/>
  <c r="D667" i="22"/>
  <c r="D683" i="22"/>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D317" i="22"/>
  <c r="D333" i="22"/>
  <c r="D349" i="22"/>
  <c r="E349" i="22" s="1"/>
  <c r="D365" i="22"/>
  <c r="D381" i="22"/>
  <c r="D397" i="22"/>
  <c r="D413" i="22"/>
  <c r="E413" i="22" s="1"/>
  <c r="D429" i="22"/>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E797" i="22" s="1"/>
  <c r="D813" i="22"/>
  <c r="E813" i="22" s="1"/>
  <c r="D829" i="22"/>
  <c r="D845" i="22"/>
  <c r="E845" i="22" s="1"/>
  <c r="D861" i="22"/>
  <c r="E861" i="22" s="1"/>
  <c r="D877" i="22"/>
  <c r="E877" i="22" s="1"/>
  <c r="D893" i="22"/>
  <c r="D3" i="22"/>
  <c r="D15" i="22"/>
  <c r="D14" i="22"/>
  <c r="D30" i="22"/>
  <c r="D46" i="22"/>
  <c r="D62" i="22"/>
  <c r="D78" i="22"/>
  <c r="D94" i="22"/>
  <c r="D110" i="22"/>
  <c r="D126" i="22"/>
  <c r="D142" i="22"/>
  <c r="D158" i="22"/>
  <c r="D174" i="22"/>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E784" i="22" s="1"/>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D191" i="22"/>
  <c r="D224" i="22"/>
  <c r="D264" i="22"/>
  <c r="E264" i="22" s="1"/>
  <c r="D309" i="22"/>
  <c r="D354" i="22"/>
  <c r="E354" i="22" s="1"/>
  <c r="D399" i="22"/>
  <c r="D432" i="22"/>
  <c r="E432" i="22" s="1"/>
  <c r="D472" i="22"/>
  <c r="D516" i="22"/>
  <c r="D548" i="22"/>
  <c r="D591" i="22"/>
  <c r="D629" i="22"/>
  <c r="D661" i="22"/>
  <c r="D704" i="22"/>
  <c r="E704" i="22" s="1"/>
  <c r="D736" i="22"/>
  <c r="D774" i="22"/>
  <c r="D817" i="22"/>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D905" i="22"/>
  <c r="E905" i="22" s="1"/>
  <c r="D83" i="22"/>
  <c r="D97" i="22"/>
  <c r="D423" i="22"/>
  <c r="D544" i="22"/>
  <c r="D657" i="22"/>
  <c r="D727" i="22"/>
  <c r="E727" i="22" s="1"/>
  <c r="D840" i="22"/>
  <c r="D9" i="22"/>
  <c r="D53" i="22"/>
  <c r="D143" i="22"/>
  <c r="D176" i="22"/>
  <c r="D216" i="22"/>
  <c r="D261" i="22"/>
  <c r="D306" i="22"/>
  <c r="D339" i="22"/>
  <c r="D384" i="22"/>
  <c r="D424" i="22"/>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E773" i="22" s="1"/>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424" i="22" l="1"/>
  <c r="E837" i="22"/>
  <c r="E423" i="22"/>
  <c r="E428" i="22"/>
  <c r="E421" i="22"/>
  <c r="E425" i="22"/>
  <c r="E429" i="22"/>
  <c r="E422" i="22"/>
  <c r="E683" i="22"/>
  <c r="E409" i="22"/>
  <c r="E178" i="22"/>
  <c r="E426" i="22"/>
  <c r="E174" i="22"/>
  <c r="E427" i="22"/>
  <c r="E829" i="22"/>
  <c r="E824" i="22"/>
  <c r="E301" i="22"/>
  <c r="E303" i="22"/>
  <c r="E814" i="22"/>
  <c r="E69" i="22"/>
  <c r="E817" i="22"/>
  <c r="E146" i="22"/>
  <c r="E161" i="22"/>
  <c r="E343" i="22"/>
  <c r="E233" i="22"/>
  <c r="E232" i="22"/>
  <c r="E520" i="22"/>
  <c r="E831" i="22"/>
  <c r="E830" i="22"/>
  <c r="I830" i="22" s="1"/>
  <c r="E199" i="22"/>
  <c r="E832" i="22"/>
  <c r="I832" i="22" s="1"/>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90" i="22"/>
  <c r="I818" i="22"/>
  <c r="I804" i="22"/>
  <c r="I802" i="22"/>
  <c r="I783" i="22"/>
  <c r="I796" i="22"/>
  <c r="I785" i="22"/>
  <c r="I812" i="22"/>
  <c r="I828"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G1547" i="18" s="1"/>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G1349" i="18" s="1"/>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G1348" i="18" s="1"/>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F614" i="18"/>
  <c r="F1734" i="18"/>
  <c r="F1754" i="18"/>
  <c r="F749" i="18"/>
  <c r="F1788" i="18"/>
  <c r="F1808" i="18"/>
  <c r="G1808" i="18" s="1"/>
  <c r="F831" i="18"/>
  <c r="F313" i="18"/>
  <c r="F1840" i="18"/>
  <c r="F1738" i="18"/>
  <c r="F1720" i="18"/>
  <c r="F746" i="18"/>
  <c r="F1725" i="18"/>
  <c r="G1725" i="18" s="1"/>
  <c r="F792" i="18"/>
  <c r="F1282" i="18"/>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F320" i="18"/>
  <c r="F384" i="18"/>
  <c r="F334" i="18"/>
  <c r="G1328" i="18" s="1"/>
  <c r="F83" i="18"/>
  <c r="F1841" i="18"/>
  <c r="G1841" i="18" s="1"/>
  <c r="F9" i="18"/>
  <c r="F279" i="18"/>
  <c r="F54" i="18"/>
  <c r="F70" i="18"/>
  <c r="G1331" i="18" s="1"/>
  <c r="F812" i="18"/>
  <c r="G1309" i="18" l="1"/>
  <c r="G1549" i="18"/>
  <c r="G1548" i="18"/>
  <c r="G1543" i="18"/>
  <c r="G1540" i="18"/>
  <c r="G1314" i="18"/>
  <c r="G1550" i="18"/>
  <c r="G1546" i="18"/>
  <c r="G1329" i="18"/>
  <c r="G1300" i="18"/>
  <c r="G1320" i="18"/>
  <c r="G1317" i="18"/>
  <c r="G1544" i="18"/>
  <c r="G1313" i="18"/>
  <c r="G1542" i="18"/>
  <c r="G1541" i="18"/>
  <c r="G1347" i="18"/>
  <c r="G1358" i="18"/>
  <c r="G11" i="18"/>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<sst xmlns="http://schemas.openxmlformats.org/spreadsheetml/2006/main" count="10842" uniqueCount="1948">
  <si>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</si>
  <si>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</si>
  <si>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</si>
  <si>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</si>
  <si>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</si>
  <si>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</si>
  <si>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</si>
  <si>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</si>
  <si>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</si>
  <si>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</si>
  <si>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</si>
  <si>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</si>
  <si>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</si>
  <si>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</si>
  <si>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</si>
  <si>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</si>
  <si>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</si>
  <si>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</si>
  <si>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</si>
  <si>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</si>
  <si>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</si>
  <si>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</si>
  <si>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</si>
  <si>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</si>
  <si>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</si>
  <si>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</si>
  <si>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</si>
  <si>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</si>
  <si>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</si>
  <si>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</si>
  <si>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</si>
  <si>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</si>
  <si>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</si>
  <si>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</si>
  <si>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</si>
  <si>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</si>
  <si>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</si>
  <si>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</si>
  <si>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</si>
  <si>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</si>
  <si>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</si>
  <si>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</si>
  <si>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</si>
  <si>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</si>
  <si>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</si>
  <si>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</si>
  <si>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</si>
  <si>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</si>
  <si>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</si>
  <si>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</si>
  <si>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</si>
  <si>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</si>
  <si>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</si>
  <si>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</si>
  <si>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</si>
  <si>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</si>
  <si>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</si>
  <si>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</si>
  <si>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</si>
  <si>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</si>
  <si>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</si>
  <si>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</si>
  <si>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</si>
  <si>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</si>
  <si>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</si>
  <si>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</si>
  <si>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</si>
  <si>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</si>
  <si>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</si>
  <si>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</si>
  <si>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</si>
  <si>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</si>
  <si>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</si>
  <si>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</si>
  <si>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</si>
  <si>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</si>
  <si>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</si>
  <si>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</si>
  <si>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</si>
  <si>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</si>
  <si>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</si>
  <si>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</si>
  <si>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</si>
  <si>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</si>
  <si>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</si>
  <si>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</si>
  <si>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</si>
  <si>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</si>
  <si>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</si>
  <si>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</si>
  <si>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</si>
  <si>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</si>
  <si>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</si>
  <si>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</si>
  <si>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</si>
  <si>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</si>
  <si>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</si>
  <si>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</si>
  <si>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</si>
  <si>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</si>
  <si>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</si>
  <si>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</si>
  <si>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</si>
  <si>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</si>
  <si>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</si>
  <si>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</si>
  <si>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</si>
  <si>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</si>
  <si>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</si>
  <si>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</si>
  <si>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</si>
  <si>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</si>
  <si>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</si>
  <si>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</si>
  <si>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</si>
  <si>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</si>
  <si>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</si>
  <si>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</si>
  <si>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</si>
  <si>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</si>
  <si>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</si>
  <si>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</si>
  <si>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</si>
  <si>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</si>
  <si>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</si>
  <si>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</si>
  <si>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</si>
  <si>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</si>
  <si>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</si>
  <si>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</si>
  <si>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</si>
  <si>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</si>
  <si>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</si>
  <si>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</si>
  <si>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</si>
  <si>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</si>
  <si>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</si>
  <si>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</si>
  <si>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</si>
  <si>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</si>
  <si>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</si>
  <si>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</si>
  <si>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</si>
  <si>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</si>
  <si>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</si>
  <si>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</si>
  <si>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</si>
  <si>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</si>
  <si>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</si>
  <si>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</si>
  <si>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</si>
  <si>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</si>
  <si>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</si>
  <si>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</si>
  <si>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</si>
  <si>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</si>
  <si>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</si>
  <si>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</si>
  <si>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</si>
  <si>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</si>
  <si>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</si>
  <si>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</si>
  <si>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</si>
  <si>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</si>
  <si>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</si>
  <si>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</si>
  <si>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</si>
  <si>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</si>
  <si>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</si>
  <si>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</si>
  <si>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</si>
  <si>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</si>
  <si>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</si>
  <si>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</si>
  <si>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</si>
  <si>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</si>
  <si>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</si>
  <si>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</si>
  <si>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</si>
  <si>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</si>
  <si>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</si>
  <si>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</si>
  <si>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</si>
  <si>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</si>
  <si>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</si>
  <si>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</si>
  <si>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</si>
  <si>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</si>
  <si>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</si>
  <si>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</si>
  <si>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</si>
  <si>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</si>
  <si>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</si>
  <si>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</si>
  <si>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</si>
  <si>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</si>
  <si>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</si>
  <si>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</si>
  <si>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</si>
  <si>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</si>
  <si>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</si>
  <si>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</si>
  <si>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</si>
  <si>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</si>
  <si>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</si>
  <si>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</si>
  <si>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</si>
  <si>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</si>
  <si>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</si>
  <si>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</si>
  <si>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</si>
  <si>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</si>
  <si>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</si>
  <si>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</si>
  <si>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</si>
  <si>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</si>
  <si>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</si>
  <si>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</si>
  <si>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</si>
  <si>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</si>
  <si>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</si>
  <si>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</si>
  <si>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</si>
  <si>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</si>
  <si>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</si>
  <si>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</si>
  <si>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</si>
  <si>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</si>
  <si>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</si>
  <si>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</si>
  <si>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</si>
  <si>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</si>
  <si>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</si>
  <si>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</si>
  <si>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</si>
  <si>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</si>
  <si>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</si>
  <si>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</si>
  <si>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</si>
  <si>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</si>
  <si>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</si>
  <si>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</si>
  <si>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</si>
  <si>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</si>
  <si>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</si>
  <si>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</si>
  <si>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</si>
  <si>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</si>
  <si>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</si>
  <si>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</si>
  <si>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</si>
  <si>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</si>
  <si>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</si>
  <si>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</si>
  <si>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</si>
  <si>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</si>
  <si>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</si>
  <si>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</si>
  <si>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</si>
  <si>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</si>
  <si>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</si>
  <si>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</si>
  <si>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</si>
  <si>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</si>
  <si>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</si>
  <si>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</si>
  <si>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</si>
  <si>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</si>
  <si>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</si>
  <si>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</si>
  <si>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</si>
  <si>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</si>
  <si>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</si>
  <si>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</si>
  <si>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</si>
  <si>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</si>
  <si>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</si>
  <si>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</si>
  <si>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</si>
  <si>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</si>
  <si>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</si>
  <si>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</si>
  <si>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</si>
  <si>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</si>
  <si>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</si>
  <si>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</si>
  <si>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</si>
  <si>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</si>
  <si>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</si>
  <si>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</si>
  <si>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</si>
  <si>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</si>
  <si>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</si>
  <si>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</si>
  <si>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</si>
  <si>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</si>
  <si>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</si>
  <si>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</si>
  <si>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</si>
  <si>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</si>
  <si>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</si>
  <si>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</si>
  <si>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</si>
  <si>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</si>
  <si>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</si>
  <si>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</si>
  <si>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</si>
  <si>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</si>
  <si>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</si>
  <si>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</si>
  <si>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</si>
  <si>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</si>
  <si>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</si>
  <si>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</si>
  <si>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</si>
  <si>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</si>
  <si>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</si>
  <si>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</si>
  <si>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</si>
  <si>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</si>
  <si>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</si>
  <si>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</si>
  <si>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</si>
  <si>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</si>
  <si>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</si>
  <si>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</si>
  <si>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</si>
  <si>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</si>
  <si>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</si>
  <si>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</si>
  <si>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</si>
  <si>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</si>
  <si>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</si>
  <si>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</si>
  <si>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</si>
  <si>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</si>
  <si>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</si>
  <si>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</si>
  <si>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</si>
  <si>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</si>
  <si>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</si>
  <si>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</si>
  <si>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</si>
  <si>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</si>
  <si>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</si>
  <si>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</si>
  <si>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</si>
  <si>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</si>
  <si>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</si>
  <si>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</si>
  <si>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</si>
  <si>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</si>
  <si>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</si>
  <si>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</si>
  <si>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</si>
  <si>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</si>
  <si>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</si>
  <si>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</si>
  <si>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</si>
  <si>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</si>
  <si>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</si>
  <si>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</si>
  <si>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</si>
  <si>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</si>
  <si>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</si>
  <si>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</si>
  <si>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</si>
  <si>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</si>
  <si>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</si>
  <si>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</si>
  <si>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</si>
  <si>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</si>
  <si>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</si>
  <si>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</si>
  <si>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</si>
  <si>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</si>
  <si>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</si>
  <si>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</si>
  <si>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</si>
  <si>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</si>
  <si>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</si>
  <si>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</si>
  <si>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</si>
  <si>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</si>
  <si>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</si>
  <si>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</si>
  <si>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</si>
  <si>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</si>
  <si>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</si>
  <si>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</si>
  <si>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</si>
  <si>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</si>
  <si>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</si>
  <si>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</si>
  <si>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</si>
  <si>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</si>
  <si>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</si>
  <si>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</si>
  <si>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</si>
  <si>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</si>
  <si>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</si>
  <si>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</si>
  <si>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</si>
  <si>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</si>
  <si>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</si>
  <si>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</si>
  <si>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</si>
  <si>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</si>
  <si>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</si>
  <si>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</si>
  <si>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</si>
  <si>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</si>
  <si>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</si>
  <si>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</si>
  <si>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</si>
  <si>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</si>
  <si>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</si>
  <si>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</si>
  <si>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</si>
  <si>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</si>
  <si>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</si>
  <si>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</si>
  <si>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</si>
  <si>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</si>
  <si>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</si>
  <si>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</si>
  <si>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</si>
  <si>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</si>
  <si>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</si>
  <si>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</si>
  <si>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</si>
  <si>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</si>
  <si>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</si>
  <si>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</si>
  <si>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</si>
  <si>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</si>
  <si>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</si>
  <si>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</si>
  <si>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</si>
  <si>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</si>
  <si>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</si>
  <si>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</si>
  <si>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</si>
  <si>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</si>
  <si>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</si>
  <si>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</si>
  <si>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</si>
  <si>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</si>
  <si>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</si>
  <si>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</si>
  <si>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</si>
  <si>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</si>
  <si>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</si>
  <si>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</si>
  <si>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</si>
  <si>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</si>
  <si>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</si>
  <si>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</si>
  <si>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</si>
  <si>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</si>
  <si>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</si>
  <si>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</si>
  <si>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</si>
  <si>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</si>
  <si>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</si>
  <si>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</si>
  <si>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</si>
  <si>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</si>
  <si>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</si>
  <si>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</si>
  <si>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</si>
  <si>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</si>
  <si>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</si>
  <si>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</si>
  <si>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</si>
  <si>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</si>
  <si>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</si>
  <si>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</si>
  <si>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</si>
  <si>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</si>
  <si>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</si>
  <si>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</si>
  <si>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</si>
  <si>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</si>
  <si>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</si>
  <si>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</si>
  <si>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</si>
  <si>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</si>
  <si>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</si>
  <si>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</si>
  <si>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</si>
  <si>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</si>
  <si>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</si>
  <si>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</si>
  <si>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</si>
  <si>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</si>
  <si>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</si>
  <si>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</si>
  <si>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</si>
  <si>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</si>
  <si>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</si>
  <si>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</si>
  <si>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</si>
  <si>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</si>
  <si>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</si>
  <si>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</si>
  <si>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</si>
  <si>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</si>
  <si>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</si>
  <si>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</si>
  <si>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</si>
  <si>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</si>
  <si>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</si>
  <si>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</si>
  <si>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</si>
  <si>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</si>
  <si>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</si>
  <si>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</si>
  <si>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</si>
  <si>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</si>
  <si>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</si>
  <si>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</si>
  <si>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</si>
  <si>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</si>
  <si>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</si>
  <si>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</si>
  <si>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</si>
  <si>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</si>
  <si>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</si>
  <si>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</si>
  <si>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</si>
  <si>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</si>
  <si>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</si>
  <si>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</si>
  <si>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</si>
  <si>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</si>
  <si>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</si>
  <si>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</si>
  <si>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</si>
  <si>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</si>
  <si>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</si>
  <si>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</si>
  <si>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</si>
  <si>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</si>
  <si>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</si>
  <si>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</si>
  <si>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</si>
  <si>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</si>
  <si>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</si>
  <si>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</si>
  <si>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</si>
  <si>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</si>
  <si>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</si>
  <si>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</si>
  <si>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</si>
  <si>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</si>
  <si>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</si>
  <si>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</si>
  <si>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</si>
  <si>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</si>
  <si>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</si>
  <si>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</si>
  <si>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</si>
  <si>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</si>
  <si>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</si>
  <si>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</si>
  <si>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</si>
  <si>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</si>
  <si>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</si>
  <si>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</si>
  <si>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</si>
  <si>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</si>
  <si>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</si>
  <si>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</si>
  <si>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</si>
  <si>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</si>
  <si>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</si>
  <si>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</si>
  <si>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</si>
  <si>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</si>
  <si>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</si>
  <si>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</si>
  <si>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</si>
  <si>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</si>
  <si>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</si>
  <si>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</si>
  <si>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</si>
  <si>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</si>
  <si>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</si>
  <si>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</si>
  <si>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</si>
  <si>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</si>
  <si>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</si>
  <si>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</si>
  <si>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</si>
  <si>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</si>
  <si>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</si>
  <si>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</si>
  <si>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</si>
  <si>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</si>
  <si>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</si>
  <si>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</si>
  <si>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</si>
  <si>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</si>
  <si>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</si>
  <si>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</si>
  <si>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</si>
  <si>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</si>
  <si>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</si>
  <si>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</si>
  <si>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</si>
  <si>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</si>
  <si>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</si>
  <si>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</si>
  <si>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</si>
  <si>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</si>
  <si>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</si>
  <si>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</si>
  <si>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</si>
  <si>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</si>
  <si>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</si>
  <si>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</si>
  <si>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</si>
  <si>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</si>
  <si>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</si>
  <si>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</si>
  <si>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</si>
  <si>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</si>
  <si>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</si>
  <si>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</si>
  <si>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</si>
  <si>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</si>
  <si>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</si>
  <si>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</si>
  <si>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</si>
  <si>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</si>
  <si>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</si>
  <si>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</si>
  <si>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</si>
  <si>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</si>
  <si>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</si>
  <si>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</si>
  <si>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</si>
  <si>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</si>
  <si>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</si>
  <si>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</si>
  <si>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</si>
  <si>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</si>
  <si>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</si>
  <si>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</si>
  <si>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</si>
  <si>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</si>
  <si>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</si>
  <si>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</si>
  <si>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</si>
  <si>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</si>
  <si>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</si>
  <si>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</si>
  <si>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</si>
  <si>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</si>
  <si>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</si>
  <si>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</si>
  <si>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</si>
  <si>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</si>
  <si>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</si>
  <si>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</si>
  <si>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</si>
  <si>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</si>
  <si>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</si>
  <si>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</si>
  <si>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</si>
  <si>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</si>
  <si>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</si>
  <si>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</si>
  <si>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</si>
  <si>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</si>
  <si>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</si>
  <si>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</si>
  <si>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</si>
  <si>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</si>
  <si>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</si>
  <si>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</si>
  <si>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</si>
  <si>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</si>
  <si>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</si>
  <si>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</si>
  <si>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</si>
  <si>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</si>
  <si>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</si>
  <si>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</si>
  <si>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</si>
  <si>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</si>
  <si>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</si>
  <si>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</si>
  <si>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</si>
  <si>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</si>
  <si>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</si>
  <si>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</si>
  <si>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</si>
  <si>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</si>
  <si>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</si>
  <si>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</si>
  <si>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</si>
  <si>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</si>
  <si>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</si>
  <si>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</si>
  <si>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</si>
  <si>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</si>
  <si>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</si>
  <si>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</si>
  <si>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</si>
  <si>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</si>
  <si>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</si>
  <si>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</si>
  <si>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</si>
  <si>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</si>
  <si>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</si>
  <si>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</si>
  <si>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</si>
  <si>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</si>
  <si>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</si>
  <si>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</si>
  <si>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</si>
  <si>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</si>
  <si>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</si>
  <si>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</si>
  <si>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</si>
  <si>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</si>
  <si>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</si>
  <si>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</si>
  <si>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</si>
  <si>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</si>
  <si>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</si>
  <si>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</si>
  <si>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</si>
  <si>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</si>
  <si>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</si>
  <si>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</si>
  <si>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</si>
  <si>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</si>
  <si>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</si>
  <si>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</si>
  <si>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</si>
  <si>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</si>
  <si>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</si>
  <si>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</si>
  <si>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</si>
  <si>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</si>
  <si>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</si>
  <si>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</si>
  <si>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</si>
  <si>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</si>
  <si>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</si>
  <si>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</si>
  <si>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</si>
  <si>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</si>
  <si>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</si>
  <si>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</si>
  <si>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</si>
  <si>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</si>
  <si>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</si>
  <si>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</si>
  <si>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</si>
  <si>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</si>
  <si>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</si>
  <si>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</si>
  <si>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</si>
  <si>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</si>
  <si>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</si>
  <si>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</si>
  <si>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</si>
  <si>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</si>
  <si>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</si>
  <si>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</si>
  <si>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</si>
  <si>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</si>
  <si>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</si>
  <si>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</si>
  <si>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</si>
  <si>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</si>
  <si>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</si>
  <si>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</si>
  <si>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</si>
  <si>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</si>
  <si>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</si>
  <si>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</si>
  <si>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</si>
  <si>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</si>
  <si>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</si>
  <si>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</si>
  <si>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</si>
  <si>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</si>
  <si>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</si>
  <si>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</si>
  <si>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</si>
  <si>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</si>
  <si>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</si>
  <si>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</si>
  <si>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</si>
  <si>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</si>
  <si>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</si>
  <si>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</si>
  <si>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</si>
  <si>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</si>
  <si>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</si>
  <si>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</si>
  <si>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</si>
  <si>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</si>
  <si>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</si>
  <si>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</si>
  <si>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</si>
  <si>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</si>
  <si>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</si>
  <si>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</si>
  <si>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</si>
  <si>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</si>
  <si>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</si>
  <si>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</si>
  <si>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</si>
  <si>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</si>
  <si>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</si>
  <si>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</si>
  <si>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</si>
  <si>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</si>
  <si>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</si>
  <si>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</si>
  <si>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</si>
  <si>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</si>
  <si>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</si>
  <si>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</si>
  <si>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</si>
  <si>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</si>
  <si>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</si>
  <si>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</si>
  <si>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</si>
  <si>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</si>
  <si>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</si>
  <si>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</si>
  <si>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</si>
  <si>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</si>
  <si>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</si>
  <si>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</si>
  <si>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</si>
  <si>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</si>
  <si>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</si>
  <si>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</si>
  <si>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</si>
  <si>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</si>
  <si>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</si>
  <si>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</si>
  <si>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</si>
  <si>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</si>
  <si>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</si>
  <si>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</si>
  <si>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</si>
  <si>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</si>
  <si>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</si>
  <si>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</si>
  <si>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</si>
  <si>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</si>
  <si>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</si>
  <si>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</si>
  <si>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</si>
  <si>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</si>
  <si>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</si>
  <si>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</si>
  <si>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</si>
  <si>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</si>
  <si>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</si>
  <si>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</si>
  <si>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</si>
  <si>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</si>
  <si>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</si>
  <si>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</si>
  <si>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</si>
  <si>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</si>
  <si>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</si>
  <si>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</si>
  <si>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</si>
  <si>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</si>
  <si>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</si>
  <si>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</si>
  <si>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</si>
  <si>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</si>
  <si>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</si>
  <si>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</si>
  <si>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</si>
  <si>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</si>
  <si>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</si>
  <si>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</si>
  <si>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</si>
  <si>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</si>
  <si>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</si>
  <si>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</si>
  <si>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</si>
  <si>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</si>
  <si>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</si>
  <si>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</si>
  <si>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</si>
  <si>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</si>
  <si>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</si>
  <si>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</si>
  <si>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</si>
  <si>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</si>
  <si>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</si>
  <si>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</si>
  <si>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</si>
  <si>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</si>
  <si>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</si>
  <si>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</si>
  <si>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</si>
  <si>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</si>
  <si>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</si>
  <si>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</si>
  <si>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</si>
  <si>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</si>
  <si>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</si>
  <si>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</si>
  <si>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</si>
  <si>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</si>
  <si>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</si>
  <si>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</si>
  <si>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</si>
  <si>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</si>
  <si>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</si>
  <si>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</si>
  <si>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</si>
  <si>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</si>
  <si>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</si>
  <si>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</si>
  <si>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</si>
  <si>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</si>
  <si>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</si>
  <si>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</si>
  <si>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</si>
  <si>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</si>
  <si>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</si>
  <si>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</si>
  <si>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</si>
  <si>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</si>
  <si>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</si>
  <si>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</si>
  <si>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</si>
  <si>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</si>
  <si>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</si>
  <si>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</si>
  <si>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</si>
  <si>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</si>
  <si>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</si>
  <si>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</si>
  <si>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</si>
  <si>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</si>
  <si>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</si>
  <si>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</si>
  <si>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</si>
  <si>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</si>
  <si>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</si>
  <si>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</si>
  <si>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</si>
  <si>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</si>
  <si>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</si>
  <si>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</si>
  <si>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</si>
  <si>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</si>
  <si>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</si>
  <si>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</si>
  <si>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</si>
  <si>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</si>
  <si>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</si>
  <si>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</si>
  <si>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</si>
  <si>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</si>
  <si>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</si>
  <si>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</si>
  <si>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</si>
  <si>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</si>
  <si>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</si>
  <si>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</si>
  <si>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</si>
  <si>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</si>
  <si>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</si>
  <si>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</si>
  <si>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</si>
  <si>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</si>
  <si>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</si>
  <si>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</si>
  <si>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</si>
  <si>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</si>
  <si>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</si>
  <si>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</si>
  <si>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</si>
  <si>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</si>
  <si>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</si>
  <si>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</si>
  <si>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</si>
  <si>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</si>
  <si>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</si>
  <si>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</si>
  <si>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</si>
  <si>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</si>
  <si>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</si>
  <si>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</si>
  <si>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</si>
  <si>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</si>
  <si>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</si>
  <si>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</si>
  <si>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</si>
  <si>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</si>
  <si>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</si>
  <si>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</si>
  <si>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</si>
  <si>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</si>
  <si>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</si>
  <si>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</si>
  <si>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</si>
  <si>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</si>
  <si>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</si>
  <si>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</si>
  <si>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</si>
  <si>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</si>
  <si>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</si>
  <si>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</si>
  <si>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</si>
  <si>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</si>
  <si>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</si>
  <si>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</si>
  <si>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</si>
  <si>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</si>
  <si>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</si>
  <si>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</si>
  <si>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</si>
  <si>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</si>
  <si>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</si>
  <si>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</si>
  <si>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</si>
  <si>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</si>
  <si>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</si>
  <si>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</si>
  <si>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</si>
  <si>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</si>
  <si>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</si>
  <si>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</si>
  <si>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</si>
  <si>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</si>
  <si>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</si>
  <si>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</si>
  <si>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</si>
  <si>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</si>
  <si>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</si>
  <si>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</si>
  <si>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</si>
  <si>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</si>
  <si>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</si>
  <si>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</si>
  <si>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</si>
  <si>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</si>
  <si>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</si>
  <si>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</si>
  <si>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</si>
  <si>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</si>
  <si>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</si>
  <si>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</si>
  <si>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</si>
  <si>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</si>
  <si>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</si>
  <si>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</si>
  <si>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</si>
  <si>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</si>
  <si>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</si>
  <si>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</si>
  <si>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</si>
  <si>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</si>
  <si>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</si>
  <si>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</si>
  <si>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</si>
  <si>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</si>
  <si>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</si>
  <si>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</si>
  <si>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</si>
  <si>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</si>
  <si>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</si>
  <si>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</si>
  <si>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</si>
  <si>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</si>
  <si>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</si>
  <si>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</si>
  <si>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</si>
  <si>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</si>
  <si>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</si>
  <si>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</si>
  <si>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</si>
  <si>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</si>
  <si>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</si>
  <si>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</si>
  <si>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</si>
  <si>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</si>
  <si>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</si>
  <si>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</si>
  <si>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</si>
  <si>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</si>
  <si>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</si>
  <si>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</si>
  <si>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</si>
  <si>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</si>
  <si>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</si>
  <si>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</si>
  <si>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</si>
  <si>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</si>
  <si>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</si>
  <si>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</si>
  <si>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</si>
  <si>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</si>
  <si>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</si>
  <si>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</si>
  <si>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</si>
  <si>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</si>
  <si>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</si>
  <si>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</si>
  <si>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</si>
  <si>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</si>
  <si>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</si>
  <si>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</si>
  <si>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</si>
  <si>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</si>
  <si>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</si>
  <si>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</si>
  <si>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</si>
  <si>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</si>
  <si>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</si>
  <si>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</si>
  <si>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</si>
  <si>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</si>
  <si>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</si>
  <si>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</si>
  <si>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</si>
  <si>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</si>
  <si>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</si>
  <si>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</si>
  <si>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</si>
  <si>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</si>
  <si>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</si>
  <si>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</si>
  <si>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</si>
  <si>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</si>
  <si>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</si>
  <si>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</si>
  <si>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</si>
  <si>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</si>
  <si>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</si>
  <si>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</si>
  <si>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</si>
  <si>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</si>
  <si>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</si>
  <si>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</si>
  <si>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</si>
  <si>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</si>
  <si>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</si>
  <si>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</si>
  <si>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</si>
  <si>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</si>
  <si>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</si>
  <si>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</si>
  <si>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</si>
  <si>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</si>
  <si>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</si>
  <si>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</si>
  <si>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</si>
  <si>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</si>
  <si>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</si>
  <si>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</si>
  <si>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</si>
  <si>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</si>
  <si>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</si>
  <si>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</si>
  <si>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</si>
  <si>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</si>
  <si>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</si>
  <si>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</si>
  <si>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</si>
  <si>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</si>
  <si>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</si>
  <si>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</si>
  <si>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</si>
  <si>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</si>
  <si>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</si>
  <si>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</si>
  <si>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</si>
  <si>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</si>
  <si>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</si>
  <si>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</si>
  <si>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</si>
  <si>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</si>
  <si>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</si>
  <si>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</si>
  <si>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</si>
  <si>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</si>
  <si>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</si>
  <si>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</si>
  <si>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</si>
  <si>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</si>
  <si>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</si>
  <si>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</si>
  <si>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</si>
  <si>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</si>
  <si>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</si>
  <si>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</si>
  <si>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</si>
  <si>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</si>
  <si>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</si>
  <si>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</si>
  <si>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</si>
  <si>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</si>
  <si>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</si>
  <si>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</si>
  <si>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</si>
  <si>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</si>
  <si>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</si>
  <si>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</si>
  <si>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</si>
  <si>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</si>
  <si>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</si>
  <si>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</si>
  <si>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</si>
  <si>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</si>
  <si>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</si>
  <si>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</si>
  <si>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</si>
  <si>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</si>
  <si>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</si>
  <si>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</si>
  <si>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</si>
  <si>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</si>
  <si>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</si>
  <si>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</si>
  <si>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</si>
  <si>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</si>
  <si>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</si>
  <si>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</si>
  <si>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</si>
  <si>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</si>
  <si>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</si>
  <si>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</si>
  <si>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</si>
  <si>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</si>
  <si>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</si>
  <si>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</si>
  <si>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</si>
  <si>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</si>
  <si>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</si>
  <si>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</si>
  <si>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</si>
  <si>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</si>
  <si>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</si>
  <si>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</si>
  <si>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</si>
  <si>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</si>
  <si>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</si>
  <si>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</si>
  <si>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</si>
  <si>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</si>
  <si>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</si>
  <si>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</si>
  <si>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</si>
  <si>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</si>
  <si>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</si>
  <si>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</si>
  <si>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</si>
  <si>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</si>
  <si>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</si>
  <si>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</si>
  <si>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</si>
  <si>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</si>
  <si>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</si>
  <si>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</si>
  <si>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</si>
  <si>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</si>
  <si>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</si>
  <si>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</si>
  <si>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</si>
  <si>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</si>
  <si>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</si>
  <si>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</si>
  <si>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</si>
  <si>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</si>
  <si>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</si>
  <si>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</si>
  <si>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</si>
  <si>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</si>
  <si>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</si>
  <si>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</si>
  <si>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</si>
  <si>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</si>
  <si>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</si>
  <si>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</si>
  <si>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</si>
  <si>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</si>
  <si>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</si>
  <si>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</si>
  <si>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</si>
  <si>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</si>
  <si>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</si>
  <si>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</si>
  <si>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</si>
  <si>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</si>
  <si>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</si>
  <si>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</si>
  <si>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</si>
  <si>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</si>
  <si>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</si>
  <si>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</si>
  <si>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</si>
  <si>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</si>
  <si>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</si>
  <si>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</si>
  <si>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</si>
  <si>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</si>
  <si>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</si>
  <si>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</si>
  <si>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</si>
  <si>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</si>
  <si>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</si>
  <si>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</si>
  <si>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</si>
  <si>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</si>
  <si>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</si>
  <si>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</si>
  <si>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</si>
  <si>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</si>
  <si>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</si>
  <si>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</si>
  <si>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</si>
  <si>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</si>
  <si>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</si>
  <si>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</si>
  <si>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</si>
  <si>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</si>
  <si>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</si>
  <si>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</si>
  <si>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</si>
  <si>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</si>
  <si>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</si>
  <si>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</si>
  <si>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</si>
  <si>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</si>
  <si>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</si>
  <si>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</si>
  <si>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</si>
  <si>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</si>
  <si>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</si>
  <si>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</si>
  <si>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</si>
  <si>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</si>
  <si>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</si>
  <si>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</si>
  <si>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</si>
  <si>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</si>
  <si>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</si>
  <si>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</si>
  <si>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</si>
  <si>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</si>
  <si>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</si>
  <si>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</si>
  <si>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</si>
  <si>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</si>
  <si>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</si>
  <si>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</si>
  <si>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</si>
  <si>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</si>
  <si>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</si>
  <si>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</si>
  <si>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</si>
  <si>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</si>
  <si>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</si>
  <si>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</si>
  <si>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</si>
  <si>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</si>
  <si>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</si>
  <si>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</si>
  <si>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</si>
  <si>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</si>
  <si>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</si>
  <si>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</si>
  <si>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</si>
  <si>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</si>
  <si>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</si>
  <si>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</si>
  <si>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</si>
  <si>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</si>
  <si>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</si>
  <si>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</si>
  <si>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</si>
  <si>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</si>
  <si>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</si>
  <si>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</si>
  <si>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</si>
  <si>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</si>
  <si>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</si>
  <si>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</si>
  <si>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</si>
  <si>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</si>
  <si>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</si>
  <si>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</si>
  <si>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</si>
  <si>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</si>
  <si>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</si>
  <si>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</si>
  <si>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</si>
  <si>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</si>
  <si>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</si>
  <si>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</si>
  <si>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</si>
  <si>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</si>
  <si>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</si>
  <si>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</si>
  <si>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</si>
  <si>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</si>
  <si>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</si>
  <si>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</si>
  <si>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</si>
  <si>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</si>
  <si>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</si>
  <si>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</si>
  <si>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</si>
  <si>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</si>
  <si>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</si>
  <si>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</si>
  <si>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</si>
  <si>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</si>
  <si>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</si>
  <si>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</si>
  <si>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</si>
  <si>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</si>
  <si>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</si>
  <si>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</si>
  <si>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</si>
  <si>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</si>
  <si>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</si>
  <si>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</si>
  <si>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</si>
  <si>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</si>
  <si>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</si>
  <si>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</si>
  <si>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</si>
  <si>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</si>
  <si>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</si>
  <si>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</si>
  <si>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</si>
  <si>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</si>
  <si>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</si>
  <si>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</si>
  <si>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</si>
  <si>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</si>
  <si>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</si>
  <si>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</si>
  <si>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</si>
  <si>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</si>
  <si>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</si>
  <si>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</si>
  <si>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</si>
  <si>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</si>
  <si>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</si>
  <si>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</si>
  <si>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</si>
  <si>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</si>
  <si>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</si>
  <si>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</si>
  <si>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</si>
  <si>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</si>
  <si>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</si>
  <si>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</si>
  <si>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</si>
  <si>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</si>
  <si>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</si>
  <si>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</si>
  <si>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</si>
  <si>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</si>
  <si>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</si>
  <si>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</si>
  <si>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</si>
  <si>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</si>
  <si>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</si>
  <si>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</si>
  <si>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</si>
  <si>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</si>
  <si>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</si>
  <si>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</si>
  <si>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</si>
  <si>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</si>
  <si>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</si>
  <si>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</si>
  <si>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</si>
  <si>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</si>
  <si>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</si>
  <si>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</si>
  <si>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</si>
  <si>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</si>
  <si>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</si>
  <si>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</si>
  <si>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</si>
  <si>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</si>
  <si>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</si>
  <si>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</si>
  <si>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</si>
  <si>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</si>
  <si>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</si>
  <si>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</si>
  <si>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</si>
  <si>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</si>
  <si>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</si>
  <si>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</si>
  <si>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</si>
  <si>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</si>
  <si>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</si>
  <si>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</si>
  <si>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</si>
  <si>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</si>
  <si>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</si>
  <si>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</si>
  <si>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</si>
  <si>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</si>
  <si>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</si>
  <si>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</si>
  <si>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</si>
  <si>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</si>
  <si>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</si>
  <si>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</si>
  <si>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</si>
  <si>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</si>
  <si>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</si>
  <si>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</si>
  <si>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</si>
  <si>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</si>
  <si>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</si>
  <si>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</si>
  <si>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</si>
  <si>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</si>
  <si>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</si>
  <si>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</si>
  <si>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</si>
  <si>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</si>
  <si>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</si>
  <si>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</si>
  <si>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</si>
  <si>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</si>
  <si>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</si>
  <si>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</si>
  <si>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</si>
  <si>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</si>
  <si>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</si>
  <si>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</si>
  <si>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</si>
  <si>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</si>
  <si>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</si>
  <si>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5월 5주
(5/27~6/2)</t>
  </si>
  <si>
    <t>5월 5주</t>
  </si>
  <si>
    <t>Brazil</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</si>
  <si>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</si>
  <si>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</si>
  <si>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</si>
  <si>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</si>
  <si>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</si>
  <si>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</si>
  <si>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</si>
  <si>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</si>
  <si>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</si>
  <si>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</si>
  <si>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</si>
  <si>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</si>
  <si>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</si>
  <si>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</si>
  <si>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</si>
  <si>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/global/archives/18283</t>
  </si>
  <si>
    <t>/global/archives/18301</t>
  </si>
  <si>
    <t>/global/archives/tag/malaysia</t>
  </si>
  <si>
    <t>/global/archives/tag/yubase</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</si>
  <si>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</si>
  <si>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</si>
  <si>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</si>
  <si>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</si>
  <si>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</si>
  <si>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</si>
  <si>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</si>
  <si>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</si>
  <si>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</si>
  <si>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/global/archives/18361</t>
  </si>
  <si>
    <t>/global/archives/18374</t>
  </si>
  <si>
    <t>/global/archives/category/corporates/sk-enterm</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</si>
  <si>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</si>
  <si>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</si>
  <si>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</si>
  <si>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</si>
  <si>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</si>
  <si>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</si>
  <si>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</si>
  <si>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</si>
  <si>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</si>
  <si>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</si>
  <si>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/global/archives/13329</t>
  </si>
  <si>
    <t>/global/archives/17022</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</si>
  <si>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</si>
  <si>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</si>
  <si>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</si>
  <si>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</si>
  <si>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</si>
  <si>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</si>
  <si>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</si>
  <si>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</si>
  <si>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/global/archives/18478</t>
  </si>
  <si>
    <t>/global/archives/18445</t>
  </si>
  <si>
    <t>/global/archives/18436</t>
  </si>
  <si>
    <t>/global/archives/16939</t>
  </si>
  <si>
    <t>/global/archives/12603</t>
  </si>
  <si>
    <t>/global/archives/6658</t>
  </si>
  <si>
    <t>/global/archives/733</t>
  </si>
  <si>
    <t>/global/archives/7775</t>
  </si>
  <si>
    <t>/global/archives/tag/tesla</t>
  </si>
  <si>
    <t>/global/archives/13443</t>
  </si>
  <si>
    <t>/global/archives/5310</t>
  </si>
  <si>
    <t>/global/archives/tag/sk-innovation-young-ambassador</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</si>
  <si>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</si>
  <si>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</si>
  <si>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</si>
  <si>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</si>
  <si>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</si>
  <si>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</si>
  <si>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</si>
  <si>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</si>
  <si>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</si>
  <si>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/global/archives/18546</t>
  </si>
  <si>
    <t>/global/archives/18500</t>
  </si>
  <si>
    <t>/global/archives/tag/skti</t>
  </si>
  <si>
    <t>/global/archives/9682</t>
  </si>
  <si>
    <t>/global/archives/tag/kentucky</t>
  </si>
  <si>
    <t>/global/archives/tag/ioniq-5</t>
  </si>
  <si>
    <t>/global/archives/tag/sk-tank-terminal</t>
  </si>
  <si>
    <t>/global/archives/tag/spinoff</t>
  </si>
  <si>
    <t>/global/archives/tag/ulsan</t>
  </si>
  <si>
    <t>7월 3주
(7/15~7/21)</t>
  </si>
  <si>
    <t>“Faster, Higher, Stronger!” - Discover the secrets of high-tech sports gear in Paris!</t>
    <phoneticPr fontId="5" type="noConversion"/>
  </si>
  <si>
    <t>http://skinnonews.com/global/archives/18571</t>
    <phoneticPr fontId="5" type="noConversion"/>
  </si>
  <si>
    <t>Romania</t>
  </si>
  <si>
    <t>Sri Lanka</t>
  </si>
  <si>
    <t>7월 4주
(7/22~7/28)</t>
  </si>
  <si>
    <t>[SK Innovation’s Q2 2024 Financial Results] Recording revenue of KRW 18.8 trillion and operating loss of KRW 45.8 billion</t>
    <phoneticPr fontId="5" type="noConversion"/>
  </si>
  <si>
    <t>http://skinnonews.com/global/archives/18608</t>
    <phoneticPr fontId="5" type="noConversion"/>
  </si>
  <si>
    <t>Myanmar (Burma)</t>
  </si>
  <si>
    <t>/global/archives/18608</t>
  </si>
  <si>
    <t>/global/archives/14065</t>
  </si>
  <si>
    <t>/global/archives/16925</t>
  </si>
  <si>
    <t>/global/archives/17893</t>
  </si>
  <si>
    <t>/global/archives/8327</t>
  </si>
  <si>
    <t>/global/archives/tag/libs</t>
  </si>
  <si>
    <t>/global/archives/tag/plogging</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</si>
  <si>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</si>
  <si>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</si>
  <si>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</si>
  <si>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</si>
  <si>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</si>
  <si>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</si>
  <si>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</si>
  <si>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</si>
  <si>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</si>
  <si>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</si>
  <si>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</si>
  <si>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chatgpt.com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</si>
  <si>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</si>
  <si>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</si>
  <si>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</si>
  <si>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</si>
  <si>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</si>
  <si>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</si>
  <si>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</si>
  <si>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</si>
  <si>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</si>
  <si>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Argentina</t>
  </si>
  <si>
    <t>Colombia</t>
  </si>
  <si>
    <t>/global/archives/18659</t>
  </si>
  <si>
    <t>/global/archives/18690</t>
  </si>
  <si>
    <t>/global/archives/18639</t>
  </si>
  <si>
    <t>/global/archives/15964</t>
  </si>
  <si>
    <t>/global/archives/6734</t>
  </si>
  <si>
    <t>/global/archives/tag/skipc</t>
  </si>
  <si>
    <t>/global/archives/4360</t>
  </si>
  <si>
    <t>/global/archives/tag/poe</t>
  </si>
  <si>
    <t>/global/archives/17796</t>
  </si>
  <si>
    <t>/global/archives/tag/ncm</t>
  </si>
  <si>
    <t>/global/archives/tag/nickel</t>
  </si>
  <si>
    <t>/global/archives/tag/petronas</t>
  </si>
  <si>
    <t>/global/archives/tag/sk-incheon-petrochem</t>
  </si>
  <si>
    <t>/global/archives/tag/sken</t>
  </si>
  <si>
    <t>/global/archives/tag/sustainable-packaging-materials</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</si>
  <si>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</si>
  <si>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</si>
  <si>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</si>
  <si>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</si>
  <si>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</si>
  <si>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Jordan</t>
  </si>
  <si>
    <t>/global/archives/18743</t>
  </si>
  <si>
    <t>/global/archives/17446</t>
  </si>
  <si>
    <t>/global/archives/17386</t>
  </si>
  <si>
    <t>/global/archives/tag/ford</t>
  </si>
  <si>
    <t>/global/archives/18332</t>
  </si>
  <si>
    <t>/global/archives/tag/op</t>
  </si>
  <si>
    <t>/global/archives/tag/sk-global-chemical</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</si>
  <si>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</si>
  <si>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</si>
  <si>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</si>
  <si>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</si>
  <si>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</si>
  <si>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Kuwait</t>
  </si>
  <si>
    <t>Brunei</t>
  </si>
  <si>
    <t>Iraq</t>
  </si>
  <si>
    <t>South Africa</t>
  </si>
  <si>
    <t>/global/archives/18753</t>
  </si>
  <si>
    <t>/global/archives/18708</t>
  </si>
  <si>
    <t>/global/archives/18208</t>
  </si>
  <si>
    <t>/global/archives/8350</t>
  </si>
  <si>
    <t>/global/archives/11037</t>
  </si>
  <si>
    <t>/global/archives/tag/energy-super-station</t>
  </si>
  <si>
    <t>/global/archives/tag/ess</t>
  </si>
  <si>
    <t>/global/archives/tag/interbattery-2024</t>
  </si>
  <si>
    <t>8월 4주
(8/19~8/25)</t>
  </si>
  <si>
    <t>SK Innovation and SK E&amp;S merger approved with resounding support, launching Asia-Pacific's largest private energy firm at KRW 100 trillion</t>
    <phoneticPr fontId="5" type="noConversion"/>
  </si>
  <si>
    <t>http://skinnonews.com/global/archives/18770</t>
    <phoneticPr fontId="5" type="noConversion"/>
  </si>
  <si>
    <t>"Safety first!" - Meet SK Enterm Maritime Safety Officers, the heroes of port safety</t>
    <phoneticPr fontId="5" type="noConversion"/>
  </si>
  <si>
    <t>http://skinnonews.com/global/archives/18783</t>
    <phoneticPr fontId="5" type="noConversion"/>
  </si>
  <si>
    <t>Chile</t>
  </si>
  <si>
    <t>Greece</t>
  </si>
  <si>
    <t>Yemen</t>
  </si>
  <si>
    <t>Nepal</t>
  </si>
  <si>
    <t>Slovenia</t>
  </si>
  <si>
    <t>Somalia</t>
  </si>
  <si>
    <t>/global/archives/18770</t>
  </si>
  <si>
    <t>/global/archives/18783</t>
  </si>
  <si>
    <t>/global/archives/2448</t>
  </si>
  <si>
    <t>/global/archives/tag/bayu-undan-ccs-project</t>
  </si>
  <si>
    <t>/global/archives/15654</t>
  </si>
  <si>
    <t>/global/archives/253</t>
  </si>
  <si>
    <t>/global/archives/tag/blueovalsk</t>
  </si>
  <si>
    <t>/global/?명꽣諛고꽣由?2024-sk??遺??05</t>
  </si>
  <si>
    <t>8월 5주
(8/26~9/1)</t>
  </si>
  <si>
    <t>Yellowed phone cases and faded chairs, are they really on us?</t>
    <phoneticPr fontId="5" type="noConversion"/>
  </si>
  <si>
    <t>http://skinnonews.com/global/archives/18989</t>
    <phoneticPr fontId="5" type="noConversion"/>
  </si>
  <si>
    <r>
      <t>Shifts and shutters: How Łukasz Grudzie</t>
    </r>
    <r>
      <rPr>
        <sz val="12"/>
        <rFont val="Segoe UI"/>
        <family val="1"/>
        <charset val="238"/>
      </rPr>
      <t>ń</t>
    </r>
    <r>
      <rPr>
        <sz val="12"/>
        <rFont val="맑은 고딕"/>
        <family val="1"/>
        <scheme val="minor"/>
      </rPr>
      <t xml:space="preserve"> balances work at SKBMP with his love for dog photography</t>
    </r>
    <phoneticPr fontId="5" type="noConversion"/>
  </si>
  <si>
    <t>http://skinnonews.com/global/archives/19014</t>
    <phoneticPr fontId="5" type="noConversion"/>
  </si>
  <si>
    <t>Malta</t>
  </si>
  <si>
    <t>Oman</t>
  </si>
  <si>
    <t>Slovakia</t>
  </si>
  <si>
    <t>/global/archives/18989</t>
  </si>
  <si>
    <t>/global/archives/19014</t>
  </si>
  <si>
    <t>/global/legal-notices</t>
  </si>
  <si>
    <t>/global/archives/tag/2024-q2</t>
  </si>
  <si>
    <t>/global/archives/17460</t>
  </si>
  <si>
    <t>/global/archives/19045</t>
  </si>
  <si>
    <t>/global/archives/6377</t>
  </si>
  <si>
    <t>/global/archives/10897</t>
  </si>
  <si>
    <t>/global/archives/1960</t>
  </si>
  <si>
    <t>/global/archives/tag/earnings</t>
  </si>
  <si>
    <t>/global/archives/15638</t>
  </si>
  <si>
    <t>/global/archives/18623</t>
  </si>
  <si>
    <t>/global/archives/18695</t>
  </si>
  <si>
    <t>/global/archives/4728</t>
  </si>
  <si>
    <t>/global/archives/tag/gs-energy</t>
  </si>
  <si>
    <t>/global/archives/11058</t>
  </si>
  <si>
    <t>/global/archives/11376</t>
  </si>
  <si>
    <t>/global/archives/11683</t>
  </si>
  <si>
    <t>/global/archives/12091</t>
  </si>
  <si>
    <t>/global/archives/1521</t>
  </si>
  <si>
    <t>/global/archives/16187</t>
  </si>
  <si>
    <t>/global/archives/17144</t>
  </si>
  <si>
    <t>/global/archives/1722</t>
  </si>
  <si>
    <t>/global/archives/3304</t>
  </si>
  <si>
    <t>/global/archives/449</t>
  </si>
  <si>
    <t>/global/archives/5205</t>
  </si>
  <si>
    <t>/global/archives/5994</t>
  </si>
  <si>
    <t>/global/archives/631</t>
  </si>
  <si>
    <t>/global/archives/7574</t>
  </si>
  <si>
    <t>/global/archives/831</t>
  </si>
  <si>
    <t>/global/archives/8972</t>
  </si>
  <si>
    <t>/global/archives/tag/2022-esg-report</t>
  </si>
  <si>
    <t>/global/archives/tag/extraordinary-general-meeting</t>
  </si>
  <si>
    <t>smart tv</t>
  </si>
  <si>
    <t>lnkd.in</t>
  </si>
  <si>
    <t>edgeservices.bing.com</t>
  </si>
  <si>
    <t>fahnd.com</t>
  </si>
  <si>
    <t>9월 1주
(9/2~9/8)</t>
  </si>
  <si>
    <t>SK Earthon secures operatorship of Ketapu Cluster off the coast of Sarawak, Malaysia, expanding operations in Southeast Asia</t>
    <phoneticPr fontId="5" type="noConversion"/>
  </si>
  <si>
    <t>http://skinnonews.com/global/archives/19045</t>
    <phoneticPr fontId="5" type="noConversion"/>
  </si>
  <si>
    <t>SK Energy to start sustainable aviation fuel (SAF) commercial production</t>
    <phoneticPr fontId="5" type="noConversion"/>
  </si>
  <si>
    <t>http://skinnonews.com/global/archives/19078</t>
    <phoneticPr fontId="5" type="noConversion"/>
  </si>
  <si>
    <t>SK Energy to start sustainable aviation fuel (SAF) commercial production</t>
  </si>
  <si>
    <t>Cambodia</t>
  </si>
  <si>
    <t>Denmark</t>
  </si>
  <si>
    <t>Liberia</t>
  </si>
  <si>
    <t>Latvia</t>
  </si>
  <si>
    <t>Bahrain</t>
  </si>
  <si>
    <t>Lebanon</t>
  </si>
  <si>
    <t>Namibia</t>
  </si>
  <si>
    <t>Nicaragua</t>
  </si>
  <si>
    <t>Algeria</t>
  </si>
  <si>
    <t>Azerbaijan</t>
  </si>
  <si>
    <t>Barbados</t>
  </si>
  <si>
    <t>Belarus</t>
  </si>
  <si>
    <t>Bulgaria</t>
  </si>
  <si>
    <t>Cameroon</t>
  </si>
  <si>
    <t>Costa Rica</t>
  </si>
  <si>
    <t>Kenya</t>
  </si>
  <si>
    <t>Luxembourg</t>
  </si>
  <si>
    <t>Tanzania</t>
  </si>
  <si>
    <t>/pagead/aclk</t>
  </si>
  <si>
    <t>/global/archives/19078</t>
  </si>
  <si>
    <t>/global/archives/tag/ketapu-cluster</t>
  </si>
  <si>
    <t>/global/archives/tag/1-4-butanediol</t>
  </si>
  <si>
    <t>/global/archives/tag/ep-business</t>
  </si>
  <si>
    <t>/global/archives/tag/g-15-ap-block</t>
  </si>
  <si>
    <t>/global/archives/9837</t>
  </si>
  <si>
    <t>/global/archives/4482</t>
  </si>
  <si>
    <t>/global/archives/5853</t>
  </si>
  <si>
    <t>/global/archives/tag/board-of-directors</t>
  </si>
  <si>
    <t>/global/archives/tag/sarawak</t>
  </si>
  <si>
    <t>/global/archives/10310</t>
  </si>
  <si>
    <t>/global/archives/10977</t>
  </si>
  <si>
    <t>/global/archives/1175</t>
  </si>
  <si>
    <t>/global/archives/13804</t>
  </si>
  <si>
    <t>/global/archives/3518</t>
  </si>
  <si>
    <t>/global/archives/7112</t>
  </si>
  <si>
    <t>/global/archives/7740</t>
  </si>
  <si>
    <t>/global/archives/9079</t>
  </si>
  <si>
    <t>/global/archives/9213</t>
  </si>
  <si>
    <t>/global/archives/category/social-value/csr-program</t>
  </si>
  <si>
    <t>/global/archives/tag/2024-q1</t>
  </si>
  <si>
    <t>/global/archives/tag/battery</t>
  </si>
  <si>
    <t>/global/archives/tag/battery-monitoring-integrated-circuit</t>
  </si>
  <si>
    <t>/global/archives/tag/biofuel</t>
  </si>
  <si>
    <t>/global/archives/tag/co-processing</t>
  </si>
  <si>
    <t>/global/archives/tag/flexible-cover-window</t>
  </si>
  <si>
    <t>/global/archives/tag/green-innovation</t>
  </si>
  <si>
    <t>/global/archives/tag/oh-jong-hoon</t>
  </si>
  <si>
    <t>/global/archives/tag/saf</t>
  </si>
  <si>
    <t>/global/archives/10570</t>
  </si>
  <si>
    <t>/global/archives/10574</t>
  </si>
  <si>
    <t>/global/archives/11010</t>
  </si>
  <si>
    <t>/global/archives/11286</t>
  </si>
  <si>
    <t>/global/archives/11486</t>
  </si>
  <si>
    <t>/global/archives/11623</t>
  </si>
  <si>
    <t>/global/archives/12274</t>
  </si>
  <si>
    <t>/global/archives/12692/?쒕줈移대낯?쇱씠?꾩뒪???5</t>
  </si>
  <si>
    <t>/global/archives/13060</t>
  </si>
  <si>
    <t>/global/archives/13478</t>
  </si>
  <si>
    <t>/global/archives/13669</t>
  </si>
  <si>
    <t>/global/archives/13879</t>
  </si>
  <si>
    <t>/global/archives/13981</t>
  </si>
  <si>
    <t>/global/archives/14219</t>
  </si>
  <si>
    <t>/global/archives/14400</t>
  </si>
  <si>
    <t>/global/archives/14690</t>
  </si>
  <si>
    <t>/global/archives/14869</t>
  </si>
  <si>
    <t>/global/archives/14896</t>
  </si>
  <si>
    <t>/global/archives/15409</t>
  </si>
  <si>
    <t>/global/archives/15760</t>
  </si>
  <si>
    <t>/global/archives/16005</t>
  </si>
  <si>
    <t>/global/archives/16904</t>
  </si>
  <si>
    <t>/global/archives/17047/4-sk?대끂踰좎씠??ces2024_sk?먮뜑?쒕뱶_sk-wonderland_?먰??ㅽ떛?꾩씪?쒕뱶_ai-??2</t>
  </si>
  <si>
    <t>/global/archives/2535</t>
  </si>
  <si>
    <t>/global/archives/255</t>
  </si>
  <si>
    <t>/global/archives/2761</t>
  </si>
  <si>
    <t>/global/archives/3442</t>
  </si>
  <si>
    <t>/global/archives/3709 -</t>
  </si>
  <si>
    <t>/global/archives/4450</t>
  </si>
  <si>
    <t>/global/archives/4585</t>
  </si>
  <si>
    <t>/global/archives/5247</t>
  </si>
  <si>
    <t>/global/archives/5339</t>
  </si>
  <si>
    <t>/global/archives/5651</t>
  </si>
  <si>
    <t>/global/archives/5721</t>
  </si>
  <si>
    <t>/global/archives/5981</t>
  </si>
  <si>
    <t>/global/archives/6014</t>
  </si>
  <si>
    <t>/global/archives/6619</t>
  </si>
  <si>
    <t>/global/archives/7262</t>
  </si>
  <si>
    <t>/global/archives/7848</t>
  </si>
  <si>
    <t>/global/archives/8829</t>
  </si>
  <si>
    <t>/global/archives/9191</t>
  </si>
  <si>
    <t>/global/archives/9299</t>
  </si>
  <si>
    <t>/global/archives/9715</t>
  </si>
  <si>
    <t>/global/archives/9797</t>
  </si>
  <si>
    <t>/global/archives/9877</t>
  </si>
  <si>
    <t>/global/archives/9908</t>
  </si>
  <si>
    <t>/global/archives/9978</t>
  </si>
  <si>
    <t>/global/archives/tag/2024</t>
  </si>
  <si>
    <t>/global/archives/tag/advanced-sf-battery</t>
  </si>
  <si>
    <t>/global/archives/tag/all-solid-state-battery</t>
  </si>
  <si>
    <t>/global/archives/tag/art</t>
  </si>
  <si>
    <t>/global/archives/tag/australia</t>
  </si>
  <si>
    <t>/global/archives/tag/batteries</t>
  </si>
  <si>
    <t>/global/archives/tag/bmw</t>
  </si>
  <si>
    <t>/global/archives/tag/c3VzdGFpbm</t>
  </si>
  <si>
    <t>/global/archives/tag/canada</t>
  </si>
  <si>
    <t>/global/archives/tag/daejeon</t>
  </si>
  <si>
    <t>/global/archives/tag/digital-transformation</t>
  </si>
  <si>
    <t>/global/archives/tag/dubai</t>
  </si>
  <si>
    <t>/global/archives/tag/energy-company</t>
  </si>
  <si>
    <t>/global/archives/tag/evs</t>
  </si>
  <si>
    <t>/global/archives/tag/f-150-lightning</t>
  </si>
  <si>
    <t>/global/archives/tag/flexible-display</t>
  </si>
  <si>
    <t>/global/archives/tag/group-iii-base-oil</t>
  </si>
  <si>
    <t>/global/archives/tag/life-cycle-assessment</t>
  </si>
  <si>
    <t>/global/archives/tag/myanmart</t>
  </si>
  <si>
    <t>/global/archives/tag/pat-wilson</t>
  </si>
  <si>
    <t>/global/archives/tag/pct</t>
  </si>
  <si>
    <t>/global/archives/tag/project</t>
  </si>
  <si>
    <t>/global/archives/tag/rhee-jang-weon</t>
  </si>
  <si>
    <t>/global/archives/tag/seosan-plant</t>
  </si>
  <si>
    <t>/global/archives/tag/silesia</t>
  </si>
  <si>
    <t>/global/archives/tag/sk-inside</t>
  </si>
  <si>
    <t>/global/archives/tag/sk-lubricants</t>
  </si>
  <si>
    <t>/global/archives/tag/skea</t>
  </si>
  <si>
    <t>/global/archives/tag/skhb</t>
  </si>
  <si>
    <t>/global/archives/tag/star</t>
  </si>
  <si>
    <t>/global/archives/tag/z-folding</t>
  </si>
  <si>
    <t>googleadservices.com</t>
  </si>
  <si>
    <t>safe.menlosecurity.com</t>
  </si>
  <si>
    <t>skmagic.hanbiro.net</t>
  </si>
  <si>
    <t>greenproduction.co.jp</t>
  </si>
  <si>
    <t>translate.google.co.jp</t>
  </si>
  <si>
    <t>t.co</t>
  </si>
  <si>
    <t>link.naver.com</t>
  </si>
  <si>
    <t>ccarbon.info</t>
  </si>
  <si>
    <t>viewer.factiva.com</t>
  </si>
  <si>
    <t>www4.bing.com</t>
  </si>
  <si>
    <t>in.search.yahoo.com</t>
  </si>
  <si>
    <t>talk.worksmobile.com</t>
  </si>
  <si>
    <t>manufacturingdive.com</t>
  </si>
  <si>
    <t>kimi.moonshot.cn</t>
  </si>
  <si>
    <t>facebook.com</t>
  </si>
  <si>
    <t>in.marketscreener.com</t>
  </si>
  <si>
    <t>l.instagram.com</t>
  </si>
  <si>
    <t>teslaclubsweden.se</t>
  </si>
  <si>
    <t>search.topicinsight.com</t>
  </si>
  <si>
    <t>m.baidu.com</t>
  </si>
  <si>
    <t>skinnovation.co.kr</t>
  </si>
  <si>
    <t>jpc-powerpoint.officeapps.live.com</t>
  </si>
  <si>
    <t>m.facebook.com</t>
  </si>
  <si>
    <t>publicnow.com</t>
  </si>
  <si>
    <t>search-dra.dt.dbankcloud.com</t>
  </si>
  <si>
    <t>ddec1-0-en-ctp.trendmicro.com</t>
  </si>
  <si>
    <t>safinvestor.com</t>
  </si>
  <si>
    <t>ceo.ca</t>
  </si>
  <si>
    <t>naver.com</t>
  </si>
  <si>
    <t>evaluateenergy.com</t>
  </si>
  <si>
    <t>9월 2주
(9/9~9/15)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</si>
</sst>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100">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
      <sz val="12"/>
      <name val="Segoe UI"/>
      <family val="1"/>
      <charset val="23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4">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Accent1" xfId="17" builtinId="30" customBuiltin="1"/>
    <cellStyle name="20% - Accent2" xfId="21" builtinId="34" customBuiltin="1"/>
    <cellStyle name="20% - Accent3" xfId="25" builtinId="38" customBuiltin="1"/>
    <cellStyle name="20% - Accent4" xfId="29" builtinId="42" customBuiltin="1"/>
    <cellStyle name="20% - Accent5" xfId="33" builtinId="46" customBuiltin="1"/>
    <cellStyle name="20% - Accent6" xfId="37" builtinId="5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Accent1" xfId="18" builtinId="31" customBuiltin="1"/>
    <cellStyle name="40% - Accent2" xfId="22" builtinId="35" customBuiltin="1"/>
    <cellStyle name="40% - Accent3" xfId="26" builtinId="39" customBuiltin="1"/>
    <cellStyle name="40% - Accent4" xfId="30" builtinId="43" customBuiltin="1"/>
    <cellStyle name="40% - Accent5" xfId="34" builtinId="47" customBuiltin="1"/>
    <cellStyle name="40% - Accent6" xfId="38" builtinId="5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Accent1" xfId="19" builtinId="32" customBuiltin="1"/>
    <cellStyle name="60% - Accent2" xfId="23" builtinId="36" customBuiltin="1"/>
    <cellStyle name="60% - Accent3" xfId="27" builtinId="40" customBuiltin="1"/>
    <cellStyle name="60% - Accent4" xfId="31" builtinId="44" customBuiltin="1"/>
    <cellStyle name="60% - Accent5" xfId="35" builtinId="48" customBuiltin="1"/>
    <cellStyle name="60% - Accent6" xfId="39" builtinId="5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Accent1" xfId="16" builtinId="29" customBuiltin="1"/>
    <cellStyle name="Accent2" xfId="20" builtinId="33" customBuiltin="1"/>
    <cellStyle name="Accent3" xfId="24" builtinId="37" customBuiltin="1"/>
    <cellStyle name="Accent4" xfId="28" builtinId="41" customBuiltin="1"/>
    <cellStyle name="Accent5" xfId="32" builtinId="45" customBuiltin="1"/>
    <cellStyle name="Accent6" xfId="36" builtinId="49" customBuiltin="1"/>
    <cellStyle name="Bad" xfId="6" builtinId="27" customBuiltin="1"/>
    <cellStyle name="Calculation" xfId="10" builtinId="22" customBuiltin="1"/>
    <cellStyle name="Check Cell" xfId="12"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4544" builtinId="8"/>
    <cellStyle name="Input" xfId="8" builtinId="20" customBuiltin="1"/>
    <cellStyle name="Linked Cell" xfId="11" builtinId="24" customBuiltin="1"/>
    <cellStyle name="Neutral" xfId="7" builtinId="28" customBuiltin="1"/>
    <cellStyle name="Normal" xfId="0" builtinId="0"/>
    <cellStyle name="Output" xfId="9" builtinId="21" customBuiltin="1"/>
    <cellStyle name="Per cent" xfId="54549" builtinId="5"/>
    <cellStyle name="Title" xfId="54550" builtinId="15" customBuiltin="1"/>
    <cellStyle name="Total" xfId="15" builtinId="25" customBuiltin="1"/>
    <cellStyle name="Warning Text" xfId="13" builtinId="11"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9/9(월)</c:v>
                </c:pt>
                <c:pt idx="1">
                  <c:v>9/10(화)</c:v>
                </c:pt>
                <c:pt idx="2">
                  <c:v>9/11(수)</c:v>
                </c:pt>
                <c:pt idx="3">
                  <c:v>9/12(목)</c:v>
                </c:pt>
                <c:pt idx="4">
                  <c:v>9/13(금)</c:v>
                </c:pt>
                <c:pt idx="5">
                  <c:v>9/14(토)</c:v>
                </c:pt>
                <c:pt idx="6">
                  <c:v>9/15(일)</c:v>
                </c:pt>
              </c:strCache>
            </c:strRef>
          </c:cat>
          <c:val>
            <c:numRef>
              <c:f>'주간 2p_테이블(왼)'!$N$13:$N$19</c:f>
              <c:numCache>
                <c:formatCode>#,##0_ </c:formatCode>
                <c:ptCount val="7"/>
                <c:pt idx="0">
                  <c:v>1254</c:v>
                </c:pt>
                <c:pt idx="1">
                  <c:v>1541</c:v>
                </c:pt>
                <c:pt idx="2">
                  <c:v>1674</c:v>
                </c:pt>
                <c:pt idx="3">
                  <c:v>1678</c:v>
                </c:pt>
                <c:pt idx="4">
                  <c:v>1604</c:v>
                </c:pt>
                <c:pt idx="5">
                  <c:v>1284</c:v>
                </c:pt>
                <c:pt idx="6">
                  <c:v>1023</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9/9(월)</c:v>
                </c:pt>
                <c:pt idx="1">
                  <c:v>9/10(화)</c:v>
                </c:pt>
                <c:pt idx="2">
                  <c:v>9/11(수)</c:v>
                </c:pt>
                <c:pt idx="3">
                  <c:v>9/12(목)</c:v>
                </c:pt>
                <c:pt idx="4">
                  <c:v>9/13(금)</c:v>
                </c:pt>
                <c:pt idx="5">
                  <c:v>9/14(토)</c:v>
                </c:pt>
                <c:pt idx="6">
                  <c:v>9/15(일)</c:v>
                </c:pt>
              </c:strCache>
            </c:strRef>
          </c:cat>
          <c:val>
            <c:numRef>
              <c:f>'주간 2p_테이블(왼)'!$O$13:$O$19</c:f>
              <c:numCache>
                <c:formatCode>#,##0_ </c:formatCode>
                <c:ptCount val="7"/>
                <c:pt idx="0">
                  <c:v>2134</c:v>
                </c:pt>
                <c:pt idx="1">
                  <c:v>2128</c:v>
                </c:pt>
                <c:pt idx="2">
                  <c:v>2354</c:v>
                </c:pt>
                <c:pt idx="3">
                  <c:v>2253</c:v>
                </c:pt>
                <c:pt idx="4">
                  <c:v>2024</c:v>
                </c:pt>
                <c:pt idx="5">
                  <c:v>1678</c:v>
                </c:pt>
                <c:pt idx="6">
                  <c:v>1235</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7월 3주
(7/15~7/21)</c:v>
                </c:pt>
                <c:pt idx="1">
                  <c:v>7월 4주
(7/22~7/28)</c:v>
                </c:pt>
                <c:pt idx="2">
                  <c:v>8월 1주
(7/29~8/4)</c:v>
                </c:pt>
                <c:pt idx="3">
                  <c:v>8월 2주
(8/5~8/11)</c:v>
                </c:pt>
                <c:pt idx="4">
                  <c:v>8월 3주
(8/12~8/18)</c:v>
                </c:pt>
                <c:pt idx="5">
                  <c:v>8월 4주
(8/19~8/25)</c:v>
                </c:pt>
                <c:pt idx="6">
                  <c:v>8월 5주
(8/26~9/1)</c:v>
                </c:pt>
                <c:pt idx="7">
                  <c:v>9월 1주
(9/2~9/8)</c:v>
                </c:pt>
                <c:pt idx="8">
                  <c:v>9월 2주
(9/9~9/15)</c:v>
                </c:pt>
              </c:strCache>
            </c:strRef>
          </c:cat>
          <c:val>
            <c:numRef>
              <c:f>'주간_2p 그래프(오)'!$H$103:$H$111</c:f>
              <c:numCache>
                <c:formatCode>General</c:formatCode>
                <c:ptCount val="9"/>
                <c:pt idx="0">
                  <c:v>3311</c:v>
                </c:pt>
                <c:pt idx="1">
                  <c:v>2526</c:v>
                </c:pt>
                <c:pt idx="2">
                  <c:v>2609</c:v>
                </c:pt>
                <c:pt idx="3">
                  <c:v>3340</c:v>
                </c:pt>
                <c:pt idx="4">
                  <c:v>3063</c:v>
                </c:pt>
                <c:pt idx="5">
                  <c:v>2195</c:v>
                </c:pt>
                <c:pt idx="6">
                  <c:v>2088</c:v>
                </c:pt>
                <c:pt idx="7">
                  <c:v>2195</c:v>
                </c:pt>
                <c:pt idx="8">
                  <c:v>10058</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7월 3주
(7/15~7/21)</c:v>
                </c:pt>
                <c:pt idx="1">
                  <c:v>7월 4주
(7/22~7/28)</c:v>
                </c:pt>
                <c:pt idx="2">
                  <c:v>8월 1주
(7/29~8/4)</c:v>
                </c:pt>
                <c:pt idx="3">
                  <c:v>8월 2주
(8/5~8/11)</c:v>
                </c:pt>
                <c:pt idx="4">
                  <c:v>8월 3주
(8/12~8/18)</c:v>
                </c:pt>
                <c:pt idx="5">
                  <c:v>8월 4주
(8/19~8/25)</c:v>
                </c:pt>
                <c:pt idx="6">
                  <c:v>8월 5주
(8/26~9/1)</c:v>
                </c:pt>
                <c:pt idx="7">
                  <c:v>9월 1주
(9/2~9/8)</c:v>
                </c:pt>
                <c:pt idx="8">
                  <c:v>9월 2주
(9/9~9/15)</c:v>
                </c:pt>
              </c:strCache>
            </c:strRef>
          </c:cat>
          <c:val>
            <c:numRef>
              <c:f>'주간_2p 그래프(오)'!$I$103:$I$111</c:f>
              <c:numCache>
                <c:formatCode>General</c:formatCode>
                <c:ptCount val="9"/>
                <c:pt idx="0">
                  <c:v>4840</c:v>
                </c:pt>
                <c:pt idx="1">
                  <c:v>3595</c:v>
                </c:pt>
                <c:pt idx="2">
                  <c:v>3871</c:v>
                </c:pt>
                <c:pt idx="3">
                  <c:v>4830</c:v>
                </c:pt>
                <c:pt idx="4">
                  <c:v>4164</c:v>
                </c:pt>
                <c:pt idx="5">
                  <c:v>3057</c:v>
                </c:pt>
                <c:pt idx="6">
                  <c:v>2930</c:v>
                </c:pt>
                <c:pt idx="7">
                  <c:v>3057</c:v>
                </c:pt>
                <c:pt idx="8">
                  <c:v>13806</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General" sourceLinked="1"/>
        <c:majorTickMark val="out"/>
        <c:minorTickMark val="none"/>
        <c:tickLblPos val="nextTo"/>
        <c:crossAx val="-1623816544"/>
        <c:crosses val="autoZero"/>
        <c:crossBetween val="between"/>
      </c:valAx>
      <c:valAx>
        <c:axId val="-1623814912"/>
        <c:scaling>
          <c:orientation val="minMax"/>
        </c:scaling>
        <c:delete val="0"/>
        <c:axPos val="r"/>
        <c:numFmt formatCode="General"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[VALUE]</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7월 3주</c:v>
                </c:pt>
                <c:pt idx="1">
                  <c:v>7월 4주</c:v>
                </c:pt>
                <c:pt idx="2">
                  <c:v>8월 1주</c:v>
                </c:pt>
                <c:pt idx="3">
                  <c:v>8월 2주</c:v>
                </c:pt>
                <c:pt idx="4">
                  <c:v>8월 3주</c:v>
                </c:pt>
                <c:pt idx="5">
                  <c:v>8월 4주</c:v>
                </c:pt>
                <c:pt idx="6">
                  <c:v>8월 5주</c:v>
                </c:pt>
                <c:pt idx="7">
                  <c:v>9월 1주</c:v>
                </c:pt>
                <c:pt idx="8">
                  <c:v>9월 2주</c:v>
                </c:pt>
              </c:strCache>
            </c:strRef>
          </c:cat>
          <c:val>
            <c:numRef>
              <c:f>'주간_3p 평균값, 그래프'!$J$9:$J$17</c:f>
              <c:numCache>
                <c:formatCode>#,##0</c:formatCode>
                <c:ptCount val="9"/>
                <c:pt idx="0">
                  <c:v>923</c:v>
                </c:pt>
                <c:pt idx="1">
                  <c:v>642</c:v>
                </c:pt>
                <c:pt idx="2">
                  <c:v>684</c:v>
                </c:pt>
                <c:pt idx="3">
                  <c:v>730</c:v>
                </c:pt>
                <c:pt idx="4">
                  <c:v>519</c:v>
                </c:pt>
                <c:pt idx="5">
                  <c:v>773</c:v>
                </c:pt>
                <c:pt idx="6">
                  <c:v>629</c:v>
                </c:pt>
                <c:pt idx="7">
                  <c:v>675</c:v>
                </c:pt>
                <c:pt idx="8">
                  <c:v>566</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7월 3주</c:v>
                </c:pt>
                <c:pt idx="1">
                  <c:v>7월 4주</c:v>
                </c:pt>
                <c:pt idx="2">
                  <c:v>8월 1주</c:v>
                </c:pt>
                <c:pt idx="3">
                  <c:v>8월 2주</c:v>
                </c:pt>
                <c:pt idx="4">
                  <c:v>8월 3주</c:v>
                </c:pt>
                <c:pt idx="5">
                  <c:v>8월 4주</c:v>
                </c:pt>
                <c:pt idx="6">
                  <c:v>8월 5주</c:v>
                </c:pt>
                <c:pt idx="7">
                  <c:v>9월 1주</c:v>
                </c:pt>
                <c:pt idx="8">
                  <c:v>9월 2주</c:v>
                </c:pt>
              </c:strCache>
            </c:strRef>
          </c:cat>
          <c:val>
            <c:numRef>
              <c:f>'주간_3p 평균값, 그래프'!$I$9:$I$17</c:f>
              <c:numCache>
                <c:formatCode>#,##0</c:formatCode>
                <c:ptCount val="9"/>
                <c:pt idx="0">
                  <c:v>2388</c:v>
                </c:pt>
                <c:pt idx="1">
                  <c:v>1884</c:v>
                </c:pt>
                <c:pt idx="2">
                  <c:v>1925</c:v>
                </c:pt>
                <c:pt idx="3">
                  <c:v>2610</c:v>
                </c:pt>
                <c:pt idx="4">
                  <c:v>2544</c:v>
                </c:pt>
                <c:pt idx="5">
                  <c:v>1422</c:v>
                </c:pt>
                <c:pt idx="6">
                  <c:v>1459</c:v>
                </c:pt>
                <c:pt idx="7">
                  <c:v>1520</c:v>
                </c:pt>
                <c:pt idx="8">
                  <c:v>9492</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19078"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19045"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19014"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18989"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18783"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18770"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I25" sqref="I25"/>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9월 2주
(9/9~9/15)</v>
      </c>
      <c r="K2" s="93"/>
      <c r="L2" s="93"/>
      <c r="M2" s="123">
        <f>A13</f>
        <v>45544</v>
      </c>
      <c r="N2" s="97"/>
      <c r="O2" s="79"/>
      <c r="P2" s="78"/>
      <c r="Q2" s="78"/>
      <c r="R2" s="78"/>
      <c r="S2" s="78"/>
      <c r="T2" s="78"/>
    </row>
    <row r="3" spans="1:20" ht="24" customHeight="1">
      <c r="B3" s="179" t="s">
        <v>92</v>
      </c>
      <c r="C3" s="179"/>
      <c r="D3" s="152">
        <v>2088</v>
      </c>
      <c r="E3" s="114">
        <f>SUM(C13:C19)</f>
        <v>10058</v>
      </c>
      <c r="F3" s="115" t="str">
        <f>CONCATENATE(IF((E3-D3)=0,"",IF((E3-D3)&gt;0,"▲","▼")),(IF((E3-D3)=0,"-",TEXT(ABS(VALUE(E3-D3)),"#,###"))))</f>
        <v>▲7,970</v>
      </c>
      <c r="G3" s="82"/>
      <c r="H3" s="77"/>
      <c r="I3" s="78"/>
      <c r="J3" s="78"/>
      <c r="K3" s="94"/>
      <c r="L3" s="94"/>
      <c r="M3" s="123">
        <f>M2+6</f>
        <v>45550</v>
      </c>
      <c r="N3" s="98"/>
      <c r="O3" s="78"/>
      <c r="P3" s="78"/>
      <c r="Q3" s="80"/>
      <c r="R3" s="78"/>
      <c r="S3" s="78"/>
      <c r="T3" s="78"/>
    </row>
    <row r="4" spans="1:20">
      <c r="B4" s="179" t="s">
        <v>93</v>
      </c>
      <c r="C4" s="179"/>
      <c r="D4" s="153">
        <v>298</v>
      </c>
      <c r="E4" s="116">
        <f>ROUND(AVERAGE(C13:C19),0)</f>
        <v>1437</v>
      </c>
      <c r="F4" s="115" t="str">
        <f t="shared" ref="F4:F7" si="0">CONCATENATE(IF((E4-D4)=0,"",IF((E4-D4)&gt;0,"▲","▼")),(IF((E4-D4)=0,"-",TEXT(ABS(VALUE(E4-D4)),"#,###"))))</f>
        <v>▲1,139</v>
      </c>
      <c r="G4" s="82"/>
      <c r="H4" s="77"/>
      <c r="I4" s="78"/>
      <c r="J4" s="78"/>
      <c r="K4" s="78"/>
      <c r="L4" s="78"/>
      <c r="M4" s="122">
        <f>M2-WEEKDAY(M2,13)+9</f>
        <v>45547</v>
      </c>
      <c r="N4" s="77"/>
      <c r="O4" s="81"/>
      <c r="P4" s="78"/>
      <c r="Q4" s="78"/>
      <c r="R4" s="78"/>
      <c r="S4" s="78"/>
      <c r="T4" s="78"/>
    </row>
    <row r="5" spans="1:20" ht="24" customHeight="1">
      <c r="B5" s="179" t="s">
        <v>94</v>
      </c>
      <c r="C5" s="179"/>
      <c r="D5" s="152">
        <v>2930</v>
      </c>
      <c r="E5" s="114">
        <f>SUM(F13:F19)</f>
        <v>13806</v>
      </c>
      <c r="F5" s="115" t="str">
        <f t="shared" si="0"/>
        <v>▲10,876</v>
      </c>
      <c r="G5" s="82"/>
      <c r="H5" s="77"/>
      <c r="I5" s="119">
        <f>A13</f>
        <v>45544</v>
      </c>
      <c r="J5" s="103" t="str">
        <f>CONCATENATE(M5, "월 ",M6,"주")</f>
        <v>9월 2주</v>
      </c>
      <c r="K5" s="82"/>
      <c r="L5" s="121">
        <f>A13</f>
        <v>45544</v>
      </c>
      <c r="M5" s="103" t="str">
        <f>TEXT(M4,"m")</f>
        <v>9</v>
      </c>
      <c r="N5" s="77"/>
      <c r="O5" s="78"/>
      <c r="P5" s="78"/>
      <c r="Q5" s="78"/>
      <c r="R5" s="78"/>
      <c r="S5" s="78"/>
      <c r="T5" s="78"/>
    </row>
    <row r="6" spans="1:20" ht="31.5">
      <c r="B6" s="179" t="s">
        <v>95</v>
      </c>
      <c r="C6" s="179"/>
      <c r="D6" s="153">
        <v>419</v>
      </c>
      <c r="E6" s="116">
        <f>ROUND(AVERAGE(F13:F19),0)</f>
        <v>1972</v>
      </c>
      <c r="F6" s="115" t="str">
        <f t="shared" si="0"/>
        <v>▲1,553</v>
      </c>
      <c r="G6" s="82"/>
      <c r="H6" s="77"/>
      <c r="I6" s="78"/>
      <c r="J6" s="90" t="s">
        <v>129</v>
      </c>
      <c r="K6" s="78"/>
      <c r="L6" s="78"/>
      <c r="M6" s="124">
        <f>WEEKNUM(DATE(YEAR(M4),1,DAY(M4-WEEKDAY(M4,14)+1)),WEEKDAY(DATE(YEAR(M4),1,1),11)+10)</f>
        <v>2</v>
      </c>
      <c r="N6" s="77"/>
      <c r="O6" s="78"/>
      <c r="P6" s="78"/>
      <c r="Q6" s="78"/>
      <c r="R6" s="78"/>
      <c r="S6" s="78"/>
      <c r="T6" s="78"/>
    </row>
    <row r="7" spans="1:20">
      <c r="B7" s="179" t="s">
        <v>96</v>
      </c>
      <c r="C7" s="179"/>
      <c r="D7" s="154">
        <v>2</v>
      </c>
      <c r="E7" s="117">
        <f>SUM(K13:K19)</f>
        <v>1</v>
      </c>
      <c r="F7" s="118" t="str">
        <f t="shared" si="0"/>
        <v>▼1</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9월 2주차.pptx</v>
      </c>
      <c r="R9" s="78"/>
      <c r="S9" s="78"/>
      <c r="T9" s="78"/>
    </row>
    <row r="10" spans="1:20" ht="18" thickBot="1">
      <c r="A10" s="113" t="str">
        <f>CONCATENATE(TEXT(A13, "yyyy.mm.dd"), " ~ ", TEXT(A19, "yyyy.mm.dd"))</f>
        <v>2024.09.09 ~ 2024.09.15</v>
      </c>
      <c r="D10" s="87"/>
    </row>
    <row r="11" spans="1:20" ht="18" thickBot="1">
      <c r="D11" s="89"/>
      <c r="M11" s="183" t="s">
        <v>124</v>
      </c>
      <c r="N11" s="184"/>
      <c r="O11" s="185"/>
      <c r="Q11" s="180" t="str">
        <f>CONCATENATE("기간 : ", TEXT(A13, "yyyy.mm.dd"), " ~ ", TEXT(A19, "yyyy.mm.dd"))</f>
        <v>기간 : 2024.09.09 ~ 2024.09.15</v>
      </c>
      <c r="R11" s="181"/>
      <c r="S11" s="182"/>
    </row>
    <row r="12" spans="1:20">
      <c r="A12" s="4"/>
      <c r="B12" s="4"/>
      <c r="C12" s="4" t="s">
        <v>97</v>
      </c>
      <c r="D12" s="4"/>
      <c r="E12" s="4"/>
      <c r="F12" s="4" t="s">
        <v>98</v>
      </c>
      <c r="G12" s="4"/>
      <c r="H12" s="4"/>
      <c r="I12" s="4"/>
      <c r="J12" s="4" t="s">
        <v>99</v>
      </c>
      <c r="M12" s="54"/>
      <c r="N12" s="4" t="s">
        <v>127</v>
      </c>
      <c r="O12" s="55" t="s">
        <v>128</v>
      </c>
    </row>
    <row r="13" spans="1:20">
      <c r="A13" s="172">
        <v>45544</v>
      </c>
      <c r="B13" s="173" t="s">
        <v>215</v>
      </c>
      <c r="C13" s="173">
        <v>1254</v>
      </c>
      <c r="D13" s="173">
        <v>425</v>
      </c>
      <c r="E13" s="173">
        <v>829</v>
      </c>
      <c r="F13" s="173">
        <v>2134</v>
      </c>
      <c r="G13" s="174">
        <v>656</v>
      </c>
      <c r="H13" s="175">
        <v>1478</v>
      </c>
      <c r="I13" s="176">
        <v>401.84739214423695</v>
      </c>
      <c r="J13" s="177" t="s">
        <v>216</v>
      </c>
      <c r="K13" s="103">
        <f>IF(J13="-",0,((LEN(J13)-LEN(SUBSTITUTE(J13,CHAR(10),""))))/2+1)</f>
        <v>0</v>
      </c>
      <c r="M13" s="108" t="str">
        <f>TEXT(A13,"m/d")&amp;"("&amp;TEXT(A13,"aaa")&amp;")"</f>
        <v>9/9(월)</v>
      </c>
      <c r="N13" s="109">
        <f>C13</f>
        <v>1254</v>
      </c>
      <c r="O13" s="110">
        <f>F13</f>
        <v>2134</v>
      </c>
    </row>
    <row r="14" spans="1:20" ht="36" customHeight="1">
      <c r="A14" s="172">
        <v>45545</v>
      </c>
      <c r="B14" s="173" t="s">
        <v>217</v>
      </c>
      <c r="C14" s="173">
        <v>1541</v>
      </c>
      <c r="D14" s="173">
        <v>441</v>
      </c>
      <c r="E14" s="173">
        <v>1100</v>
      </c>
      <c r="F14" s="173">
        <v>2128</v>
      </c>
      <c r="G14" s="174">
        <v>614</v>
      </c>
      <c r="H14" s="175">
        <v>1514</v>
      </c>
      <c r="I14" s="176">
        <v>402.5804375804376</v>
      </c>
      <c r="J14" s="177" t="s">
        <v>216</v>
      </c>
      <c r="K14" s="103">
        <f t="shared" ref="K14:K19" si="1">IF(J14="-",0,((LEN(J14)-LEN(SUBSTITUTE(J14,CHAR(10),""))))/2+1)</f>
        <v>0</v>
      </c>
      <c r="M14" s="108" t="str">
        <f t="shared" ref="M14:M19" si="2">TEXT(A14,"m/d")&amp;"("&amp;TEXT(A14,"aaa")&amp;")"</f>
        <v>9/10(화)</v>
      </c>
      <c r="N14" s="109">
        <f t="shared" ref="N14:N19" si="3">C14</f>
        <v>1541</v>
      </c>
      <c r="O14" s="110">
        <f t="shared" ref="O14:O19" si="4">F14</f>
        <v>2128</v>
      </c>
    </row>
    <row r="15" spans="1:20" ht="36" customHeight="1">
      <c r="A15" s="172">
        <v>45546</v>
      </c>
      <c r="B15" s="173" t="s">
        <v>218</v>
      </c>
      <c r="C15" s="173">
        <v>1674</v>
      </c>
      <c r="D15" s="173">
        <v>439</v>
      </c>
      <c r="E15" s="173">
        <v>1235</v>
      </c>
      <c r="F15" s="173">
        <v>2354</v>
      </c>
      <c r="G15" s="174">
        <v>703</v>
      </c>
      <c r="H15" s="175">
        <v>1651</v>
      </c>
      <c r="I15" s="176">
        <v>403.39807073954984</v>
      </c>
      <c r="J15" s="177" t="s">
        <v>1790</v>
      </c>
      <c r="K15" s="103">
        <f t="shared" si="1"/>
        <v>1</v>
      </c>
      <c r="M15" s="108" t="str">
        <f t="shared" si="2"/>
        <v>9/11(수)</v>
      </c>
      <c r="N15" s="109">
        <f t="shared" si="3"/>
        <v>1674</v>
      </c>
      <c r="O15" s="110">
        <f t="shared" si="4"/>
        <v>2354</v>
      </c>
    </row>
    <row r="16" spans="1:20" ht="36" customHeight="1">
      <c r="A16" s="172">
        <v>45547</v>
      </c>
      <c r="B16" s="173" t="s">
        <v>219</v>
      </c>
      <c r="C16" s="173">
        <v>1678</v>
      </c>
      <c r="D16" s="173">
        <v>474</v>
      </c>
      <c r="E16" s="173">
        <v>1204</v>
      </c>
      <c r="F16" s="173">
        <v>2253</v>
      </c>
      <c r="G16" s="174">
        <v>716</v>
      </c>
      <c r="H16" s="175">
        <v>1537</v>
      </c>
      <c r="I16" s="176">
        <v>404.21722365038562</v>
      </c>
      <c r="J16" s="178" t="s">
        <v>216</v>
      </c>
      <c r="K16" s="103">
        <f t="shared" si="1"/>
        <v>0</v>
      </c>
      <c r="M16" s="108" t="str">
        <f t="shared" si="2"/>
        <v>9/12(목)</v>
      </c>
      <c r="N16" s="109">
        <f t="shared" si="3"/>
        <v>1678</v>
      </c>
      <c r="O16" s="110">
        <f t="shared" si="4"/>
        <v>2253</v>
      </c>
    </row>
    <row r="17" spans="1:15" ht="36" customHeight="1">
      <c r="A17" s="172">
        <v>45548</v>
      </c>
      <c r="B17" s="173" t="s">
        <v>220</v>
      </c>
      <c r="C17" s="173">
        <v>1604</v>
      </c>
      <c r="D17" s="173">
        <v>346</v>
      </c>
      <c r="E17" s="173">
        <v>1258</v>
      </c>
      <c r="F17" s="173">
        <v>2024</v>
      </c>
      <c r="G17" s="174">
        <v>458</v>
      </c>
      <c r="H17" s="175">
        <v>1566</v>
      </c>
      <c r="I17" s="176">
        <v>404.98779704560053</v>
      </c>
      <c r="J17" s="177" t="s">
        <v>216</v>
      </c>
      <c r="K17" s="103">
        <f t="shared" si="1"/>
        <v>0</v>
      </c>
      <c r="M17" s="108" t="str">
        <f t="shared" si="2"/>
        <v>9/13(금)</v>
      </c>
      <c r="N17" s="109">
        <f t="shared" si="3"/>
        <v>1604</v>
      </c>
      <c r="O17" s="110">
        <f t="shared" si="4"/>
        <v>2024</v>
      </c>
    </row>
    <row r="18" spans="1:15" ht="36" customHeight="1">
      <c r="A18" s="172">
        <v>45549</v>
      </c>
      <c r="B18" s="173" t="s">
        <v>221</v>
      </c>
      <c r="C18" s="173">
        <v>1284</v>
      </c>
      <c r="D18" s="173">
        <v>189</v>
      </c>
      <c r="E18" s="173">
        <v>1095</v>
      </c>
      <c r="F18" s="173">
        <v>1678</v>
      </c>
      <c r="G18" s="174">
        <v>316</v>
      </c>
      <c r="H18" s="175">
        <v>1362</v>
      </c>
      <c r="I18" s="176">
        <v>405.5519897304236</v>
      </c>
      <c r="J18" s="177" t="s">
        <v>216</v>
      </c>
      <c r="K18" s="103">
        <f t="shared" si="1"/>
        <v>0</v>
      </c>
      <c r="M18" s="108" t="str">
        <f t="shared" si="2"/>
        <v>9/14(토)</v>
      </c>
      <c r="N18" s="109">
        <f t="shared" si="3"/>
        <v>1284</v>
      </c>
      <c r="O18" s="110">
        <f t="shared" si="4"/>
        <v>1678</v>
      </c>
    </row>
    <row r="19" spans="1:15" ht="36" customHeight="1" thickBot="1">
      <c r="A19" s="172">
        <v>45550</v>
      </c>
      <c r="B19" s="173" t="s">
        <v>222</v>
      </c>
      <c r="C19" s="173">
        <v>1023</v>
      </c>
      <c r="D19" s="173">
        <v>121</v>
      </c>
      <c r="E19" s="173">
        <v>902</v>
      </c>
      <c r="F19" s="173">
        <v>1235</v>
      </c>
      <c r="G19" s="174">
        <v>135</v>
      </c>
      <c r="H19" s="175">
        <v>1100</v>
      </c>
      <c r="I19" s="176">
        <v>405.94804361770366</v>
      </c>
      <c r="J19" s="177" t="s">
        <v>216</v>
      </c>
      <c r="K19" s="103">
        <f t="shared" si="1"/>
        <v>0</v>
      </c>
      <c r="M19" s="171" t="str">
        <f t="shared" si="2"/>
        <v>9/15(일)</v>
      </c>
      <c r="N19" s="111">
        <f t="shared" si="3"/>
        <v>1023</v>
      </c>
      <c r="O19" s="112">
        <f t="shared" si="4"/>
        <v>1235</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29" sqref="B229:D229"/>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9월 2주
(9/9~9/15)</v>
      </c>
      <c r="I3" s="105">
        <f>'주간 2p_테이블(왼)'!E3</f>
        <v>10058</v>
      </c>
      <c r="J3" s="106">
        <f>'주간 2p_테이블(왼)'!E5</f>
        <v>13806</v>
      </c>
      <c r="M3" s="186" t="str">
        <f>CONCATENATE("기간 : ",TEXT('주간 2p_테이블(왼)'!A19-62,"yyyy.mm.dd")," ~ ",(TEXT('주간 2p_테이블(왼)'!A19,"yyyy.mm.dd")))</f>
        <v>기간 : 2024.07.15 ~ 2024.09.15</v>
      </c>
      <c r="N3" s="187"/>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3" t="s">
        <v>124</v>
      </c>
      <c r="H102" s="184"/>
      <c r="I102" s="185"/>
    </row>
    <row r="103" spans="1:14" ht="33">
      <c r="A103" s="85"/>
      <c r="B103" s="40" t="s">
        <v>107</v>
      </c>
      <c r="C103" s="23">
        <v>1437</v>
      </c>
      <c r="D103" s="23">
        <v>2622</v>
      </c>
      <c r="F103" s="83"/>
      <c r="G103" s="107" t="str">
        <f>INDEX(B:B,COUNTA($B:$B)-5)</f>
        <v>7월 3주
(7/15~7/21)</v>
      </c>
      <c r="H103" s="107">
        <f>INDEX(C:C,COUNTA($B:$B)-5)</f>
        <v>3311</v>
      </c>
      <c r="I103" s="107">
        <f>INDEX(D:D,COUNTA($B:$B)-5)</f>
        <v>4840</v>
      </c>
      <c r="J103" s="17"/>
      <c r="L103" s="17"/>
      <c r="M103" s="17"/>
      <c r="N103" s="17"/>
    </row>
    <row r="104" spans="1:14" ht="33">
      <c r="A104" s="85"/>
      <c r="B104" s="40" t="s">
        <v>106</v>
      </c>
      <c r="C104" s="23">
        <v>1474</v>
      </c>
      <c r="D104" s="23">
        <v>2551</v>
      </c>
      <c r="F104" s="83"/>
      <c r="G104" s="107" t="str">
        <f>INDEX(B:B,COUNTA($B:$B)-4)</f>
        <v>7월 4주
(7/22~7/28)</v>
      </c>
      <c r="H104" s="107">
        <f>INDEX(C:C,COUNTA($B:$B)-4)</f>
        <v>2526</v>
      </c>
      <c r="I104" s="107">
        <f>INDEX(D:D,COUNTA($B:$B)-4)</f>
        <v>3595</v>
      </c>
      <c r="L104" s="17"/>
      <c r="M104" s="17"/>
      <c r="N104" s="17"/>
    </row>
    <row r="105" spans="1:14" ht="33">
      <c r="A105" s="85"/>
      <c r="B105" s="40" t="s">
        <v>105</v>
      </c>
      <c r="C105" s="23">
        <v>1174</v>
      </c>
      <c r="D105" s="23">
        <v>2124</v>
      </c>
      <c r="F105" s="83"/>
      <c r="G105" s="107" t="str">
        <f>INDEX(B:B,COUNTA($B:$B)-3)</f>
        <v>8월 1주
(7/29~8/4)</v>
      </c>
      <c r="H105" s="107">
        <f>INDEX(C:C,COUNTA($B:$B)-3)</f>
        <v>2609</v>
      </c>
      <c r="I105" s="107">
        <f>INDEX(D:D,COUNTA($B:$B)-3)</f>
        <v>3871</v>
      </c>
      <c r="L105" s="17"/>
      <c r="M105" s="66"/>
      <c r="N105" s="17"/>
    </row>
    <row r="106" spans="1:14" ht="33">
      <c r="A106" s="85"/>
      <c r="B106" s="40" t="s">
        <v>104</v>
      </c>
      <c r="C106" s="23">
        <v>1359</v>
      </c>
      <c r="D106" s="23">
        <v>2588</v>
      </c>
      <c r="F106" s="83"/>
      <c r="G106" s="107" t="str">
        <f>INDEX(B:B,COUNTA($B:$B)-2)</f>
        <v>8월 2주
(8/5~8/11)</v>
      </c>
      <c r="H106" s="107">
        <f>INDEX(C:C,COUNTA($B:$B)-2)</f>
        <v>3340</v>
      </c>
      <c r="I106" s="107">
        <f>INDEX(D:D,COUNTA($B:$B)-2)</f>
        <v>4830</v>
      </c>
      <c r="L106" s="17"/>
      <c r="M106" s="67"/>
      <c r="N106" s="17"/>
    </row>
    <row r="107" spans="1:14" ht="33">
      <c r="A107" s="85"/>
      <c r="B107" s="40" t="s">
        <v>103</v>
      </c>
      <c r="C107" s="23">
        <v>1607</v>
      </c>
      <c r="D107" s="23">
        <v>2732</v>
      </c>
      <c r="F107" s="83"/>
      <c r="G107" s="107" t="str">
        <f>INDEX(B:B,COUNTA($B:$B)-1)</f>
        <v>8월 3주
(8/12~8/18)</v>
      </c>
      <c r="H107" s="107">
        <f>INDEX(C:C,COUNTA($B:$B)-1)</f>
        <v>3063</v>
      </c>
      <c r="I107" s="107">
        <f>INDEX(D:D,COUNTA($B:$B)-1)</f>
        <v>4164</v>
      </c>
      <c r="L107" s="17"/>
      <c r="M107" s="67"/>
      <c r="N107" s="17"/>
    </row>
    <row r="108" spans="1:14" ht="33">
      <c r="A108" s="85"/>
      <c r="B108" s="40" t="s">
        <v>102</v>
      </c>
      <c r="C108" s="23">
        <v>1134</v>
      </c>
      <c r="D108" s="23">
        <v>1886</v>
      </c>
      <c r="F108" s="83"/>
      <c r="G108" s="107" t="str">
        <f>INDEX(B:B,COUNTA($B:$B))</f>
        <v>8월 4주
(8/19~8/25)</v>
      </c>
      <c r="H108" s="107">
        <f>INDEX(C:C,COUNTA($B:$B))</f>
        <v>2195</v>
      </c>
      <c r="I108" s="107">
        <f>INDEX(D:D,COUNTA($B:$B))</f>
        <v>3057</v>
      </c>
      <c r="L108" s="67"/>
      <c r="M108" s="17"/>
      <c r="N108" s="17"/>
    </row>
    <row r="109" spans="1:14" ht="33">
      <c r="A109" s="85"/>
      <c r="B109" s="40" t="s">
        <v>101</v>
      </c>
      <c r="C109" s="23">
        <v>1117</v>
      </c>
      <c r="D109" s="23">
        <v>2176</v>
      </c>
      <c r="F109" s="83"/>
      <c r="G109" s="107" t="str">
        <f>INDEX(B:B,COUNTA($B:$B)+1)</f>
        <v>8월 5주
(8/26~9/1)</v>
      </c>
      <c r="H109" s="107">
        <f>INDEX(C:C,COUNTA($B:$B)+1)</f>
        <v>2088</v>
      </c>
      <c r="I109" s="107">
        <f>INDEX(D:D,COUNTA($B:$B)+1)</f>
        <v>2930</v>
      </c>
      <c r="L109" s="67"/>
      <c r="M109" s="67"/>
      <c r="N109" s="17"/>
    </row>
    <row r="110" spans="1:14" ht="33">
      <c r="A110" s="85"/>
      <c r="B110" s="40" t="s">
        <v>138</v>
      </c>
      <c r="C110" s="23">
        <v>1004</v>
      </c>
      <c r="D110" s="23">
        <v>1836</v>
      </c>
      <c r="F110" s="83"/>
      <c r="G110" s="107" t="str">
        <f>INDEX(B:B,COUNTA($B:$B)+2)</f>
        <v>9월 1주
(9/2~9/8)</v>
      </c>
      <c r="H110" s="107">
        <f>INDEX(C:C,COUNTA($B:$B)+2)</f>
        <v>2195</v>
      </c>
      <c r="I110" s="107">
        <f>INDEX(D:D,COUNTA($B:$B)+2)</f>
        <v>3057</v>
      </c>
      <c r="L110" s="17"/>
      <c r="M110" s="17"/>
      <c r="N110" s="17"/>
    </row>
    <row r="111" spans="1:14" ht="33">
      <c r="A111" s="85"/>
      <c r="B111" s="40" t="s">
        <v>142</v>
      </c>
      <c r="C111" s="23">
        <v>1685</v>
      </c>
      <c r="D111" s="23">
        <v>3220</v>
      </c>
      <c r="F111" s="83"/>
      <c r="G111" s="107" t="str">
        <f>INDEX(B:B,COUNTA($B:$B)+3)</f>
        <v>9월 2주
(9/9~9/15)</v>
      </c>
      <c r="H111" s="107">
        <f>INDEX(C:C,COUNTA($B:$B)+3)</f>
        <v>10058</v>
      </c>
      <c r="I111" s="107">
        <f>INDEX(D:D,COUNTA($B:$B)+3)</f>
        <v>13806</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1516</v>
      </c>
      <c r="C208" s="23">
        <v>2400</v>
      </c>
      <c r="D208" s="23">
        <v>3414</v>
      </c>
    </row>
    <row r="209" spans="2:4" ht="33">
      <c r="B209" s="40" t="s">
        <v>1527</v>
      </c>
      <c r="C209" s="23">
        <v>2519</v>
      </c>
      <c r="D209" s="23">
        <v>3881</v>
      </c>
    </row>
    <row r="210" spans="2:4" ht="33">
      <c r="B210" s="40" t="s">
        <v>1534</v>
      </c>
      <c r="C210" s="23">
        <v>1875</v>
      </c>
      <c r="D210" s="23">
        <v>2889</v>
      </c>
    </row>
    <row r="211" spans="2:4" ht="33">
      <c r="B211" s="40" t="s">
        <v>1539</v>
      </c>
      <c r="C211" s="23">
        <v>1841</v>
      </c>
      <c r="D211" s="23">
        <v>2841</v>
      </c>
    </row>
    <row r="212" spans="2:4" ht="33">
      <c r="B212" s="40" t="s">
        <v>1543</v>
      </c>
      <c r="C212" s="23">
        <v>1827</v>
      </c>
      <c r="D212" s="23">
        <v>2724</v>
      </c>
    </row>
    <row r="213" spans="2:4" ht="33">
      <c r="B213" s="40" t="s">
        <v>1547</v>
      </c>
      <c r="C213" s="23">
        <v>3590</v>
      </c>
      <c r="D213" s="23">
        <v>4788</v>
      </c>
    </row>
    <row r="214" spans="2:4" ht="33">
      <c r="B214" s="40" t="s">
        <v>1553</v>
      </c>
      <c r="C214" s="23">
        <v>3881</v>
      </c>
      <c r="D214" s="23">
        <v>5250</v>
      </c>
    </row>
    <row r="215" spans="2:4" ht="33">
      <c r="B215" s="40" t="s">
        <v>1557</v>
      </c>
      <c r="C215" s="23">
        <v>1929</v>
      </c>
      <c r="D215" s="23">
        <v>2734</v>
      </c>
    </row>
    <row r="216" spans="2:4" ht="33">
      <c r="B216" s="40" t="s">
        <v>1566</v>
      </c>
      <c r="C216" s="23">
        <v>1951</v>
      </c>
      <c r="D216" s="23">
        <v>2777</v>
      </c>
    </row>
    <row r="217" spans="2:4" ht="33">
      <c r="B217" s="40" t="s">
        <v>1576</v>
      </c>
      <c r="C217" s="23">
        <v>2343</v>
      </c>
      <c r="D217" s="23">
        <v>3223</v>
      </c>
    </row>
    <row r="218" spans="2:4" ht="33">
      <c r="B218" s="40" t="s">
        <v>1587</v>
      </c>
      <c r="C218" s="23">
        <v>2208</v>
      </c>
      <c r="D218" s="23">
        <v>3193</v>
      </c>
    </row>
    <row r="219" spans="2:4" ht="33">
      <c r="B219" s="40" t="s">
        <v>1599</v>
      </c>
      <c r="C219" s="23">
        <v>2218</v>
      </c>
      <c r="D219" s="23">
        <v>3247</v>
      </c>
    </row>
    <row r="220" spans="2:4" ht="33">
      <c r="B220" s="40" t="s">
        <v>1619</v>
      </c>
      <c r="C220" s="23">
        <v>3230</v>
      </c>
      <c r="D220" s="23">
        <v>4893</v>
      </c>
    </row>
    <row r="221" spans="2:4" ht="33">
      <c r="B221" s="40" t="s">
        <v>1637</v>
      </c>
      <c r="C221" s="23">
        <v>3311</v>
      </c>
      <c r="D221" s="23">
        <v>4840</v>
      </c>
    </row>
    <row r="222" spans="2:4" ht="33">
      <c r="B222" s="40" t="s">
        <v>1642</v>
      </c>
      <c r="C222" s="23">
        <v>2526</v>
      </c>
      <c r="D222" s="23">
        <v>3595</v>
      </c>
    </row>
    <row r="223" spans="2:4" ht="33">
      <c r="B223" s="40" t="s">
        <v>1665</v>
      </c>
      <c r="C223" s="23">
        <v>2609</v>
      </c>
      <c r="D223" s="23">
        <v>3871</v>
      </c>
    </row>
    <row r="224" spans="2:4" ht="33">
      <c r="B224" s="40" t="s">
        <v>1691</v>
      </c>
      <c r="C224" s="23">
        <v>3340</v>
      </c>
      <c r="D224" s="23">
        <v>4830</v>
      </c>
    </row>
    <row r="225" spans="2:4" ht="33">
      <c r="B225" s="40" t="s">
        <v>1704</v>
      </c>
      <c r="C225" s="23">
        <v>3063</v>
      </c>
      <c r="D225" s="23">
        <v>4164</v>
      </c>
    </row>
    <row r="226" spans="2:4" ht="33">
      <c r="B226" s="40" t="s">
        <v>1721</v>
      </c>
      <c r="C226" s="23">
        <v>2195</v>
      </c>
      <c r="D226" s="23">
        <v>3057</v>
      </c>
    </row>
    <row r="227" spans="2:4" ht="33">
      <c r="B227" s="40" t="s">
        <v>1740</v>
      </c>
      <c r="C227" s="23">
        <v>2088</v>
      </c>
      <c r="D227" s="23">
        <v>2930</v>
      </c>
    </row>
    <row r="228" spans="2:4" ht="33">
      <c r="B228" s="40" t="s">
        <v>1785</v>
      </c>
      <c r="C228" s="23">
        <v>2195</v>
      </c>
      <c r="D228" s="23">
        <v>3057</v>
      </c>
    </row>
    <row r="229" spans="2:4" ht="33">
      <c r="B229" s="40" t="s">
        <v>1947</v>
      </c>
      <c r="C229" s="23">
        <v>10058</v>
      </c>
      <c r="D229" s="23">
        <v>13806</v>
      </c>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opLeftCell="A114" zoomScale="85" zoomScaleNormal="85" workbookViewId="0">
      <selection activeCell="I136" sqref="I136"/>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45544</v>
      </c>
      <c r="M3" s="128" t="str">
        <f>'주간 2p_테이블(왼)'!J5</f>
        <v>9월 2주</v>
      </c>
      <c r="N3" s="129">
        <f>'주간 2p_테이블(왼)'!E3</f>
        <v>10058</v>
      </c>
      <c r="O3" s="129">
        <f>N3-P3</f>
        <v>566</v>
      </c>
      <c r="P3" s="129">
        <f>N3-VLOOKUP("South Korea",주간_5pg!A:B, 2,FALSE)</f>
        <v>9492</v>
      </c>
      <c r="Q3" s="34"/>
    </row>
    <row r="4" spans="1:17" ht="15" thickBot="1">
      <c r="B4" s="30"/>
      <c r="C4" s="30"/>
      <c r="D4" s="30"/>
      <c r="E4" s="30"/>
      <c r="F4" s="30"/>
      <c r="H4" s="125" t="str">
        <f>TEXT(ROUND(AVERAGE('주간_2p 그래프(오)'!C:C),0),"#,###")</f>
        <v>2,850</v>
      </c>
      <c r="I4" s="126" t="str">
        <f>TEXT(ROUND(AVERAGE('주간_2p 그래프(오)'!D:D),0),"#,###")</f>
        <v>4,143</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9,492 (▲7,972)로 전주 대비 약 524% 증가</v>
      </c>
      <c r="M6" s="75"/>
      <c r="N6" s="75"/>
      <c r="O6" s="76"/>
      <c r="Q6" s="34"/>
    </row>
    <row r="7" spans="1:17" ht="18" customHeight="1" thickBot="1">
      <c r="A7" s="101">
        <v>44613</v>
      </c>
      <c r="B7" s="44" t="s">
        <v>39</v>
      </c>
      <c r="C7" s="29">
        <v>1246</v>
      </c>
      <c r="D7" s="38">
        <v>357</v>
      </c>
      <c r="E7" s="38">
        <f t="shared" si="0"/>
        <v>889</v>
      </c>
      <c r="F7" s="47"/>
      <c r="H7" s="188" t="s">
        <v>125</v>
      </c>
      <c r="I7" s="189"/>
      <c r="J7" s="190"/>
      <c r="L7" s="131" t="str">
        <f>CONCATENATE("국내 유입 방문자 수는 ",TEXT(J17,"#,###")," (",CONCATENATE(IF((J17-J16)=0,"",IF((J17-J16)&gt;0,"▲","▼")),(IF((J17-J16)=0,"-",ABS(VALUE(J17-J16))))),")","로 전주 대비 약 ", IF((J17-J16)/J16&lt;0,CONCATENATE((TEXT((J16-J17)/J16,"#%"))," 감소"),CONCATENATE((TEXT((J17-J16)/J16,"#%"))," 증가")))</f>
        <v>국내 유입 방문자 수는 566 (▼109)로 전주 대비 약 16% 감소</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45488</v>
      </c>
      <c r="H9" s="132" t="str">
        <f t="shared" ref="H9:H17" si="2">VLOOKUP($G9,$A:$C,2,FALSE)</f>
        <v>7월 3주</v>
      </c>
      <c r="I9" s="133">
        <f t="shared" ref="I9:I17" si="3">VLOOKUP($G9,$A:$E,5,FALSE)</f>
        <v>2388</v>
      </c>
      <c r="J9" s="134">
        <f t="shared" ref="J9:J17" si="4">VLOOKUP($G9,$A:$E,4,FALSE)</f>
        <v>923</v>
      </c>
    </row>
    <row r="10" spans="1:17">
      <c r="A10" s="101">
        <v>44634</v>
      </c>
      <c r="B10" s="44" t="s">
        <v>84</v>
      </c>
      <c r="C10" s="29">
        <v>2909</v>
      </c>
      <c r="D10" s="38">
        <v>531</v>
      </c>
      <c r="E10" s="38">
        <f t="shared" si="0"/>
        <v>2378</v>
      </c>
      <c r="F10" s="47"/>
      <c r="G10" s="49">
        <f t="shared" si="1"/>
        <v>45495</v>
      </c>
      <c r="H10" s="132" t="str">
        <f t="shared" si="2"/>
        <v>7월 4주</v>
      </c>
      <c r="I10" s="133">
        <f t="shared" si="3"/>
        <v>1884</v>
      </c>
      <c r="J10" s="134">
        <f t="shared" si="4"/>
        <v>642</v>
      </c>
    </row>
    <row r="11" spans="1:17">
      <c r="A11" s="101">
        <v>44641</v>
      </c>
      <c r="B11" s="44" t="s">
        <v>85</v>
      </c>
      <c r="C11" s="29">
        <v>1522</v>
      </c>
      <c r="D11" s="38">
        <v>431</v>
      </c>
      <c r="E11" s="38">
        <f t="shared" si="0"/>
        <v>1091</v>
      </c>
      <c r="F11" s="47"/>
      <c r="G11" s="49">
        <f t="shared" si="1"/>
        <v>45502</v>
      </c>
      <c r="H11" s="132" t="str">
        <f t="shared" si="2"/>
        <v>8월 1주</v>
      </c>
      <c r="I11" s="133">
        <f t="shared" si="3"/>
        <v>1925</v>
      </c>
      <c r="J11" s="134">
        <f t="shared" si="4"/>
        <v>684</v>
      </c>
      <c r="L11" s="30" t="s">
        <v>154</v>
      </c>
    </row>
    <row r="12" spans="1:17">
      <c r="A12" s="101">
        <v>44648</v>
      </c>
      <c r="B12" s="44" t="s">
        <v>86</v>
      </c>
      <c r="C12" s="29">
        <v>1503</v>
      </c>
      <c r="D12" s="38">
        <v>521</v>
      </c>
      <c r="E12" s="38">
        <f t="shared" si="0"/>
        <v>982</v>
      </c>
      <c r="F12" s="47"/>
      <c r="G12" s="49">
        <f t="shared" si="1"/>
        <v>45509</v>
      </c>
      <c r="H12" s="132" t="str">
        <f t="shared" si="2"/>
        <v>8월 2주</v>
      </c>
      <c r="I12" s="133">
        <f t="shared" si="3"/>
        <v>2610</v>
      </c>
      <c r="J12" s="134">
        <f t="shared" si="4"/>
        <v>730</v>
      </c>
      <c r="L12" s="30" t="s">
        <v>149</v>
      </c>
    </row>
    <row r="13" spans="1:17">
      <c r="A13" s="101">
        <v>44655</v>
      </c>
      <c r="B13" s="44" t="s">
        <v>117</v>
      </c>
      <c r="C13" s="29">
        <v>1567</v>
      </c>
      <c r="D13" s="38">
        <v>441</v>
      </c>
      <c r="E13" s="38">
        <f t="shared" si="0"/>
        <v>1126</v>
      </c>
      <c r="F13" s="47"/>
      <c r="G13" s="49">
        <f t="shared" si="1"/>
        <v>45516</v>
      </c>
      <c r="H13" s="132" t="str">
        <f t="shared" si="2"/>
        <v>8월 3주</v>
      </c>
      <c r="I13" s="133">
        <f t="shared" si="3"/>
        <v>2544</v>
      </c>
      <c r="J13" s="134">
        <f t="shared" si="4"/>
        <v>519</v>
      </c>
      <c r="L13" s="30" t="s">
        <v>130</v>
      </c>
    </row>
    <row r="14" spans="1:17">
      <c r="A14" s="101">
        <v>44662</v>
      </c>
      <c r="B14" s="44" t="s">
        <v>87</v>
      </c>
      <c r="C14" s="29">
        <v>1545</v>
      </c>
      <c r="D14" s="38">
        <v>522</v>
      </c>
      <c r="E14" s="38">
        <f t="shared" si="0"/>
        <v>1023</v>
      </c>
      <c r="F14" s="47"/>
      <c r="G14" s="49">
        <f t="shared" si="1"/>
        <v>45523</v>
      </c>
      <c r="H14" s="132" t="str">
        <f t="shared" si="2"/>
        <v>8월 4주</v>
      </c>
      <c r="I14" s="133">
        <f t="shared" si="3"/>
        <v>1422</v>
      </c>
      <c r="J14" s="134">
        <f t="shared" si="4"/>
        <v>773</v>
      </c>
      <c r="L14" s="30" t="s">
        <v>131</v>
      </c>
    </row>
    <row r="15" spans="1:17">
      <c r="A15" s="101">
        <v>44669</v>
      </c>
      <c r="B15" s="44" t="s">
        <v>46</v>
      </c>
      <c r="C15" s="29">
        <v>1437</v>
      </c>
      <c r="D15" s="38">
        <v>507</v>
      </c>
      <c r="E15" s="38">
        <f t="shared" si="0"/>
        <v>930</v>
      </c>
      <c r="F15" s="47"/>
      <c r="G15" s="49">
        <f t="shared" si="1"/>
        <v>45530</v>
      </c>
      <c r="H15" s="132" t="str">
        <f t="shared" si="2"/>
        <v>8월 5주</v>
      </c>
      <c r="I15" s="133">
        <f t="shared" si="3"/>
        <v>1459</v>
      </c>
      <c r="J15" s="134">
        <f t="shared" si="4"/>
        <v>629</v>
      </c>
    </row>
    <row r="16" spans="1:17">
      <c r="A16" s="101">
        <v>44676</v>
      </c>
      <c r="B16" s="44" t="s">
        <v>88</v>
      </c>
      <c r="C16" s="29">
        <v>1474</v>
      </c>
      <c r="D16" s="38">
        <v>465</v>
      </c>
      <c r="E16" s="38">
        <f t="shared" si="0"/>
        <v>1009</v>
      </c>
      <c r="F16" s="47"/>
      <c r="G16" s="49">
        <f t="shared" si="1"/>
        <v>45537</v>
      </c>
      <c r="H16" s="132" t="str">
        <f t="shared" si="2"/>
        <v>9월 1주</v>
      </c>
      <c r="I16" s="133">
        <f t="shared" si="3"/>
        <v>1520</v>
      </c>
      <c r="J16" s="134">
        <f t="shared" si="4"/>
        <v>675</v>
      </c>
    </row>
    <row r="17" spans="1:12" ht="15" thickBot="1">
      <c r="A17" s="101">
        <v>44683</v>
      </c>
      <c r="B17" s="44" t="s">
        <v>118</v>
      </c>
      <c r="C17" s="29">
        <v>1174</v>
      </c>
      <c r="D17" s="38">
        <v>395</v>
      </c>
      <c r="E17" s="38">
        <f t="shared" si="0"/>
        <v>779</v>
      </c>
      <c r="F17" s="47"/>
      <c r="G17" s="49">
        <f>'주간 2p_테이블(왼)'!A13</f>
        <v>45544</v>
      </c>
      <c r="H17" s="135" t="str">
        <f t="shared" si="2"/>
        <v>9월 2주</v>
      </c>
      <c r="I17" s="151">
        <f t="shared" si="3"/>
        <v>9492</v>
      </c>
      <c r="J17" s="136">
        <f t="shared" si="4"/>
        <v>566</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2024.09.15</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2024.07.15 ~ 2024.09.15</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566</v>
      </c>
      <c r="E87" s="142">
        <f>P3</f>
        <v>9492</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1554</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v>45509</v>
      </c>
      <c r="B135" s="46" t="s">
        <v>11</v>
      </c>
      <c r="C135" s="37">
        <v>3340</v>
      </c>
      <c r="D135" s="37">
        <v>730</v>
      </c>
      <c r="E135" s="38">
        <v>2610</v>
      </c>
    </row>
    <row r="136" spans="1:5">
      <c r="A136" s="101">
        <v>45516</v>
      </c>
      <c r="B136" s="46" t="s">
        <v>12</v>
      </c>
      <c r="C136" s="37">
        <v>3063</v>
      </c>
      <c r="D136" s="37">
        <v>519</v>
      </c>
      <c r="E136" s="38">
        <v>2544</v>
      </c>
    </row>
    <row r="137" spans="1:5">
      <c r="A137" s="101">
        <v>45523</v>
      </c>
      <c r="B137" s="46" t="s">
        <v>13</v>
      </c>
      <c r="C137" s="37">
        <v>2195</v>
      </c>
      <c r="D137" s="37">
        <v>773</v>
      </c>
      <c r="E137" s="38">
        <v>1422</v>
      </c>
    </row>
    <row r="138" spans="1:5">
      <c r="A138" s="101">
        <v>45530</v>
      </c>
      <c r="B138" s="46" t="s">
        <v>681</v>
      </c>
      <c r="C138" s="37">
        <v>2088</v>
      </c>
      <c r="D138" s="37">
        <v>629</v>
      </c>
      <c r="E138" s="38">
        <v>1459</v>
      </c>
    </row>
    <row r="139" spans="1:5">
      <c r="A139" s="101">
        <v>45537</v>
      </c>
      <c r="B139" s="46" t="s">
        <v>162</v>
      </c>
      <c r="C139" s="37">
        <v>2195</v>
      </c>
      <c r="D139" s="37">
        <v>675</v>
      </c>
      <c r="E139" s="38">
        <v>1520</v>
      </c>
    </row>
    <row r="140" spans="1:5">
      <c r="A140" s="101">
        <v>45544</v>
      </c>
      <c r="B140" s="46" t="s">
        <v>15</v>
      </c>
      <c r="C140" s="37">
        <v>10058</v>
      </c>
      <c r="D140" s="37">
        <v>566</v>
      </c>
      <c r="E140" s="38">
        <v>9492</v>
      </c>
    </row>
    <row r="141" spans="1:5">
      <c r="A141" s="101"/>
      <c r="B141" s="46"/>
      <c r="C141" s="37"/>
      <c r="D141" s="37"/>
      <c r="E141" s="38"/>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24/9/8</v>
      </c>
      <c r="B2" s="156" t="str">
        <f>HYPERLINK("http://skinnonews.com"&amp;INDEX('상위 PV'!$A:$A,MATCH(주간_4pg!$G2,'상위 PV'!$D:$D,0)),INDEX('기사 제목, 링크 정리시트'!$B:$B,MATCH(주간_4pg!I2,'기사 제목, 링크 정리시트'!$C:$C,0)))</f>
        <v>SK Earthon secures operatorship of Ketapu Cluster off the coast of Sarawak, Malaysia, expanding operations in Southeast Asia</v>
      </c>
      <c r="C2" s="157" t="str">
        <f>TEXT(INDEX('상위 PV'!$B:$B,MATCH(주간_4pg!$G2,'상위 PV'!$D:$D,0)),"#,###")</f>
        <v>9,582</v>
      </c>
      <c r="D2" s="157" t="str">
        <f>TEXT(SUMIFS(기기!$C:$C,기기!$A:$A,INDEX('상위 PV'!$A:$A,MATCH(주간_4pg!$G2,'상위 PV'!$D:$D,0)),기기!$B:$B,"desktop"),"#,###")</f>
        <v>627</v>
      </c>
      <c r="E2" s="157" t="str">
        <f t="shared" ref="E2:E7" si="0">TEXT(C2-D2,"#,##0")</f>
        <v>8,955</v>
      </c>
      <c r="F2" s="149" t="str">
        <f>CONCATENATE("- ",INDEX(경로!$F:$F,MATCH($G2&amp;"@1",경로!$E:$E,0))," (",TEXT(INDEX(경로!$C:$C,MATCH($G2&amp;"@1",경로!$E:$E,0))/C2,"0%"),")") &amp;CHAR(10)&amp; CONCATENATE("- ",INDEX(경로!$F:$F,MATCH($G2&amp;"@2",경로!$E:$E,0)), " (", TEXT(INDEX(경로!$C:$C,MATCH($G2&amp;"@2",경로!$E:$E,0))/C2, "0%"), ")")</f>
        <v>- Google.com (95%)
- 직접유입 (4%)</v>
      </c>
      <c r="G2" s="77">
        <v>1</v>
      </c>
      <c r="H2" s="77"/>
      <c r="I2" s="140" t="str">
        <f>"http://skinnonews.com"&amp;INDEX('상위 PV'!$A:$A,MATCH(주간_4pg!$G2,'상위 PV'!$D:$D,0))</f>
        <v>http://skinnonews.com/global/archives/19045</v>
      </c>
      <c r="J2" s="141">
        <f>VLOOKUP(B2, '기사 제목, 링크 정리시트'!B:D, 3, FALSE)</f>
        <v>45543</v>
      </c>
      <c r="K2" s="3"/>
      <c r="N2" s="77"/>
    </row>
    <row r="3" spans="1:20" ht="25.5">
      <c r="A3" s="139" t="str">
        <f>TEXT(VLOOKUP(B3, '기사 제목, 링크 정리시트'!B:D, 3, FALSE),"YY/M/D")</f>
        <v>24/9/11</v>
      </c>
      <c r="B3" s="156" t="str">
        <f>HYPERLINK("http://skinnonews.com"&amp;INDEX('상위 PV'!$A:$A,MATCH(주간_4pg!$G3,'상위 PV'!$D:$D,0)),INDEX('기사 제목, 링크 정리시트'!$B:$B,MATCH(주간_4pg!I3,'기사 제목, 링크 정리시트'!$C:$C,0)))</f>
        <v>SK Energy to start sustainable aviation fuel (SAF) commercial production</v>
      </c>
      <c r="C3" s="157" t="str">
        <f>TEXT(INDEX('상위 PV'!$B:$B,MATCH(주간_4pg!$G3,'상위 PV'!$D:$D,0)),"#,###")</f>
        <v>364</v>
      </c>
      <c r="D3" s="157" t="str">
        <f>TEXT(SUMIFS(기기!$C:$C,기기!$A:$A,INDEX('상위 PV'!$A:$A,MATCH(주간_4pg!$G3,'상위 PV'!$D:$D,0)),기기!$B:$B,"desktop"),"#,###")</f>
        <v>231</v>
      </c>
      <c r="E3" s="157" t="str">
        <f t="shared" si="0"/>
        <v>133</v>
      </c>
      <c r="F3" s="149" t="str">
        <f>CONCATENATE("- ",INDEX(경로!$F:$F,MATCH($G3&amp;"@1",경로!$E:$E,0))," (",TEXT(INDEX(경로!$C:$C,MATCH($G3&amp;"@1",경로!$E:$E,0))/C3,"0%"),")") &amp;CHAR(10)&amp; CONCATENATE("- ",INDEX(경로!$F:$F,MATCH($G3&amp;"@2",경로!$E:$E,0)), " (", TEXT(INDEX(경로!$C:$C,MATCH($G3&amp;"@2",경로!$E:$E,0))/C3, "0%"), ")")</f>
        <v>- 직접유입 (40%)
- Google.com (23%)</v>
      </c>
      <c r="G3" s="77">
        <v>2</v>
      </c>
      <c r="H3" s="77"/>
      <c r="I3" s="140" t="str">
        <f>"http://skinnonews.com"&amp;INDEX('상위 PV'!$A:$A,MATCH(주간_4pg!$G3,'상위 PV'!$D:$D,0))</f>
        <v>http://skinnonews.com/global/archives/19078</v>
      </c>
      <c r="J3" s="141">
        <f>VLOOKUP(B3, '기사 제목, 링크 정리시트'!B:D, 3, FALSE)</f>
        <v>45546</v>
      </c>
      <c r="K3" s="3"/>
      <c r="N3" s="77"/>
      <c r="P3" s="63"/>
      <c r="T3" s="63"/>
    </row>
    <row r="4" spans="1:20" ht="25.5">
      <c r="A4" s="139" t="str">
        <f>TEXT(VLOOKUP(B4, '기사 제목, 링크 정리시트'!B:D, 3, FALSE),"YY/M/D")</f>
        <v>24/7/17</v>
      </c>
      <c r="B4" s="156" t="str">
        <f>HYPERLINK("http://skinnonews.com"&amp;INDEX('상위 PV'!$A:$A,MATCH(주간_4pg!$G4,'상위 PV'!$D:$D,0)),INDEX('기사 제목, 링크 정리시트'!$B:$B,MATCH(주간_4pg!I4,'기사 제목, 링크 정리시트'!$C:$C,0)))</f>
        <v>SK Innovation and SK E&amp;S announce merger, forming Asia-Pacific's largest private energy company with assets of KRW 100 trillion</v>
      </c>
      <c r="C4" s="157" t="str">
        <f>TEXT(INDEX('상위 PV'!$B:$B,MATCH(주간_4pg!$G4,'상위 PV'!$D:$D,0)),"#,###")</f>
        <v>117</v>
      </c>
      <c r="D4" s="157" t="str">
        <f>TEXT(SUMIFS(기기!$C:$C,기기!$A:$A,INDEX('상위 PV'!$A:$A,MATCH(주간_4pg!$G4,'상위 PV'!$D:$D,0)),기기!$B:$B,"desktop"),"#,###")</f>
        <v>105</v>
      </c>
      <c r="E4" s="157" t="str">
        <f t="shared" si="0"/>
        <v>12</v>
      </c>
      <c r="F4" s="149" t="str">
        <f>CONCATENATE("- ",INDEX(경로!$F:$F,MATCH($G4&amp;"@1",경로!$E:$E,0))," (",TEXT(INDEX(경로!$C:$C,MATCH($G4&amp;"@1",경로!$E:$E,0))/C4,"0%"),")") &amp;CHAR(10)&amp; CONCATENATE("- ",INDEX(경로!$F:$F,MATCH($G4&amp;"@2",경로!$E:$E,0)), " (", TEXT(INDEX(경로!$C:$C,MATCH($G4&amp;"@2",경로!$E:$E,0))/C4, "0%"), ")")</f>
        <v>- Google.com (51%)
- 직접유입 (32%)</v>
      </c>
      <c r="G4" s="77">
        <v>3</v>
      </c>
      <c r="H4" s="77"/>
      <c r="I4" s="140" t="str">
        <f>"http://skinnonews.com"&amp;INDEX('상위 PV'!$A:$A,MATCH(주간_4pg!$G4,'상위 PV'!$D:$D,0))</f>
        <v>http://skinnonews.com/global/archives/18546</v>
      </c>
      <c r="J4" s="141">
        <f>VLOOKUP(B4, '기사 제목, 링크 정리시트'!B:D, 3, FALSE)</f>
        <v>45490</v>
      </c>
      <c r="K4" s="3"/>
      <c r="N4" s="77"/>
      <c r="P4" s="64"/>
      <c r="T4" s="64"/>
    </row>
    <row r="5" spans="1:20" ht="25.5">
      <c r="A5" s="139" t="str">
        <f>TEXT(VLOOKUP(B5, '기사 제목, 링크 정리시트'!B:D, 3, FALSE),"YY/M/D")</f>
        <v>22/4/24</v>
      </c>
      <c r="B5" s="156" t="str">
        <f>HYPERLINK("http://skinnonews.com"&amp;INDEX('상위 PV'!$A:$A,MATCH(주간_4pg!$G5,'상위 PV'!$D:$D,0)),INDEX('기사 제목, 링크 정리시트'!$B:$B,MATCH(주간_4pg!I5,'기사 제목, 링크 정리시트'!$C:$C,0)))</f>
        <v>SK Earthon signs Production Sharing Contract for Block SK 427 offshore Malaysia with Petronas and PSEP</v>
      </c>
      <c r="C5" s="157" t="str">
        <f>TEXT(INDEX('상위 PV'!$B:$B,MATCH(주간_4pg!$G5,'상위 PV'!$D:$D,0)),"#,###")</f>
        <v>73</v>
      </c>
      <c r="D5" s="157" t="str">
        <f>TEXT(SUMIFS(기기!$C:$C,기기!$A:$A,INDEX('상위 PV'!$A:$A,MATCH(주간_4pg!$G5,'상위 PV'!$D:$D,0)),기기!$B:$B,"desktop"),"#,###")</f>
        <v>38</v>
      </c>
      <c r="E5" s="157" t="str">
        <f t="shared" si="0"/>
        <v>35</v>
      </c>
      <c r="F5" s="149" t="str">
        <f>CONCATENATE("- ",INDEX(경로!$F:$F,MATCH($G5&amp;"@1",경로!$E:$E,0))," (",TEXT(INDEX(경로!$C:$C,MATCH($G5&amp;"@1",경로!$E:$E,0))/C5,"0%"),")") &amp;CHAR(10)&amp; CONCATENATE("- ",INDEX(경로!$F:$F,MATCH($G5&amp;"@2",경로!$E:$E,0)), " (", TEXT(INDEX(경로!$C:$C,MATCH($G5&amp;"@2",경로!$E:$E,0))/C5, "0%"), ")")</f>
        <v>- Google.com (77%)
- 직접유입 (14%)</v>
      </c>
      <c r="G5" s="77">
        <v>4</v>
      </c>
      <c r="H5" s="77"/>
      <c r="I5" s="140" t="str">
        <f>"http://skinnonews.com"&amp;INDEX('상위 PV'!$A:$A,MATCH(주간_4pg!$G5,'상위 PV'!$D:$D,0))</f>
        <v>http://skinnonews.com/global/archives/9910</v>
      </c>
      <c r="J5" s="141">
        <f>VLOOKUP(B5, '기사 제목, 링크 정리시트'!B:D, 3, FALSE)</f>
        <v>44675</v>
      </c>
      <c r="K5" s="3"/>
      <c r="N5" s="77"/>
    </row>
    <row r="6" spans="1:20" ht="25.5">
      <c r="A6" s="139" t="str">
        <f>TEXT(VLOOKUP(B6, '기사 제목, 링크 정리시트'!B:D, 3, FALSE),"YY/M/D")</f>
        <v>24/2/6</v>
      </c>
      <c r="B6" s="156" t="str">
        <f>HYPERLINK("http://skinnonews.com"&amp;INDEX('상위 PV'!$A:$A,MATCH(주간_4pg!$G6,'상위 PV'!$D:$D,0)),INDEX('기사 제목, 링크 정리시트'!$B:$B,MATCH(주간_4pg!I6,'기사 제목, 링크 정리시트'!$C:$C,0)))</f>
        <v>[SK Innovation’s 2023 Financial Results] Recording sales of KRW 77.29 trillion and operating profit of KRW 1.9 trillion</v>
      </c>
      <c r="C6" s="157" t="str">
        <f>TEXT(INDEX('상위 PV'!$B:$B,MATCH(주간_4pg!$G6,'상위 PV'!$D:$D,0)),"#,###")</f>
        <v>65</v>
      </c>
      <c r="D6" s="157" t="str">
        <f>TEXT(SUMIFS(기기!$C:$C,기기!$A:$A,INDEX('상위 PV'!$A:$A,MATCH(주간_4pg!$G6,'상위 PV'!$D:$D,0)),기기!$B:$B,"desktop"),"#,###")</f>
        <v>64</v>
      </c>
      <c r="E6" s="157" t="str">
        <f t="shared" si="0"/>
        <v>1</v>
      </c>
      <c r="F6" s="149" t="str">
        <f>CONCATENATE("- ",INDEX(경로!$F:$F,MATCH($G6&amp;"@1",경로!$E:$E,0))," (",TEXT(INDEX(경로!$C:$C,MATCH($G6&amp;"@1",경로!$E:$E,0))/C6,"0%"),")") &amp;CHAR(10)&amp; CONCATENATE("- ",INDEX(경로!$F:$F,MATCH($G6&amp;"@2",경로!$E:$E,0)), " (", TEXT(INDEX(경로!$C:$C,MATCH($G6&amp;"@2",경로!$E:$E,0))/C6, "0%"), ")")</f>
        <v>- Google.com (49%)
- 직접유입 (31%)</v>
      </c>
      <c r="G6" s="77">
        <v>5</v>
      </c>
      <c r="H6" s="77"/>
      <c r="I6" s="140" t="str">
        <f>"http://skinnonews.com"&amp;INDEX('상위 PV'!$A:$A,MATCH(주간_4pg!$G6,'상위 PV'!$D:$D,0))</f>
        <v>http://skinnonews.com/global/archives/17426</v>
      </c>
      <c r="J6" s="141">
        <f>VLOOKUP(B6, '기사 제목, 링크 정리시트'!B:D, 3, FALSE)</f>
        <v>45328</v>
      </c>
      <c r="K6" s="3"/>
      <c r="L6" s="27"/>
      <c r="N6" s="77"/>
    </row>
    <row r="7" spans="1:20" ht="25.5">
      <c r="A7" s="139" t="str">
        <f>TEXT(VLOOKUP(B7, '기사 제목, 링크 정리시트'!B:D, 3, FALSE),"YY/M/D")</f>
        <v>24/8/1</v>
      </c>
      <c r="B7" s="156" t="str">
        <f>HYPERLINK("http://skinnonews.com"&amp;INDEX('상위 PV'!$A:$A,MATCH(주간_4pg!$G7,'상위 PV'!$D:$D,0)),INDEX('기사 제목, 링크 정리시트'!$B:$B,MATCH(주간_4pg!I7,'기사 제목, 링크 정리시트'!$C:$C,0)))</f>
        <v>[SK Innovation’s Q2 2024 Financial Results] Recording revenue of KRW 18.8 trillion and operating loss of KRW 45.8 billion</v>
      </c>
      <c r="C7" s="157" t="str">
        <f>TEXT(INDEX('상위 PV'!$B:$B,MATCH(주간_4pg!$G7,'상위 PV'!$D:$D,0)),"#,###")</f>
        <v>46</v>
      </c>
      <c r="D7" s="157" t="str">
        <f>TEXT(SUMIFS(기기!$C:$C,기기!$A:$A,INDEX('상위 PV'!$A:$A,MATCH(주간_4pg!$G7,'상위 PV'!$D:$D,0)),기기!$B:$B,"desktop"),"#,###")</f>
        <v>44</v>
      </c>
      <c r="E7" s="157" t="str">
        <f t="shared" si="0"/>
        <v>2</v>
      </c>
      <c r="F7" s="149" t="str">
        <f>CONCATENATE("- ",INDEX(경로!$F:$F,MATCH($G7&amp;"@1",경로!$E:$E,0))," (",TEXT(INDEX(경로!$C:$C,MATCH($G7&amp;"@1",경로!$E:$E,0))/C7,"0%"),")") &amp;CHAR(10)&amp; CONCATENATE("- ",INDEX(경로!$F:$F,MATCH($G7&amp;"@2",경로!$E:$E,0)), " (", TEXT(INDEX(경로!$C:$C,MATCH($G7&amp;"@2",경로!$E:$E,0))/C7, "0%"), ")")</f>
        <v>- Google.com (50%)
- 직접유입 (20%)</v>
      </c>
      <c r="G7" s="77">
        <v>6</v>
      </c>
      <c r="H7" s="77"/>
      <c r="I7" s="140" t="str">
        <f>"http://skinnonews.com"&amp;INDEX('상위 PV'!$A:$A,MATCH(주간_4pg!$G7,'상위 PV'!$D:$D,0))</f>
        <v>http://skinnonews.com/global/archives/18608</v>
      </c>
      <c r="J7" s="141">
        <f>VLOOKUP(B7, '기사 제목, 링크 정리시트'!B:D, 3, FALSE)</f>
        <v>45505</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tabSelected="1" zoomScale="85" zoomScaleNormal="85" workbookViewId="0">
      <selection activeCell="X22" sqref="X22"/>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70.5546875" customWidth="1"/>
  </cols>
  <sheetData>
    <row r="1" spans="1:19">
      <c r="A1" s="155" t="s">
        <v>949</v>
      </c>
      <c r="B1" s="155" t="s">
        <v>950</v>
      </c>
      <c r="C1" s="155" t="s">
        <v>951</v>
      </c>
      <c r="D1" s="144"/>
      <c r="F1" s="191" t="s">
        <v>691</v>
      </c>
      <c r="G1" s="192"/>
      <c r="H1" s="192"/>
      <c r="I1" s="192"/>
      <c r="J1" s="193"/>
    </row>
    <row r="2" spans="1:19">
      <c r="A2" s="86" t="s">
        <v>247</v>
      </c>
      <c r="B2" s="86">
        <v>6131</v>
      </c>
      <c r="C2" s="86">
        <v>4803</v>
      </c>
      <c r="D2" s="144"/>
      <c r="E2" s="145"/>
      <c r="F2" s="158" t="str">
        <f t="shared" ref="F2:F65" si="0">A2</f>
        <v>Vietnam</v>
      </c>
      <c r="G2" s="159" t="str">
        <f t="shared" ref="G2:G8" si="1">CONCATENATE(TEXT(C2,"#,###")," ","(",TEXT(C2/SUM(C:C)*2,"0.00%"), ")")</f>
        <v>4,803 (94.29%)</v>
      </c>
      <c r="H2" s="159" t="str">
        <f t="shared" ref="H2:H8" si="2">CONCATENATE(TEXT(B2,"#,###")," ","(",TEXT(B2/SUM(B:B)*2,"0.00%"),")")</f>
        <v>6,131 (88.81%)</v>
      </c>
      <c r="I2" s="160" t="str">
        <f>INDEX('5pg 데이터'!$C:$C,MATCH(주간_5pg!F2&amp;"@1",'5pg 데이터'!$G:$G,0))&amp;" ("&amp;TEXT(INDEX('5pg 데이터'!$C:$C,MATCH(주간_5pg!F2&amp;"@1",'5pg 데이터'!$G:$G,0))/B2,"0.00%")&amp;")"</f>
        <v>5494 (89.61%)</v>
      </c>
      <c r="J2" s="161" t="str">
        <f>HYPERLINK("http://skinnonews.com"&amp;INDEX('5pg 데이터'!$A:$A,MATCH(주간_5pg!F2&amp;"@1",'5pg 데이터'!$G:$G,0)),INDEX('기사 제목, 링크 정리시트'!$B:$B,MATCH("http://skinnonews.com"&amp;INDEX('5pg 데이터'!$A:$A,MATCH(주간_5pg!F2&amp;"@1",'5pg 데이터'!$G:$G,0)),'기사 제목, 링크 정리시트'!$C:$C,0)))</f>
        <v>SK Earthon secures operatorship of Ketapu Cluster off the coast of Sarawak, Malaysia, expanding operations in Southeast Asia</v>
      </c>
      <c r="M2" s="148" t="str">
        <f>"http://skinnonews.com"&amp;INDEX('5pg 데이터'!$A:$A,MATCH(주간_5pg!F2&amp;"@1",'5pg 데이터'!$G:$G,0))</f>
        <v>http://skinnonews.com/global/archives/19045</v>
      </c>
      <c r="S2" s="1"/>
    </row>
    <row r="3" spans="1:19" ht="19.149999999999999" customHeight="1">
      <c r="A3" s="86" t="s">
        <v>237</v>
      </c>
      <c r="B3" s="86">
        <v>3927</v>
      </c>
      <c r="C3" s="86">
        <v>2794</v>
      </c>
      <c r="D3" s="144"/>
      <c r="E3" s="145"/>
      <c r="F3" s="158" t="str">
        <f t="shared" si="0"/>
        <v>Malaysia</v>
      </c>
      <c r="G3" s="159" t="str">
        <f t="shared" si="1"/>
        <v>2,794 (54.85%)</v>
      </c>
      <c r="H3" s="159" t="str">
        <f t="shared" si="2"/>
        <v>3,927 (56.88%)</v>
      </c>
      <c r="I3" s="160" t="str">
        <f>INDEX('5pg 데이터'!$C:$C,MATCH(주간_5pg!F3&amp;"@1",'5pg 데이터'!$G:$G,0))&amp;" ("&amp;TEXT(INDEX('5pg 데이터'!$C:$C,MATCH(주간_5pg!F3&amp;"@1",'5pg 데이터'!$G:$G,0))/B3,"0.00%")&amp;")"</f>
        <v>3762 (95.80%)</v>
      </c>
      <c r="J3" s="161" t="str">
        <f>HYPERLINK("http://skinnonews.com"&amp;INDEX('5pg 데이터'!$A:$A,MATCH(주간_5pg!F3&amp;"@1",'5pg 데이터'!$G:$G,0)),INDEX('기사 제목, 링크 정리시트'!$B:$B,MATCH("http://skinnonews.com"&amp;INDEX('5pg 데이터'!$A:$A,MATCH(주간_5pg!F3&amp;"@1",'5pg 데이터'!$G:$G,0)),'기사 제목, 링크 정리시트'!$C:$C,0)))</f>
        <v>SK Earthon secures operatorship of Ketapu Cluster off the coast of Sarawak, Malaysia, expanding operations in Southeast Asia</v>
      </c>
      <c r="M3" s="148" t="str">
        <f>"http://skinnonews.com"&amp;INDEX('5pg 데이터'!$A:$A,MATCH(주간_5pg!F3&amp;"@1",'5pg 데이터'!$G:$G,0))</f>
        <v>http://skinnonews.com/global/archives/19045</v>
      </c>
      <c r="S3" s="1"/>
    </row>
    <row r="4" spans="1:19">
      <c r="A4" s="86" t="s">
        <v>225</v>
      </c>
      <c r="B4" s="86">
        <v>581</v>
      </c>
      <c r="C4" s="86">
        <v>465</v>
      </c>
      <c r="D4" s="144"/>
      <c r="E4" s="145"/>
      <c r="F4" s="158" t="str">
        <f t="shared" si="0"/>
        <v>United States</v>
      </c>
      <c r="G4" s="159" t="str">
        <f t="shared" si="1"/>
        <v>465 (9.13%)</v>
      </c>
      <c r="H4" s="159" t="str">
        <f t="shared" si="2"/>
        <v>581 (8.42%)</v>
      </c>
      <c r="I4" s="160" t="str">
        <f>INDEX('5pg 데이터'!$C:$C,MATCH(주간_5pg!F4&amp;"@1",'5pg 데이터'!$G:$G,0))&amp;" ("&amp;TEXT(INDEX('5pg 데이터'!$C:$C,MATCH(주간_5pg!F4&amp;"@1",'5pg 데이터'!$G:$G,0))/B4,"0.00%")&amp;")"</f>
        <v>72 (12.39%)</v>
      </c>
      <c r="J4" s="161" t="str">
        <f>HYPERLINK("http://skinnonews.com"&amp;INDEX('5pg 데이터'!$A:$A,MATCH(주간_5pg!F4&amp;"@1",'5pg 데이터'!$G:$G,0)),INDEX('기사 제목, 링크 정리시트'!$B:$B,MATCH("http://skinnonews.com"&amp;INDEX('5pg 데이터'!$A:$A,MATCH(주간_5pg!F4&amp;"@1",'5pg 데이터'!$G:$G,0)),'기사 제목, 링크 정리시트'!$C:$C,0)))</f>
        <v>SK Earthon secures operatorship of Ketapu Cluster off the coast of Sarawak, Malaysia, expanding operations in Southeast Asia</v>
      </c>
      <c r="M4" s="148" t="str">
        <f>"http://skinnonews.com"&amp;INDEX('5pg 데이터'!$A:$A,MATCH(주간_5pg!F4&amp;"@1",'5pg 데이터'!$G:$G,0))</f>
        <v>http://skinnonews.com/global/archives/19045</v>
      </c>
      <c r="S4" s="1"/>
    </row>
    <row r="5" spans="1:19">
      <c r="A5" s="86" t="s">
        <v>226</v>
      </c>
      <c r="B5" s="86">
        <v>566</v>
      </c>
      <c r="C5" s="86">
        <v>404</v>
      </c>
      <c r="D5" s="144"/>
      <c r="E5" s="145"/>
      <c r="F5" s="158" t="str">
        <f t="shared" si="0"/>
        <v>South Korea</v>
      </c>
      <c r="G5" s="159" t="str">
        <f t="shared" si="1"/>
        <v>404 (7.93%)</v>
      </c>
      <c r="H5" s="159" t="str">
        <f t="shared" si="2"/>
        <v>566 (8.20%)</v>
      </c>
      <c r="I5" s="160" t="str">
        <f>INDEX('5pg 데이터'!$C:$C,MATCH(주간_5pg!F5&amp;"@1",'5pg 데이터'!$G:$G,0))&amp;" ("&amp;TEXT(INDEX('5pg 데이터'!$C:$C,MATCH(주간_5pg!F5&amp;"@1",'5pg 데이터'!$G:$G,0))/B5,"0.00%")&amp;")"</f>
        <v>44 (7.77%)</v>
      </c>
      <c r="J5" s="161" t="str">
        <f>HYPERLINK("http://skinnonews.com"&amp;INDEX('5pg 데이터'!$A:$A,MATCH(주간_5pg!F5&amp;"@1",'5pg 데이터'!$G:$G,0)),INDEX('기사 제목, 링크 정리시트'!$B:$B,MATCH("http://skinnonews.com"&amp;INDEX('5pg 데이터'!$A:$A,MATCH(주간_5pg!F5&amp;"@1",'5pg 데이터'!$G:$G,0)),'기사 제목, 링크 정리시트'!$C:$C,0)))</f>
        <v>SK Earthon secures operatorship of Ketapu Cluster off the coast of Sarawak, Malaysia, expanding operations in Southeast Asia</v>
      </c>
      <c r="M5" s="148" t="str">
        <f>"http://skinnonews.com"&amp;INDEX('5pg 데이터'!$A:$A,MATCH(주간_5pg!F5&amp;"@1",'5pg 데이터'!$G:$G,0))</f>
        <v>http://skinnonews.com/global/archives/19045</v>
      </c>
      <c r="S5" s="1"/>
    </row>
    <row r="6" spans="1:19">
      <c r="A6" s="86" t="s">
        <v>229</v>
      </c>
      <c r="B6" s="86">
        <v>372</v>
      </c>
      <c r="C6" s="86">
        <v>248</v>
      </c>
      <c r="D6" s="144"/>
      <c r="E6" s="145"/>
      <c r="F6" s="158" t="str">
        <f t="shared" si="0"/>
        <v>India</v>
      </c>
      <c r="G6" s="159" t="str">
        <f t="shared" si="1"/>
        <v>248 (4.87%)</v>
      </c>
      <c r="H6" s="159" t="str">
        <f t="shared" si="2"/>
        <v>372 (5.39%)</v>
      </c>
      <c r="I6" s="160" t="str">
        <f>INDEX('5pg 데이터'!$C:$C,MATCH(주간_5pg!F6&amp;"@1",'5pg 데이터'!$G:$G,0))&amp;" ("&amp;TEXT(INDEX('5pg 데이터'!$C:$C,MATCH(주간_5pg!F6&amp;"@1",'5pg 데이터'!$G:$G,0))/B6,"0.00%")&amp;")"</f>
        <v>38 (10.22%)</v>
      </c>
      <c r="J6" s="161" t="str">
        <f>HYPERLINK("http://skinnonews.com"&amp;INDEX('5pg 데이터'!$A:$A,MATCH(주간_5pg!F6&amp;"@1",'5pg 데이터'!$G:$G,0)),INDEX('기사 제목, 링크 정리시트'!$B:$B,MATCH("http://skinnonews.com"&amp;INDEX('5pg 데이터'!$A:$A,MATCH(주간_5pg!F6&amp;"@1",'5pg 데이터'!$G:$G,0)),'기사 제목, 링크 정리시트'!$C:$C,0)))</f>
        <v>SK Energy to start sustainable aviation fuel (SAF) commercial production</v>
      </c>
      <c r="M6" s="148" t="str">
        <f>"http://skinnonews.com"&amp;INDEX('5pg 데이터'!$A:$A,MATCH(주간_5pg!F6&amp;"@1",'5pg 데이터'!$G:$G,0))</f>
        <v>http://skinnonews.com/global/archives/19078</v>
      </c>
      <c r="S6" s="1"/>
    </row>
    <row r="7" spans="1:19">
      <c r="A7" s="86" t="s">
        <v>227</v>
      </c>
      <c r="B7" s="86">
        <v>332</v>
      </c>
      <c r="C7" s="86">
        <v>134</v>
      </c>
      <c r="D7" s="144"/>
      <c r="E7" s="145"/>
      <c r="F7" s="158" t="str">
        <f t="shared" si="0"/>
        <v>Japan</v>
      </c>
      <c r="G7" s="159" t="str">
        <f t="shared" si="1"/>
        <v>134 (2.63%)</v>
      </c>
      <c r="H7" s="159" t="str">
        <f t="shared" si="2"/>
        <v>332 (4.81%)</v>
      </c>
      <c r="I7" s="160" t="str">
        <f>INDEX('5pg 데이터'!$C:$C,MATCH(주간_5pg!F7&amp;"@1",'5pg 데이터'!$G:$G,0))&amp;" ("&amp;TEXT(INDEX('5pg 데이터'!$C:$C,MATCH(주간_5pg!F7&amp;"@1",'5pg 데이터'!$G:$G,0))/B7,"0.00%")&amp;")"</f>
        <v>25 (7.53%)</v>
      </c>
      <c r="J7" s="161" t="str">
        <f>HYPERLINK("http://skinnonews.com"&amp;INDEX('5pg 데이터'!$A:$A,MATCH(주간_5pg!F7&amp;"@1",'5pg 데이터'!$G:$G,0)),INDEX('기사 제목, 링크 정리시트'!$B:$B,MATCH("http://skinnonews.com"&amp;INDEX('5pg 데이터'!$A:$A,MATCH(주간_5pg!F7&amp;"@1",'5pg 데이터'!$G:$G,0)),'기사 제목, 링크 정리시트'!$C:$C,0)))</f>
        <v>SK Energy to start sustainable aviation fuel (SAF) commercial production</v>
      </c>
      <c r="M7" s="148" t="str">
        <f>"http://skinnonews.com"&amp;INDEX('5pg 데이터'!$A:$A,MATCH(주간_5pg!F7&amp;"@1",'5pg 데이터'!$G:$G,0))</f>
        <v>http://skinnonews.com/global/archives/19078</v>
      </c>
      <c r="S7" s="1"/>
    </row>
    <row r="8" spans="1:19">
      <c r="A8" s="86" t="s">
        <v>230</v>
      </c>
      <c r="B8" s="86">
        <v>316</v>
      </c>
      <c r="C8" s="86">
        <v>236</v>
      </c>
      <c r="D8" s="144"/>
      <c r="E8" s="145"/>
      <c r="F8" s="158" t="str">
        <f t="shared" si="0"/>
        <v>Singapore</v>
      </c>
      <c r="G8" s="159" t="str">
        <f t="shared" si="1"/>
        <v>236 (4.63%)</v>
      </c>
      <c r="H8" s="159" t="str">
        <f t="shared" si="2"/>
        <v>316 (4.58%)</v>
      </c>
      <c r="I8" s="160" t="str">
        <f>INDEX('5pg 데이터'!$C:$C,MATCH(주간_5pg!F8&amp;"@1",'5pg 데이터'!$G:$G,0))&amp;" ("&amp;TEXT(INDEX('5pg 데이터'!$C:$C,MATCH(주간_5pg!F8&amp;"@1",'5pg 데이터'!$G:$G,0))/B8,"0.00%")&amp;")"</f>
        <v>59 (18.67%)</v>
      </c>
      <c r="J8" s="161" t="str">
        <f>HYPERLINK("http://skinnonews.com"&amp;INDEX('5pg 데이터'!$A:$A,MATCH(주간_5pg!F8&amp;"@1",'5pg 데이터'!$G:$G,0)),INDEX('기사 제목, 링크 정리시트'!$B:$B,MATCH("http://skinnonews.com"&amp;INDEX('5pg 데이터'!$A:$A,MATCH(주간_5pg!F8&amp;"@1",'5pg 데이터'!$G:$G,0)),'기사 제목, 링크 정리시트'!$C:$C,0)))</f>
        <v>SK Earthon secures operatorship of Ketapu Cluster off the coast of Sarawak, Malaysia, expanding operations in Southeast Asia</v>
      </c>
      <c r="M8" s="148" t="str">
        <f>"http://skinnonews.com"&amp;INDEX('5pg 데이터'!$A:$A,MATCH(주간_5pg!F8&amp;"@1",'5pg 데이터'!$G:$G,0))</f>
        <v>http://skinnonews.com/global/archives/19045</v>
      </c>
      <c r="S8" s="1"/>
    </row>
    <row r="9" spans="1:19">
      <c r="A9" s="86" t="s">
        <v>231</v>
      </c>
      <c r="B9" s="86">
        <v>209</v>
      </c>
      <c r="C9" s="86">
        <v>165</v>
      </c>
      <c r="D9" s="144"/>
      <c r="E9" s="145"/>
      <c r="F9" s="170" t="str">
        <f t="shared" si="0"/>
        <v>China</v>
      </c>
      <c r="G9" s="170">
        <f>C9</f>
        <v>165</v>
      </c>
      <c r="H9" s="170">
        <f>B9</f>
        <v>209</v>
      </c>
    </row>
    <row r="10" spans="1:19">
      <c r="A10" s="86" t="s">
        <v>234</v>
      </c>
      <c r="B10" s="86">
        <v>188</v>
      </c>
      <c r="C10" s="86">
        <v>140</v>
      </c>
      <c r="D10" s="144"/>
      <c r="E10" s="145"/>
      <c r="F10" s="170" t="str">
        <f t="shared" si="0"/>
        <v>United Kingdom</v>
      </c>
      <c r="G10" s="170">
        <f t="shared" ref="G10:G73" si="3">C10</f>
        <v>140</v>
      </c>
      <c r="H10" s="170">
        <f t="shared" ref="H10:H73" si="4">B10</f>
        <v>188</v>
      </c>
    </row>
    <row r="11" spans="1:19">
      <c r="A11" s="86" t="s">
        <v>244</v>
      </c>
      <c r="B11" s="86">
        <v>163</v>
      </c>
      <c r="C11" s="86">
        <v>61</v>
      </c>
      <c r="D11" s="144"/>
      <c r="E11" s="145"/>
      <c r="F11" s="170" t="str">
        <f t="shared" si="0"/>
        <v>Indonesia</v>
      </c>
      <c r="G11" s="170">
        <f t="shared" si="3"/>
        <v>61</v>
      </c>
      <c r="H11" s="170">
        <f t="shared" si="4"/>
        <v>163</v>
      </c>
    </row>
    <row r="12" spans="1:19">
      <c r="A12" s="86" t="s">
        <v>228</v>
      </c>
      <c r="B12" s="86">
        <v>81</v>
      </c>
      <c r="C12" s="86">
        <v>67</v>
      </c>
      <c r="D12" s="144"/>
      <c r="E12" s="145"/>
      <c r="F12" s="170" t="str">
        <f t="shared" si="0"/>
        <v>Germany</v>
      </c>
      <c r="G12" s="170">
        <f t="shared" si="3"/>
        <v>67</v>
      </c>
      <c r="H12" s="170">
        <f t="shared" si="4"/>
        <v>81</v>
      </c>
    </row>
    <row r="13" spans="1:19">
      <c r="A13" s="86" t="s">
        <v>236</v>
      </c>
      <c r="B13" s="86">
        <v>72</v>
      </c>
      <c r="C13" s="86">
        <v>47</v>
      </c>
      <c r="D13" s="144"/>
      <c r="E13" s="145"/>
      <c r="F13" s="170" t="str">
        <f t="shared" si="0"/>
        <v>France</v>
      </c>
      <c r="G13" s="170">
        <f t="shared" si="3"/>
        <v>47</v>
      </c>
      <c r="H13" s="170">
        <f t="shared" si="4"/>
        <v>72</v>
      </c>
    </row>
    <row r="14" spans="1:19">
      <c r="A14" s="86" t="s">
        <v>232</v>
      </c>
      <c r="B14" s="86">
        <v>71</v>
      </c>
      <c r="C14" s="86">
        <v>57</v>
      </c>
      <c r="D14" s="144"/>
      <c r="E14" s="145"/>
      <c r="F14" s="170" t="str">
        <f t="shared" si="0"/>
        <v>Canada</v>
      </c>
      <c r="G14" s="170">
        <f t="shared" si="3"/>
        <v>57</v>
      </c>
      <c r="H14" s="170">
        <f t="shared" si="4"/>
        <v>71</v>
      </c>
    </row>
    <row r="15" spans="1:19">
      <c r="A15" s="86" t="s">
        <v>242</v>
      </c>
      <c r="B15" s="86">
        <v>71</v>
      </c>
      <c r="C15" s="86">
        <v>35</v>
      </c>
      <c r="D15" s="144"/>
      <c r="E15" s="145"/>
      <c r="F15" s="170" t="str">
        <f t="shared" si="0"/>
        <v>Taiwan</v>
      </c>
      <c r="G15" s="170">
        <f t="shared" si="3"/>
        <v>35</v>
      </c>
      <c r="H15" s="170">
        <f t="shared" si="4"/>
        <v>71</v>
      </c>
    </row>
    <row r="16" spans="1:19">
      <c r="A16" s="86" t="s">
        <v>233</v>
      </c>
      <c r="B16" s="86">
        <v>66</v>
      </c>
      <c r="C16" s="86">
        <v>53</v>
      </c>
      <c r="D16" s="144"/>
      <c r="E16" s="145"/>
      <c r="F16" s="170" t="str">
        <f t="shared" si="0"/>
        <v>Hong Kong</v>
      </c>
      <c r="G16" s="170">
        <f t="shared" si="3"/>
        <v>53</v>
      </c>
      <c r="H16" s="170">
        <f t="shared" si="4"/>
        <v>66</v>
      </c>
    </row>
    <row r="17" spans="1:13">
      <c r="A17" s="86" t="s">
        <v>241</v>
      </c>
      <c r="B17" s="86">
        <v>54</v>
      </c>
      <c r="C17" s="86">
        <v>38</v>
      </c>
      <c r="D17" s="144"/>
      <c r="E17" s="145"/>
      <c r="F17" s="170" t="str">
        <f t="shared" si="0"/>
        <v>Netherlands</v>
      </c>
      <c r="G17" s="170">
        <f t="shared" si="3"/>
        <v>38</v>
      </c>
      <c r="H17" s="170">
        <f t="shared" si="4"/>
        <v>54</v>
      </c>
    </row>
    <row r="18" spans="1:13">
      <c r="A18" s="86" t="s">
        <v>249</v>
      </c>
      <c r="B18" s="86">
        <v>45</v>
      </c>
      <c r="C18" s="86">
        <v>42</v>
      </c>
      <c r="D18" s="144"/>
      <c r="E18" s="145"/>
      <c r="F18" s="170" t="str">
        <f t="shared" si="0"/>
        <v>Australia</v>
      </c>
      <c r="G18" s="170">
        <f t="shared" si="3"/>
        <v>42</v>
      </c>
      <c r="H18" s="170">
        <f t="shared" si="4"/>
        <v>45</v>
      </c>
      <c r="M18" s="143"/>
    </row>
    <row r="19" spans="1:13">
      <c r="A19" s="86" t="s">
        <v>240</v>
      </c>
      <c r="B19" s="86">
        <v>41</v>
      </c>
      <c r="C19" s="86">
        <v>14</v>
      </c>
      <c r="D19" s="144"/>
      <c r="E19" s="145"/>
      <c r="F19" s="170" t="str">
        <f t="shared" si="0"/>
        <v>Spain</v>
      </c>
      <c r="G19" s="170">
        <f t="shared" si="3"/>
        <v>14</v>
      </c>
      <c r="H19" s="170">
        <f t="shared" si="4"/>
        <v>41</v>
      </c>
    </row>
    <row r="20" spans="1:13">
      <c r="A20" s="86" t="s">
        <v>235</v>
      </c>
      <c r="B20" s="86">
        <v>38</v>
      </c>
      <c r="C20" s="86">
        <v>25</v>
      </c>
      <c r="D20" s="144"/>
      <c r="E20" s="145"/>
      <c r="F20" s="170" t="str">
        <f t="shared" si="0"/>
        <v>Hungary</v>
      </c>
      <c r="G20" s="170">
        <f t="shared" si="3"/>
        <v>25</v>
      </c>
      <c r="H20" s="170">
        <f t="shared" si="4"/>
        <v>38</v>
      </c>
    </row>
    <row r="21" spans="1:13">
      <c r="A21" s="86" t="s">
        <v>243</v>
      </c>
      <c r="B21" s="86">
        <v>38</v>
      </c>
      <c r="C21" s="86">
        <v>20</v>
      </c>
      <c r="D21" s="144"/>
      <c r="E21" s="145"/>
      <c r="F21" s="170" t="str">
        <f t="shared" si="0"/>
        <v>Thailand</v>
      </c>
      <c r="G21" s="170">
        <f t="shared" si="3"/>
        <v>20</v>
      </c>
      <c r="H21" s="170">
        <f t="shared" si="4"/>
        <v>38</v>
      </c>
    </row>
    <row r="22" spans="1:13">
      <c r="A22" s="86" t="s">
        <v>252</v>
      </c>
      <c r="B22" s="86">
        <v>34</v>
      </c>
      <c r="C22" s="86">
        <v>34</v>
      </c>
      <c r="D22" s="144"/>
      <c r="E22" s="145"/>
      <c r="F22" s="170" t="str">
        <f t="shared" si="0"/>
        <v>(not set)</v>
      </c>
      <c r="G22" s="170">
        <f t="shared" si="3"/>
        <v>34</v>
      </c>
      <c r="H22" s="170">
        <f t="shared" si="4"/>
        <v>34</v>
      </c>
    </row>
    <row r="23" spans="1:13">
      <c r="A23" s="86" t="s">
        <v>628</v>
      </c>
      <c r="B23" s="86">
        <v>27</v>
      </c>
      <c r="C23" s="86">
        <v>19</v>
      </c>
      <c r="D23" s="144"/>
      <c r="E23" s="145"/>
      <c r="F23" s="170" t="str">
        <f t="shared" si="0"/>
        <v>United Arab Emirates</v>
      </c>
      <c r="G23" s="170">
        <f t="shared" si="3"/>
        <v>19</v>
      </c>
      <c r="H23" s="170">
        <f t="shared" si="4"/>
        <v>27</v>
      </c>
    </row>
    <row r="24" spans="1:13">
      <c r="A24" s="86" t="s">
        <v>246</v>
      </c>
      <c r="B24" s="86">
        <v>25</v>
      </c>
      <c r="C24" s="86">
        <v>22</v>
      </c>
      <c r="D24" s="144"/>
      <c r="E24" s="145"/>
      <c r="F24" s="170" t="str">
        <f t="shared" si="0"/>
        <v>Poland</v>
      </c>
      <c r="G24" s="170">
        <f t="shared" si="3"/>
        <v>22</v>
      </c>
      <c r="H24" s="170">
        <f t="shared" si="4"/>
        <v>25</v>
      </c>
    </row>
    <row r="25" spans="1:13">
      <c r="A25" s="86" t="s">
        <v>651</v>
      </c>
      <c r="B25" s="86">
        <v>20</v>
      </c>
      <c r="C25" s="86">
        <v>9</v>
      </c>
      <c r="D25" s="144"/>
      <c r="E25" s="145"/>
      <c r="F25" s="170" t="str">
        <f t="shared" si="0"/>
        <v>Ukraine</v>
      </c>
      <c r="G25" s="170">
        <f t="shared" si="3"/>
        <v>9</v>
      </c>
      <c r="H25" s="170">
        <f t="shared" si="4"/>
        <v>20</v>
      </c>
    </row>
    <row r="26" spans="1:13">
      <c r="A26" s="86" t="s">
        <v>238</v>
      </c>
      <c r="B26" s="86">
        <v>19</v>
      </c>
      <c r="C26" s="86">
        <v>14</v>
      </c>
      <c r="D26" s="144"/>
      <c r="E26" s="145"/>
      <c r="F26" s="170" t="str">
        <f t="shared" si="0"/>
        <v>Sweden</v>
      </c>
      <c r="G26" s="170">
        <f t="shared" si="3"/>
        <v>14</v>
      </c>
      <c r="H26" s="170">
        <f t="shared" si="4"/>
        <v>19</v>
      </c>
    </row>
    <row r="27" spans="1:13">
      <c r="A27" s="86" t="s">
        <v>596</v>
      </c>
      <c r="B27" s="86">
        <v>19</v>
      </c>
      <c r="C27" s="86">
        <v>9</v>
      </c>
      <c r="D27" s="144"/>
      <c r="E27" s="145"/>
      <c r="F27" s="170" t="str">
        <f t="shared" si="0"/>
        <v>Switzerland</v>
      </c>
      <c r="G27" s="170">
        <f t="shared" si="3"/>
        <v>9</v>
      </c>
      <c r="H27" s="170">
        <f t="shared" si="4"/>
        <v>19</v>
      </c>
    </row>
    <row r="28" spans="1:13">
      <c r="A28" s="86" t="s">
        <v>245</v>
      </c>
      <c r="B28" s="86">
        <v>18</v>
      </c>
      <c r="C28" s="86">
        <v>11</v>
      </c>
      <c r="D28" s="144"/>
      <c r="E28" s="145"/>
      <c r="F28" s="170" t="str">
        <f t="shared" si="0"/>
        <v>Belgium</v>
      </c>
      <c r="G28" s="170">
        <f t="shared" si="3"/>
        <v>11</v>
      </c>
      <c r="H28" s="170">
        <f t="shared" si="4"/>
        <v>18</v>
      </c>
    </row>
    <row r="29" spans="1:13">
      <c r="A29" s="86" t="s">
        <v>250</v>
      </c>
      <c r="B29" s="86">
        <v>18</v>
      </c>
      <c r="C29" s="86">
        <v>18</v>
      </c>
      <c r="D29" s="144"/>
      <c r="E29" s="145"/>
      <c r="F29" s="170" t="str">
        <f t="shared" si="0"/>
        <v>Philippines</v>
      </c>
      <c r="G29" s="170">
        <f t="shared" si="3"/>
        <v>18</v>
      </c>
      <c r="H29" s="170">
        <f t="shared" si="4"/>
        <v>18</v>
      </c>
    </row>
    <row r="30" spans="1:13">
      <c r="A30" s="86" t="s">
        <v>239</v>
      </c>
      <c r="B30" s="86">
        <v>17</v>
      </c>
      <c r="C30" s="86">
        <v>18</v>
      </c>
      <c r="D30" s="144"/>
      <c r="E30" s="145"/>
      <c r="F30" s="170" t="str">
        <f t="shared" si="0"/>
        <v>Austria</v>
      </c>
      <c r="G30" s="170">
        <f t="shared" si="3"/>
        <v>18</v>
      </c>
      <c r="H30" s="170">
        <f t="shared" si="4"/>
        <v>17</v>
      </c>
    </row>
    <row r="31" spans="1:13">
      <c r="A31" s="86" t="s">
        <v>248</v>
      </c>
      <c r="B31" s="86">
        <v>15</v>
      </c>
      <c r="C31" s="86">
        <v>16</v>
      </c>
      <c r="D31" s="144"/>
      <c r="E31" s="145"/>
      <c r="F31" s="170" t="str">
        <f t="shared" si="0"/>
        <v>Italy</v>
      </c>
      <c r="G31" s="170">
        <f t="shared" si="3"/>
        <v>16</v>
      </c>
      <c r="H31" s="170">
        <f t="shared" si="4"/>
        <v>15</v>
      </c>
    </row>
    <row r="32" spans="1:13">
      <c r="A32" s="86" t="s">
        <v>1709</v>
      </c>
      <c r="B32" s="86">
        <v>15</v>
      </c>
      <c r="C32" s="86">
        <v>7</v>
      </c>
      <c r="D32" s="144"/>
      <c r="E32" s="145"/>
      <c r="F32" s="170" t="str">
        <f t="shared" si="0"/>
        <v>Kuwait</v>
      </c>
      <c r="G32" s="170">
        <f t="shared" si="3"/>
        <v>7</v>
      </c>
      <c r="H32" s="170">
        <f t="shared" si="4"/>
        <v>15</v>
      </c>
    </row>
    <row r="33" spans="1:8">
      <c r="A33" s="86" t="s">
        <v>965</v>
      </c>
      <c r="B33" s="86">
        <v>14</v>
      </c>
      <c r="C33" s="86">
        <v>10</v>
      </c>
      <c r="D33" s="144"/>
      <c r="E33" s="145"/>
      <c r="F33" s="170" t="str">
        <f t="shared" si="0"/>
        <v>Finland</v>
      </c>
      <c r="G33" s="170">
        <f t="shared" si="3"/>
        <v>10</v>
      </c>
      <c r="H33" s="170">
        <f t="shared" si="4"/>
        <v>14</v>
      </c>
    </row>
    <row r="34" spans="1:8">
      <c r="A34" s="86" t="s">
        <v>650</v>
      </c>
      <c r="B34" s="86">
        <v>13</v>
      </c>
      <c r="C34" s="86">
        <v>5</v>
      </c>
      <c r="D34" s="144"/>
      <c r="E34" s="145"/>
      <c r="F34" s="170" t="str">
        <f t="shared" si="0"/>
        <v>T체rkiye</v>
      </c>
      <c r="G34" s="170">
        <f t="shared" si="3"/>
        <v>5</v>
      </c>
      <c r="H34" s="170">
        <f t="shared" si="4"/>
        <v>13</v>
      </c>
    </row>
    <row r="35" spans="1:8">
      <c r="A35" s="155" t="s">
        <v>1481</v>
      </c>
      <c r="B35" s="155">
        <v>12</v>
      </c>
      <c r="C35" s="155">
        <v>11</v>
      </c>
      <c r="D35" s="144"/>
      <c r="E35" s="145"/>
      <c r="F35" s="170" t="str">
        <f t="shared" si="0"/>
        <v>Norway</v>
      </c>
      <c r="G35" s="170">
        <f t="shared" si="3"/>
        <v>11</v>
      </c>
      <c r="H35" s="170">
        <f t="shared" si="4"/>
        <v>12</v>
      </c>
    </row>
    <row r="36" spans="1:8">
      <c r="A36" s="86" t="s">
        <v>894</v>
      </c>
      <c r="B36" s="86">
        <v>12</v>
      </c>
      <c r="C36" s="86">
        <v>9</v>
      </c>
      <c r="D36" s="144"/>
      <c r="E36" s="145"/>
      <c r="F36" s="170" t="str">
        <f t="shared" si="0"/>
        <v>Saudi Arabia</v>
      </c>
      <c r="G36" s="170">
        <f t="shared" si="3"/>
        <v>9</v>
      </c>
      <c r="H36" s="170">
        <f t="shared" si="4"/>
        <v>12</v>
      </c>
    </row>
    <row r="37" spans="1:8">
      <c r="A37" s="86" t="s">
        <v>1626</v>
      </c>
      <c r="B37" s="86">
        <v>10</v>
      </c>
      <c r="C37" s="86">
        <v>8</v>
      </c>
      <c r="D37" s="144"/>
      <c r="E37" s="145"/>
      <c r="F37" s="170" t="str">
        <f t="shared" si="0"/>
        <v>Bosnia &amp; Herzegovina</v>
      </c>
      <c r="G37" s="170">
        <f t="shared" si="3"/>
        <v>8</v>
      </c>
      <c r="H37" s="170">
        <f t="shared" si="4"/>
        <v>10</v>
      </c>
    </row>
    <row r="38" spans="1:8">
      <c r="A38" s="86" t="s">
        <v>1540</v>
      </c>
      <c r="B38" s="86">
        <v>10</v>
      </c>
      <c r="C38" s="86">
        <v>1</v>
      </c>
      <c r="D38" s="144"/>
      <c r="E38" s="145"/>
      <c r="F38" s="170" t="str">
        <f t="shared" si="0"/>
        <v>Czechia</v>
      </c>
      <c r="G38" s="170">
        <f t="shared" si="3"/>
        <v>1</v>
      </c>
      <c r="H38" s="170">
        <f t="shared" si="4"/>
        <v>10</v>
      </c>
    </row>
    <row r="39" spans="1:8">
      <c r="A39" s="86" t="s">
        <v>251</v>
      </c>
      <c r="B39" s="86">
        <v>10</v>
      </c>
      <c r="C39" s="86">
        <v>6</v>
      </c>
      <c r="D39" s="144"/>
      <c r="E39" s="145"/>
      <c r="F39" s="170" t="str">
        <f t="shared" si="0"/>
        <v>Russia</v>
      </c>
      <c r="G39" s="170">
        <f t="shared" si="3"/>
        <v>6</v>
      </c>
      <c r="H39" s="170">
        <f t="shared" si="4"/>
        <v>10</v>
      </c>
    </row>
    <row r="40" spans="1:8">
      <c r="A40" s="86" t="s">
        <v>1555</v>
      </c>
      <c r="B40" s="86">
        <v>9</v>
      </c>
      <c r="C40" s="86">
        <v>7</v>
      </c>
      <c r="D40" s="144"/>
      <c r="E40" s="145"/>
      <c r="F40" s="170" t="str">
        <f t="shared" si="0"/>
        <v>Brazil</v>
      </c>
      <c r="G40" s="170">
        <f t="shared" si="3"/>
        <v>7</v>
      </c>
      <c r="H40" s="170">
        <f t="shared" si="4"/>
        <v>9</v>
      </c>
    </row>
    <row r="41" spans="1:8">
      <c r="A41" s="86" t="s">
        <v>1726</v>
      </c>
      <c r="B41" s="86">
        <v>8</v>
      </c>
      <c r="C41" s="86">
        <v>3</v>
      </c>
      <c r="D41" s="144"/>
      <c r="E41" s="145"/>
      <c r="F41" s="170" t="str">
        <f t="shared" si="0"/>
        <v>Chile</v>
      </c>
      <c r="G41" s="170">
        <f t="shared" si="3"/>
        <v>3</v>
      </c>
      <c r="H41" s="170">
        <f t="shared" si="4"/>
        <v>8</v>
      </c>
    </row>
    <row r="42" spans="1:8">
      <c r="A42" s="86" t="s">
        <v>1550</v>
      </c>
      <c r="B42" s="86">
        <v>8</v>
      </c>
      <c r="C42" s="86">
        <v>6</v>
      </c>
      <c r="D42" s="144"/>
      <c r="E42" s="145"/>
      <c r="F42" s="170" t="str">
        <f t="shared" si="0"/>
        <v>Mexico</v>
      </c>
      <c r="G42" s="170">
        <f t="shared" si="3"/>
        <v>6</v>
      </c>
      <c r="H42" s="170">
        <f t="shared" si="4"/>
        <v>8</v>
      </c>
    </row>
    <row r="43" spans="1:8">
      <c r="A43" s="86" t="s">
        <v>1583</v>
      </c>
      <c r="B43" s="86">
        <v>7</v>
      </c>
      <c r="C43" s="86">
        <v>7</v>
      </c>
      <c r="D43" s="144"/>
      <c r="E43" s="145"/>
      <c r="F43" s="170" t="str">
        <f t="shared" si="0"/>
        <v>Egypt</v>
      </c>
      <c r="G43" s="170">
        <f t="shared" si="3"/>
        <v>7</v>
      </c>
      <c r="H43" s="170">
        <f t="shared" si="4"/>
        <v>7</v>
      </c>
    </row>
    <row r="44" spans="1:8">
      <c r="A44" s="155" t="s">
        <v>1563</v>
      </c>
      <c r="B44" s="155">
        <v>7</v>
      </c>
      <c r="C44" s="155">
        <v>2</v>
      </c>
      <c r="D44" s="144"/>
      <c r="E44" s="145"/>
      <c r="F44" s="170" t="str">
        <f t="shared" si="0"/>
        <v>Peru</v>
      </c>
      <c r="G44" s="170">
        <f t="shared" si="3"/>
        <v>2</v>
      </c>
      <c r="H44" s="170">
        <f t="shared" si="4"/>
        <v>7</v>
      </c>
    </row>
    <row r="45" spans="1:8">
      <c r="A45" s="155" t="s">
        <v>1674</v>
      </c>
      <c r="B45" s="155">
        <v>6</v>
      </c>
      <c r="C45" s="155">
        <v>6</v>
      </c>
      <c r="D45" s="144"/>
      <c r="E45" s="145"/>
      <c r="F45" s="170" t="str">
        <f t="shared" si="0"/>
        <v>Argentina</v>
      </c>
      <c r="G45" s="170">
        <f t="shared" si="3"/>
        <v>6</v>
      </c>
      <c r="H45" s="170">
        <f t="shared" si="4"/>
        <v>6</v>
      </c>
    </row>
    <row r="46" spans="1:8">
      <c r="A46" s="86" t="s">
        <v>1791</v>
      </c>
      <c r="B46" s="86">
        <v>6</v>
      </c>
      <c r="C46" s="86">
        <v>5</v>
      </c>
      <c r="D46" s="144"/>
      <c r="E46" s="145"/>
      <c r="F46" s="170" t="str">
        <f t="shared" si="0"/>
        <v>Cambodia</v>
      </c>
      <c r="G46" s="170">
        <f t="shared" si="3"/>
        <v>5</v>
      </c>
      <c r="H46" s="170">
        <f t="shared" si="4"/>
        <v>6</v>
      </c>
    </row>
    <row r="47" spans="1:8">
      <c r="A47" s="86" t="s">
        <v>1645</v>
      </c>
      <c r="B47" s="86">
        <v>6</v>
      </c>
      <c r="C47" s="86">
        <v>2</v>
      </c>
      <c r="D47" s="144"/>
      <c r="E47" s="145"/>
      <c r="F47" s="170" t="str">
        <f t="shared" si="0"/>
        <v>Myanmar (Burma)</v>
      </c>
      <c r="G47" s="170">
        <f t="shared" si="3"/>
        <v>2</v>
      </c>
      <c r="H47" s="170">
        <f t="shared" si="4"/>
        <v>6</v>
      </c>
    </row>
    <row r="48" spans="1:8">
      <c r="A48" s="155" t="s">
        <v>1606</v>
      </c>
      <c r="B48" s="155">
        <v>5</v>
      </c>
      <c r="C48" s="155">
        <v>3</v>
      </c>
      <c r="D48" s="144"/>
      <c r="E48" s="145"/>
      <c r="F48" s="170" t="str">
        <f t="shared" si="0"/>
        <v>Qatar</v>
      </c>
      <c r="G48" s="170">
        <f t="shared" si="3"/>
        <v>3</v>
      </c>
      <c r="H48" s="170">
        <f t="shared" si="4"/>
        <v>5</v>
      </c>
    </row>
    <row r="49" spans="1:8">
      <c r="A49" s="86" t="s">
        <v>1712</v>
      </c>
      <c r="B49" s="86">
        <v>5</v>
      </c>
      <c r="C49" s="86">
        <v>4</v>
      </c>
      <c r="D49" s="144"/>
      <c r="E49" s="145"/>
      <c r="F49" s="170" t="str">
        <f t="shared" si="0"/>
        <v>South Africa</v>
      </c>
      <c r="G49" s="170">
        <f t="shared" si="3"/>
        <v>4</v>
      </c>
      <c r="H49" s="170">
        <f t="shared" si="4"/>
        <v>5</v>
      </c>
    </row>
    <row r="50" spans="1:8">
      <c r="A50" s="86" t="s">
        <v>1792</v>
      </c>
      <c r="B50" s="86">
        <v>4</v>
      </c>
      <c r="C50" s="86">
        <v>4</v>
      </c>
      <c r="D50" s="144"/>
      <c r="E50" s="145"/>
      <c r="F50" s="170" t="str">
        <f t="shared" si="0"/>
        <v>Denmark</v>
      </c>
      <c r="G50" s="170">
        <f t="shared" si="3"/>
        <v>4</v>
      </c>
      <c r="H50" s="170">
        <f t="shared" si="4"/>
        <v>4</v>
      </c>
    </row>
    <row r="51" spans="1:8">
      <c r="A51" s="86" t="s">
        <v>1793</v>
      </c>
      <c r="B51" s="86">
        <v>4</v>
      </c>
      <c r="C51" s="86">
        <v>1</v>
      </c>
      <c r="D51" s="144"/>
      <c r="E51" s="145"/>
      <c r="F51" s="170" t="str">
        <f t="shared" si="0"/>
        <v>Liberia</v>
      </c>
      <c r="G51" s="170">
        <f t="shared" si="3"/>
        <v>1</v>
      </c>
      <c r="H51" s="170">
        <f t="shared" si="4"/>
        <v>4</v>
      </c>
    </row>
    <row r="52" spans="1:8">
      <c r="A52" s="155" t="s">
        <v>1593</v>
      </c>
      <c r="B52" s="155">
        <v>4</v>
      </c>
      <c r="C52" s="155">
        <v>3</v>
      </c>
      <c r="D52" s="144"/>
      <c r="E52" s="145"/>
      <c r="F52" s="170" t="str">
        <f t="shared" si="0"/>
        <v>Nigeria</v>
      </c>
      <c r="G52" s="170">
        <f t="shared" si="3"/>
        <v>3</v>
      </c>
      <c r="H52" s="170">
        <f t="shared" si="4"/>
        <v>4</v>
      </c>
    </row>
    <row r="53" spans="1:8">
      <c r="A53" s="86" t="s">
        <v>631</v>
      </c>
      <c r="B53" s="86">
        <v>4</v>
      </c>
      <c r="C53" s="86">
        <v>4</v>
      </c>
      <c r="D53" s="144"/>
      <c r="E53" s="145"/>
      <c r="F53" s="170" t="str">
        <f t="shared" si="0"/>
        <v>Pakistan</v>
      </c>
      <c r="G53" s="170">
        <f t="shared" si="3"/>
        <v>4</v>
      </c>
      <c r="H53" s="170">
        <f t="shared" si="4"/>
        <v>4</v>
      </c>
    </row>
    <row r="54" spans="1:8">
      <c r="A54" s="86" t="s">
        <v>1641</v>
      </c>
      <c r="B54" s="86">
        <v>4</v>
      </c>
      <c r="C54" s="86">
        <v>3</v>
      </c>
      <c r="D54" s="144"/>
      <c r="E54" s="145"/>
      <c r="F54" s="170" t="str">
        <f t="shared" si="0"/>
        <v>Sri Lanka</v>
      </c>
      <c r="G54" s="170">
        <f t="shared" si="3"/>
        <v>3</v>
      </c>
      <c r="H54" s="170">
        <f t="shared" si="4"/>
        <v>4</v>
      </c>
    </row>
    <row r="55" spans="1:8">
      <c r="A55" s="86" t="s">
        <v>1551</v>
      </c>
      <c r="B55" s="86">
        <v>3</v>
      </c>
      <c r="C55" s="86">
        <v>3</v>
      </c>
      <c r="D55" s="144"/>
      <c r="E55" s="145"/>
      <c r="F55" s="170" t="str">
        <f t="shared" si="0"/>
        <v>Ireland</v>
      </c>
      <c r="G55" s="170">
        <f t="shared" si="3"/>
        <v>3</v>
      </c>
      <c r="H55" s="170">
        <f t="shared" si="4"/>
        <v>3</v>
      </c>
    </row>
    <row r="56" spans="1:8">
      <c r="A56" s="86" t="s">
        <v>1696</v>
      </c>
      <c r="B56" s="86">
        <v>3</v>
      </c>
      <c r="C56" s="86">
        <v>4</v>
      </c>
      <c r="D56" s="144"/>
      <c r="E56" s="145"/>
      <c r="F56" s="170" t="str">
        <f t="shared" si="0"/>
        <v>Jordan</v>
      </c>
      <c r="G56" s="170">
        <f t="shared" si="3"/>
        <v>4</v>
      </c>
      <c r="H56" s="170">
        <f t="shared" si="4"/>
        <v>3</v>
      </c>
    </row>
    <row r="57" spans="1:8">
      <c r="A57" s="86" t="s">
        <v>1794</v>
      </c>
      <c r="B57" s="86">
        <v>3</v>
      </c>
      <c r="C57" s="86">
        <v>3</v>
      </c>
      <c r="D57" s="144"/>
      <c r="E57" s="145"/>
      <c r="F57" s="170" t="str">
        <f t="shared" si="0"/>
        <v>Latvia</v>
      </c>
      <c r="G57" s="170">
        <f t="shared" si="3"/>
        <v>3</v>
      </c>
      <c r="H57" s="170">
        <f t="shared" si="4"/>
        <v>3</v>
      </c>
    </row>
    <row r="58" spans="1:8">
      <c r="A58" s="86" t="s">
        <v>1746</v>
      </c>
      <c r="B58" s="86">
        <v>3</v>
      </c>
      <c r="C58" s="86">
        <v>2</v>
      </c>
      <c r="D58" s="144"/>
      <c r="E58" s="145"/>
      <c r="F58" s="170" t="str">
        <f t="shared" si="0"/>
        <v>Oman</v>
      </c>
      <c r="G58" s="170">
        <f t="shared" si="3"/>
        <v>2</v>
      </c>
      <c r="H58" s="170">
        <f t="shared" si="4"/>
        <v>3</v>
      </c>
    </row>
    <row r="59" spans="1:8">
      <c r="A59" s="155" t="s">
        <v>1747</v>
      </c>
      <c r="B59" s="155">
        <v>3</v>
      </c>
      <c r="C59" s="155">
        <v>3</v>
      </c>
      <c r="D59" s="144"/>
      <c r="E59" s="145"/>
      <c r="F59" s="170" t="str">
        <f t="shared" si="0"/>
        <v>Slovakia</v>
      </c>
      <c r="G59" s="170">
        <f t="shared" si="3"/>
        <v>3</v>
      </c>
      <c r="H59" s="170">
        <f t="shared" si="4"/>
        <v>3</v>
      </c>
    </row>
    <row r="60" spans="1:8">
      <c r="A60" s="155" t="s">
        <v>1795</v>
      </c>
      <c r="B60" s="155">
        <v>2</v>
      </c>
      <c r="C60" s="155">
        <v>2</v>
      </c>
      <c r="D60" s="144"/>
      <c r="E60" s="145"/>
      <c r="F60" s="170" t="str">
        <f t="shared" si="0"/>
        <v>Bahrain</v>
      </c>
      <c r="G60" s="170">
        <f t="shared" si="3"/>
        <v>2</v>
      </c>
      <c r="H60" s="170">
        <f t="shared" si="4"/>
        <v>2</v>
      </c>
    </row>
    <row r="61" spans="1:8">
      <c r="A61" s="86" t="s">
        <v>1710</v>
      </c>
      <c r="B61" s="86">
        <v>2</v>
      </c>
      <c r="C61" s="86">
        <v>3</v>
      </c>
      <c r="D61" s="144"/>
      <c r="E61" s="145"/>
      <c r="F61" s="170" t="str">
        <f t="shared" si="0"/>
        <v>Brunei</v>
      </c>
      <c r="G61" s="170">
        <f t="shared" si="3"/>
        <v>3</v>
      </c>
      <c r="H61" s="170">
        <f t="shared" si="4"/>
        <v>2</v>
      </c>
    </row>
    <row r="62" spans="1:8">
      <c r="A62" s="86" t="s">
        <v>1796</v>
      </c>
      <c r="B62" s="86">
        <v>2</v>
      </c>
      <c r="C62" s="86">
        <v>2</v>
      </c>
      <c r="D62" s="144"/>
      <c r="E62" s="145"/>
      <c r="F62" s="170" t="str">
        <f t="shared" si="0"/>
        <v>Lebanon</v>
      </c>
      <c r="G62" s="170">
        <f t="shared" si="3"/>
        <v>2</v>
      </c>
      <c r="H62" s="170">
        <f t="shared" si="4"/>
        <v>2</v>
      </c>
    </row>
    <row r="63" spans="1:8">
      <c r="A63" s="86" t="s">
        <v>1797</v>
      </c>
      <c r="B63" s="86">
        <v>2</v>
      </c>
      <c r="C63" s="86">
        <v>1</v>
      </c>
      <c r="D63" s="144"/>
      <c r="E63" s="145"/>
      <c r="F63" s="170" t="str">
        <f t="shared" si="0"/>
        <v>Namibia</v>
      </c>
      <c r="G63" s="170">
        <f t="shared" si="3"/>
        <v>1</v>
      </c>
      <c r="H63" s="170">
        <f t="shared" si="4"/>
        <v>2</v>
      </c>
    </row>
    <row r="64" spans="1:8">
      <c r="A64" s="86" t="s">
        <v>1798</v>
      </c>
      <c r="B64" s="86">
        <v>2</v>
      </c>
      <c r="C64" s="86">
        <v>1</v>
      </c>
      <c r="D64" s="144"/>
      <c r="E64" s="145"/>
      <c r="F64" s="170" t="str">
        <f t="shared" si="0"/>
        <v>Nicaragua</v>
      </c>
      <c r="G64" s="170">
        <f t="shared" si="3"/>
        <v>1</v>
      </c>
      <c r="H64" s="170">
        <f t="shared" si="4"/>
        <v>2</v>
      </c>
    </row>
    <row r="65" spans="1:8">
      <c r="A65" s="155" t="s">
        <v>1730</v>
      </c>
      <c r="B65" s="155">
        <v>2</v>
      </c>
      <c r="C65" s="155">
        <v>3</v>
      </c>
      <c r="D65" s="144"/>
      <c r="E65" s="145"/>
      <c r="F65" s="170" t="str">
        <f t="shared" si="0"/>
        <v>Slovenia</v>
      </c>
      <c r="G65" s="170">
        <f t="shared" si="3"/>
        <v>3</v>
      </c>
      <c r="H65" s="170">
        <f t="shared" si="4"/>
        <v>2</v>
      </c>
    </row>
    <row r="66" spans="1:8">
      <c r="A66" s="155" t="s">
        <v>1728</v>
      </c>
      <c r="B66" s="155">
        <v>2</v>
      </c>
      <c r="C66" s="155">
        <v>2</v>
      </c>
      <c r="D66" s="144"/>
      <c r="E66" s="145"/>
      <c r="F66" s="170" t="str">
        <f t="shared" ref="F66:F129" si="5">A66</f>
        <v>Yemen</v>
      </c>
      <c r="G66" s="170">
        <f t="shared" si="3"/>
        <v>2</v>
      </c>
      <c r="H66" s="170">
        <f t="shared" si="4"/>
        <v>2</v>
      </c>
    </row>
    <row r="67" spans="1:8">
      <c r="A67" s="155" t="s">
        <v>1799</v>
      </c>
      <c r="B67" s="155">
        <v>1</v>
      </c>
      <c r="C67" s="155">
        <v>1</v>
      </c>
      <c r="D67" s="144"/>
      <c r="E67" s="145"/>
      <c r="F67" s="170" t="str">
        <f t="shared" si="5"/>
        <v>Algeria</v>
      </c>
      <c r="G67" s="170">
        <f t="shared" si="3"/>
        <v>1</v>
      </c>
      <c r="H67" s="170">
        <f t="shared" si="4"/>
        <v>1</v>
      </c>
    </row>
    <row r="68" spans="1:8">
      <c r="A68" s="155" t="s">
        <v>1800</v>
      </c>
      <c r="B68" s="155">
        <v>1</v>
      </c>
      <c r="C68" s="155">
        <v>1</v>
      </c>
      <c r="D68" s="144"/>
      <c r="E68" s="145"/>
      <c r="F68" s="170" t="str">
        <f t="shared" si="5"/>
        <v>Azerbaijan</v>
      </c>
      <c r="G68" s="170">
        <f t="shared" si="3"/>
        <v>1</v>
      </c>
      <c r="H68" s="170">
        <f t="shared" si="4"/>
        <v>1</v>
      </c>
    </row>
    <row r="69" spans="1:8">
      <c r="A69" s="155" t="s">
        <v>1801</v>
      </c>
      <c r="B69" s="155">
        <v>1</v>
      </c>
      <c r="C69" s="155">
        <v>1</v>
      </c>
      <c r="D69" s="144"/>
      <c r="E69" s="145"/>
      <c r="F69" s="170" t="str">
        <f t="shared" si="5"/>
        <v>Barbados</v>
      </c>
      <c r="G69" s="170">
        <f t="shared" si="3"/>
        <v>1</v>
      </c>
      <c r="H69" s="170">
        <f t="shared" si="4"/>
        <v>1</v>
      </c>
    </row>
    <row r="70" spans="1:8">
      <c r="A70" s="86" t="s">
        <v>1802</v>
      </c>
      <c r="B70" s="86">
        <v>1</v>
      </c>
      <c r="C70" s="86">
        <v>1</v>
      </c>
      <c r="D70" s="144"/>
      <c r="E70" s="145"/>
      <c r="F70" s="170" t="str">
        <f t="shared" si="5"/>
        <v>Belarus</v>
      </c>
      <c r="G70" s="170">
        <f t="shared" si="3"/>
        <v>1</v>
      </c>
      <c r="H70" s="170">
        <f t="shared" si="4"/>
        <v>1</v>
      </c>
    </row>
    <row r="71" spans="1:8">
      <c r="A71" s="86" t="s">
        <v>1803</v>
      </c>
      <c r="B71" s="86">
        <v>1</v>
      </c>
      <c r="C71" s="86">
        <v>2</v>
      </c>
      <c r="D71" s="144"/>
      <c r="E71" s="145"/>
      <c r="F71" s="170" t="str">
        <f t="shared" si="5"/>
        <v>Bulgaria</v>
      </c>
      <c r="G71" s="170">
        <f t="shared" si="3"/>
        <v>2</v>
      </c>
      <c r="H71" s="170">
        <f t="shared" si="4"/>
        <v>1</v>
      </c>
    </row>
    <row r="72" spans="1:8">
      <c r="A72" s="86" t="s">
        <v>1804</v>
      </c>
      <c r="B72" s="86">
        <v>1</v>
      </c>
      <c r="C72" s="86">
        <v>1</v>
      </c>
      <c r="D72" s="144"/>
      <c r="E72" s="145"/>
      <c r="F72" s="170" t="str">
        <f t="shared" si="5"/>
        <v>Cameroon</v>
      </c>
      <c r="G72" s="170">
        <f t="shared" si="3"/>
        <v>1</v>
      </c>
      <c r="H72" s="170">
        <f t="shared" si="4"/>
        <v>1</v>
      </c>
    </row>
    <row r="73" spans="1:8">
      <c r="A73" s="86" t="s">
        <v>1675</v>
      </c>
      <c r="B73" s="86">
        <v>1</v>
      </c>
      <c r="C73" s="86">
        <v>1</v>
      </c>
      <c r="D73" s="144"/>
      <c r="E73" s="145"/>
      <c r="F73" s="170" t="str">
        <f t="shared" si="5"/>
        <v>Colombia</v>
      </c>
      <c r="G73" s="170">
        <f t="shared" si="3"/>
        <v>1</v>
      </c>
      <c r="H73" s="170">
        <f t="shared" si="4"/>
        <v>1</v>
      </c>
    </row>
    <row r="74" spans="1:8">
      <c r="A74" s="86" t="s">
        <v>1805</v>
      </c>
      <c r="B74" s="86">
        <v>1</v>
      </c>
      <c r="C74" s="86">
        <v>1</v>
      </c>
      <c r="D74" s="144"/>
      <c r="E74" s="145"/>
      <c r="F74" s="170" t="str">
        <f t="shared" si="5"/>
        <v>Costa Rica</v>
      </c>
      <c r="G74" s="170">
        <f t="shared" ref="G74:G137" si="6">C74</f>
        <v>1</v>
      </c>
      <c r="H74" s="170">
        <f t="shared" ref="H74:H137" si="7">B74</f>
        <v>1</v>
      </c>
    </row>
    <row r="75" spans="1:8">
      <c r="A75" s="86" t="s">
        <v>1727</v>
      </c>
      <c r="B75" s="86">
        <v>1</v>
      </c>
      <c r="C75" s="86">
        <v>1</v>
      </c>
      <c r="D75" s="144"/>
      <c r="E75" s="146"/>
      <c r="F75" s="170" t="str">
        <f t="shared" si="5"/>
        <v>Greece</v>
      </c>
      <c r="G75" s="170">
        <f t="shared" si="6"/>
        <v>1</v>
      </c>
      <c r="H75" s="170">
        <f t="shared" si="7"/>
        <v>1</v>
      </c>
    </row>
    <row r="76" spans="1:8">
      <c r="A76" s="86" t="s">
        <v>1711</v>
      </c>
      <c r="B76" s="86">
        <v>1</v>
      </c>
      <c r="C76" s="86">
        <v>2</v>
      </c>
      <c r="D76" s="144"/>
      <c r="E76" s="146"/>
      <c r="F76" s="170" t="str">
        <f t="shared" si="5"/>
        <v>Iraq</v>
      </c>
      <c r="G76" s="170">
        <f t="shared" si="6"/>
        <v>2</v>
      </c>
      <c r="H76" s="170">
        <f t="shared" si="7"/>
        <v>1</v>
      </c>
    </row>
    <row r="77" spans="1:8">
      <c r="A77" s="86" t="s">
        <v>1806</v>
      </c>
      <c r="B77" s="86">
        <v>1</v>
      </c>
      <c r="C77" s="86">
        <v>1</v>
      </c>
      <c r="D77" s="144"/>
      <c r="E77" s="146"/>
      <c r="F77" s="170" t="str">
        <f t="shared" si="5"/>
        <v>Kenya</v>
      </c>
      <c r="G77" s="170">
        <f t="shared" si="6"/>
        <v>1</v>
      </c>
      <c r="H77" s="170">
        <f t="shared" si="7"/>
        <v>1</v>
      </c>
    </row>
    <row r="78" spans="1:8">
      <c r="A78" s="155" t="s">
        <v>1807</v>
      </c>
      <c r="B78" s="155">
        <v>1</v>
      </c>
      <c r="C78" s="155">
        <v>1</v>
      </c>
      <c r="D78" s="144"/>
      <c r="E78" s="146"/>
      <c r="F78" s="170" t="str">
        <f t="shared" si="5"/>
        <v>Luxembourg</v>
      </c>
      <c r="G78" s="170">
        <f t="shared" si="6"/>
        <v>1</v>
      </c>
      <c r="H78" s="170">
        <f t="shared" si="7"/>
        <v>1</v>
      </c>
    </row>
    <row r="79" spans="1:8">
      <c r="A79" s="155" t="s">
        <v>1745</v>
      </c>
      <c r="B79" s="155">
        <v>1</v>
      </c>
      <c r="C79" s="155">
        <v>1</v>
      </c>
      <c r="D79" s="144"/>
      <c r="E79" s="146"/>
      <c r="F79" s="170" t="str">
        <f t="shared" si="5"/>
        <v>Malta</v>
      </c>
      <c r="G79" s="170">
        <f t="shared" si="6"/>
        <v>1</v>
      </c>
      <c r="H79" s="170">
        <f t="shared" si="7"/>
        <v>1</v>
      </c>
    </row>
    <row r="80" spans="1:8">
      <c r="A80" s="155" t="s">
        <v>1729</v>
      </c>
      <c r="B80" s="155">
        <v>1</v>
      </c>
      <c r="C80" s="155">
        <v>1</v>
      </c>
      <c r="F80" s="170" t="str">
        <f t="shared" si="5"/>
        <v>Nepal</v>
      </c>
      <c r="G80" s="170">
        <f t="shared" si="6"/>
        <v>1</v>
      </c>
      <c r="H80" s="170">
        <f t="shared" si="7"/>
        <v>1</v>
      </c>
    </row>
    <row r="81" spans="1:8">
      <c r="A81" s="155" t="s">
        <v>1537</v>
      </c>
      <c r="B81" s="155">
        <v>1</v>
      </c>
      <c r="C81" s="155">
        <v>1</v>
      </c>
      <c r="F81" s="170" t="str">
        <f t="shared" si="5"/>
        <v>Portugal</v>
      </c>
      <c r="G81" s="170">
        <f t="shared" si="6"/>
        <v>1</v>
      </c>
      <c r="H81" s="170">
        <f t="shared" si="7"/>
        <v>1</v>
      </c>
    </row>
    <row r="82" spans="1:8">
      <c r="A82" s="155" t="s">
        <v>1640</v>
      </c>
      <c r="B82" s="155">
        <v>1</v>
      </c>
      <c r="C82" s="155">
        <v>1</v>
      </c>
      <c r="F82" s="170" t="str">
        <f t="shared" si="5"/>
        <v>Romania</v>
      </c>
      <c r="G82" s="170">
        <f t="shared" si="6"/>
        <v>1</v>
      </c>
      <c r="H82" s="170">
        <f t="shared" si="7"/>
        <v>1</v>
      </c>
    </row>
    <row r="83" spans="1:8">
      <c r="A83" s="155" t="s">
        <v>1731</v>
      </c>
      <c r="B83" s="155">
        <v>1</v>
      </c>
      <c r="C83" s="155">
        <v>1</v>
      </c>
      <c r="F83" s="170" t="str">
        <f t="shared" si="5"/>
        <v>Somalia</v>
      </c>
      <c r="G83" s="170">
        <f t="shared" si="6"/>
        <v>1</v>
      </c>
      <c r="H83" s="170">
        <f t="shared" si="7"/>
        <v>1</v>
      </c>
    </row>
    <row r="84" spans="1:8">
      <c r="A84" s="155" t="s">
        <v>1808</v>
      </c>
      <c r="B84" s="155">
        <v>1</v>
      </c>
      <c r="C84" s="155">
        <v>1</v>
      </c>
      <c r="F84" s="170" t="str">
        <f t="shared" si="5"/>
        <v>Tanzania</v>
      </c>
      <c r="G84" s="170">
        <f t="shared" si="6"/>
        <v>1</v>
      </c>
      <c r="H84" s="170">
        <f t="shared" si="7"/>
        <v>1</v>
      </c>
    </row>
    <row r="85" spans="1:8">
      <c r="A85" s="155" t="s">
        <v>1627</v>
      </c>
      <c r="B85" s="155">
        <v>1</v>
      </c>
      <c r="C85" s="155">
        <v>1</v>
      </c>
      <c r="F85" s="170" t="str">
        <f t="shared" si="5"/>
        <v>Uganda</v>
      </c>
      <c r="G85" s="170">
        <f t="shared" si="6"/>
        <v>1</v>
      </c>
      <c r="H85" s="170">
        <f t="shared" si="7"/>
        <v>1</v>
      </c>
    </row>
    <row r="86" spans="1:8">
      <c r="A86" s="155" t="s">
        <v>1562</v>
      </c>
      <c r="B86" s="155">
        <v>1</v>
      </c>
      <c r="C86" s="155">
        <v>1</v>
      </c>
      <c r="F86" s="170" t="str">
        <f t="shared" si="5"/>
        <v>Uzbekistan</v>
      </c>
      <c r="G86" s="170">
        <f t="shared" si="6"/>
        <v>1</v>
      </c>
      <c r="H86" s="170">
        <f t="shared" si="7"/>
        <v>1</v>
      </c>
    </row>
    <row r="87" spans="1:8">
      <c r="A87" s="155" t="s">
        <v>1562</v>
      </c>
      <c r="B87" s="155">
        <v>1</v>
      </c>
      <c r="C87" s="155">
        <v>1</v>
      </c>
      <c r="F87" s="170" t="str">
        <f t="shared" si="5"/>
        <v>Uzbekistan</v>
      </c>
      <c r="G87" s="170">
        <f t="shared" si="6"/>
        <v>1</v>
      </c>
      <c r="H87" s="170">
        <f t="shared" si="7"/>
        <v>1</v>
      </c>
    </row>
    <row r="88" spans="1:8">
      <c r="A88" s="155" t="s">
        <v>1592</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554"/>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1753</v>
      </c>
      <c r="B2" s="86" t="s">
        <v>247</v>
      </c>
      <c r="C2" s="86">
        <v>5494</v>
      </c>
      <c r="D2">
        <f>IF(VLOOKUP(A2,'상위 PV'!A:C,3,0)="기사임",1,"")</f>
        <v>1</v>
      </c>
      <c r="E2">
        <f>COUNTIF(주간_5pg!$F$2:$F$800,'5pg 데이터'!B2)</f>
        <v>1</v>
      </c>
      <c r="F2" t="b">
        <f t="shared" ref="F2:F65" si="0">AND(D2=1,E2=1)</f>
        <v>1</v>
      </c>
      <c r="G2" t="str">
        <f>IF(F2=FALSE,"",B2&amp;"@"&amp;COUNTIFS($B$1:B2,B2,$F$1:F2,TRUE))</f>
        <v>Vietnam@1</v>
      </c>
      <c r="H2" t="str">
        <f>IFERROR(INDEX('기사 제목, 링크 정리시트'!B:B,MATCH(CONCATENATE("http://skinnonews.com"&amp;'5pg 데이터'!A2),'기사 제목, 링크 정리시트'!C:C,0)),"")</f>
        <v>SK Earthon secures operatorship of Ketapu Cluster off the coast of Sarawak, Malaysia, expanding operations in Southeast Asia</v>
      </c>
      <c r="M2" t="str">
        <f>주간_5pg!F2</f>
        <v>Vietnam</v>
      </c>
    </row>
    <row r="3" spans="1:13">
      <c r="A3" s="86" t="s">
        <v>1753</v>
      </c>
      <c r="B3" s="86" t="s">
        <v>237</v>
      </c>
      <c r="C3" s="86">
        <v>3762</v>
      </c>
      <c r="D3">
        <f>IF(VLOOKUP(A3,'상위 PV'!A:C,3,0)="기사임",1,"")</f>
        <v>1</v>
      </c>
      <c r="E3">
        <f>COUNTIF(주간_5pg!$F$2:$F$800,'5pg 데이터'!B3)</f>
        <v>1</v>
      </c>
      <c r="F3" t="b">
        <f t="shared" si="0"/>
        <v>1</v>
      </c>
      <c r="G3" t="str">
        <f>IF(F3=FALSE,"",B3&amp;"@"&amp;COUNTIFS($B$1:B3,B3,$F$1:F3,TRUE))</f>
        <v>Malaysia@1</v>
      </c>
      <c r="H3" t="str">
        <f>IFERROR(INDEX('기사 제목, 링크 정리시트'!B:B,MATCH(CONCATENATE("http://skinnonews.com"&amp;'5pg 데이터'!A3),'기사 제목, 링크 정리시트'!C:C,0)),"")</f>
        <v>SK Earthon secures operatorship of Ketapu Cluster off the coast of Sarawak, Malaysia, expanding operations in Southeast Asia</v>
      </c>
      <c r="M3" t="str">
        <f>주간_5pg!F3</f>
        <v>Malaysia</v>
      </c>
    </row>
    <row r="4" spans="1:13">
      <c r="A4" s="86" t="s">
        <v>1809</v>
      </c>
      <c r="B4" s="86" t="s">
        <v>247</v>
      </c>
      <c r="C4" s="86">
        <v>423</v>
      </c>
      <c r="D4" t="str">
        <f>IF(VLOOKUP(A4,'상위 PV'!A:C,3,0)="기사임",1,"")</f>
        <v/>
      </c>
      <c r="E4">
        <f>COUNTIF(주간_5pg!$F$2:$F$800,'5pg 데이터'!B4)</f>
        <v>1</v>
      </c>
      <c r="F4" t="b">
        <f t="shared" si="0"/>
        <v>0</v>
      </c>
      <c r="G4" t="str">
        <f>IF(F4=FALSE,"",B4&amp;"@"&amp;COUNTIFS($B$1:B4,B4,$F$1:F4,TRUE))</f>
        <v/>
      </c>
      <c r="H4" t="str">
        <f>IFERROR(INDEX('기사 제목, 링크 정리시트'!B:B,MATCH(CONCATENATE("http://skinnonews.com"&amp;'5pg 데이터'!A4),'기사 제목, 링크 정리시트'!C:C,0)),"")</f>
        <v/>
      </c>
      <c r="M4" t="str">
        <f>주간_5pg!F4</f>
        <v>United States</v>
      </c>
    </row>
    <row r="5" spans="1:13">
      <c r="A5" s="86" t="s">
        <v>254</v>
      </c>
      <c r="B5" s="86" t="s">
        <v>247</v>
      </c>
      <c r="C5" s="86">
        <v>108</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South Korea</v>
      </c>
    </row>
    <row r="6" spans="1:13">
      <c r="A6" s="86" t="s">
        <v>254</v>
      </c>
      <c r="B6" s="86" t="s">
        <v>226</v>
      </c>
      <c r="C6" s="86">
        <v>87</v>
      </c>
      <c r="D6" t="str">
        <f>IF(VLOOKUP(A6,'상위 PV'!A:C,3,0)="기사임",1,"")</f>
        <v/>
      </c>
      <c r="E6">
        <f>COUNTIF(주간_5pg!$F$2:$F$800,'5pg 데이터'!B6)</f>
        <v>1</v>
      </c>
      <c r="F6" t="b">
        <f t="shared" si="0"/>
        <v>0</v>
      </c>
      <c r="G6" t="str">
        <f>IF(F6=FALSE,"",B6&amp;"@"&amp;COUNTIFS($B$1:B6,B6,$F$1:F6,TRUE))</f>
        <v/>
      </c>
      <c r="H6" t="str">
        <f>IFERROR(INDEX('기사 제목, 링크 정리시트'!B:B,MATCH(CONCATENATE("http://skinnonews.com"&amp;'5pg 데이터'!A6),'기사 제목, 링크 정리시트'!C:C,0)),"")</f>
        <v/>
      </c>
      <c r="M6" t="str">
        <f>주간_5pg!F6</f>
        <v>India</v>
      </c>
    </row>
    <row r="7" spans="1:13">
      <c r="A7" s="86" t="s">
        <v>263</v>
      </c>
      <c r="B7" s="86" t="s">
        <v>231</v>
      </c>
      <c r="C7" s="86">
        <v>83</v>
      </c>
      <c r="D7" t="str">
        <f>IF(VLOOKUP(A7,'상위 PV'!A:C,3,0)="기사임",1,"")</f>
        <v/>
      </c>
      <c r="E7">
        <f>COUNTIF(주간_5pg!$F$2:$F$800,'5pg 데이터'!B7)</f>
        <v>1</v>
      </c>
      <c r="F7" t="b">
        <f t="shared" si="0"/>
        <v>0</v>
      </c>
      <c r="G7" t="str">
        <f>IF(F7=FALSE,"",B7&amp;"@"&amp;COUNTIFS($B$1:B7,B7,$F$1:F7,TRUE))</f>
        <v/>
      </c>
      <c r="H7" t="str">
        <f>IFERROR(INDEX('기사 제목, 링크 정리시트'!B:B,MATCH(CONCATENATE("http://skinnonews.com"&amp;'5pg 데이터'!A7),'기사 제목, 링크 정리시트'!C:C,0)),"")</f>
        <v/>
      </c>
      <c r="M7" t="str">
        <f>주간_5pg!F7</f>
        <v>Japan</v>
      </c>
    </row>
    <row r="8" spans="1:13">
      <c r="A8" s="86" t="s">
        <v>1753</v>
      </c>
      <c r="B8" s="86" t="s">
        <v>225</v>
      </c>
      <c r="C8" s="86">
        <v>72</v>
      </c>
      <c r="D8">
        <f>IF(VLOOKUP(A8,'상위 PV'!A:C,3,0)="기사임",1,"")</f>
        <v>1</v>
      </c>
      <c r="E8">
        <f>COUNTIF(주간_5pg!$F$2:$F$800,'5pg 데이터'!B8)</f>
        <v>1</v>
      </c>
      <c r="F8" t="b">
        <f t="shared" si="0"/>
        <v>1</v>
      </c>
      <c r="G8" t="str">
        <f>IF(F8=FALSE,"",B8&amp;"@"&amp;COUNTIFS($B$1:B8,B8,$F$1:F8,TRUE))</f>
        <v>United States@1</v>
      </c>
      <c r="H8" t="str">
        <f>IFERROR(INDEX('기사 제목, 링크 정리시트'!B:B,MATCH(CONCATENATE("http://skinnonews.com"&amp;'5pg 데이터'!A8),'기사 제목, 링크 정리시트'!C:C,0)),"")</f>
        <v>SK Earthon secures operatorship of Ketapu Cluster off the coast of Sarawak, Malaysia, expanding operations in Southeast Asia</v>
      </c>
      <c r="M8" t="str">
        <f>주간_5pg!F8</f>
        <v>Singapore</v>
      </c>
    </row>
    <row r="9" spans="1:13">
      <c r="A9" s="86" t="s">
        <v>1753</v>
      </c>
      <c r="B9" s="86" t="s">
        <v>230</v>
      </c>
      <c r="C9" s="86">
        <v>59</v>
      </c>
      <c r="D9">
        <f>IF(VLOOKUP(A9,'상위 PV'!A:C,3,0)="기사임",1,"")</f>
        <v>1</v>
      </c>
      <c r="E9">
        <f>COUNTIF(주간_5pg!$F$2:$F$800,'5pg 데이터'!B9)</f>
        <v>1</v>
      </c>
      <c r="F9" t="b">
        <f t="shared" si="0"/>
        <v>1</v>
      </c>
      <c r="G9" t="str">
        <f>IF(F9=FALSE,"",B9&amp;"@"&amp;COUNTIFS($B$1:B9,B9,$F$1:F9,TRUE))</f>
        <v>Singapore@1</v>
      </c>
      <c r="H9" t="str">
        <f>IFERROR(INDEX('기사 제목, 링크 정리시트'!B:B,MATCH(CONCATENATE("http://skinnonews.com"&amp;'5pg 데이터'!A9),'기사 제목, 링크 정리시트'!C:C,0)),"")</f>
        <v>SK Earthon secures operatorship of Ketapu Cluster off the coast of Sarawak, Malaysia, expanding operations in Southeast Asia</v>
      </c>
      <c r="M9" t="str">
        <f>주간_5pg!F9</f>
        <v>China</v>
      </c>
    </row>
    <row r="10" spans="1:13">
      <c r="A10" s="86" t="s">
        <v>1810</v>
      </c>
      <c r="B10" s="86" t="s">
        <v>230</v>
      </c>
      <c r="C10" s="86">
        <v>51</v>
      </c>
      <c r="D10">
        <f>IF(VLOOKUP(A10,'상위 PV'!A:C,3,0)="기사임",1,"")</f>
        <v>1</v>
      </c>
      <c r="E10">
        <f>COUNTIF(주간_5pg!$F$2:$F$800,'5pg 데이터'!B10)</f>
        <v>1</v>
      </c>
      <c r="F10" t="b">
        <f t="shared" si="0"/>
        <v>1</v>
      </c>
      <c r="G10" t="str">
        <f>IF(F10=FALSE,"",B10&amp;"@"&amp;COUNTIFS($B$1:B10,B10,$F$1:F10,TRUE))</f>
        <v>Singapore@2</v>
      </c>
      <c r="H10" t="str">
        <f>IFERROR(INDEX('기사 제목, 링크 정리시트'!B:B,MATCH(CONCATENATE("http://skinnonews.com"&amp;'5pg 데이터'!A10),'기사 제목, 링크 정리시트'!C:C,0)),"")</f>
        <v>SK Energy to start sustainable aviation fuel (SAF) commercial production</v>
      </c>
      <c r="M10" t="str">
        <f>주간_5pg!F10</f>
        <v>United Kingdom</v>
      </c>
    </row>
    <row r="11" spans="1:13">
      <c r="A11" s="86" t="s">
        <v>302</v>
      </c>
      <c r="B11" s="86" t="s">
        <v>237</v>
      </c>
      <c r="C11" s="86">
        <v>48</v>
      </c>
      <c r="D11">
        <f>IF(VLOOKUP(A11,'상위 PV'!A:C,3,0)="기사임",1,"")</f>
        <v>1</v>
      </c>
      <c r="E11">
        <f>COUNTIF(주간_5pg!$F$2:$F$800,'5pg 데이터'!B11)</f>
        <v>1</v>
      </c>
      <c r="F11" t="b">
        <f t="shared" si="0"/>
        <v>1</v>
      </c>
      <c r="G11" t="str">
        <f>IF(F11=FALSE,"",B11&amp;"@"&amp;COUNTIFS($B$1:B11,B11,$F$1:F11,TRUE))</f>
        <v>Malaysia@2</v>
      </c>
      <c r="H11" t="str">
        <f>IFERROR(INDEX('기사 제목, 링크 정리시트'!B:B,MATCH(CONCATENATE("http://skinnonews.com"&amp;'5pg 데이터'!A11),'기사 제목, 링크 정리시트'!C:C,0)),"")</f>
        <v>SK Earthon signs Production Sharing Contract for Block SK 427 offshore Malaysia with Petronas and PSEP</v>
      </c>
      <c r="M11" t="str">
        <f>주간_5pg!F11</f>
        <v>Indonesia</v>
      </c>
    </row>
    <row r="12" spans="1:13">
      <c r="A12" s="86" t="s">
        <v>1753</v>
      </c>
      <c r="B12" s="86" t="s">
        <v>226</v>
      </c>
      <c r="C12" s="86">
        <v>44</v>
      </c>
      <c r="D12">
        <f>IF(VLOOKUP(A12,'상위 PV'!A:C,3,0)="기사임",1,"")</f>
        <v>1</v>
      </c>
      <c r="E12">
        <f>COUNTIF(주간_5pg!$F$2:$F$800,'5pg 데이터'!B12)</f>
        <v>1</v>
      </c>
      <c r="F12" t="b">
        <f t="shared" si="0"/>
        <v>1</v>
      </c>
      <c r="G12" t="str">
        <f>IF(F12=FALSE,"",B12&amp;"@"&amp;COUNTIFS($B$1:B12,B12,$F$1:F12,TRUE))</f>
        <v>South Korea@1</v>
      </c>
      <c r="H12" t="str">
        <f>IFERROR(INDEX('기사 제목, 링크 정리시트'!B:B,MATCH(CONCATENATE("http://skinnonews.com"&amp;'5pg 데이터'!A12),'기사 제목, 링크 정리시트'!C:C,0)),"")</f>
        <v>SK Earthon secures operatorship of Ketapu Cluster off the coast of Sarawak, Malaysia, expanding operations in Southeast Asia</v>
      </c>
      <c r="M12" t="str">
        <f>주간_5pg!F12</f>
        <v>Germany</v>
      </c>
    </row>
    <row r="13" spans="1:13">
      <c r="A13" s="86" t="s">
        <v>1810</v>
      </c>
      <c r="B13" s="86" t="s">
        <v>226</v>
      </c>
      <c r="C13" s="86">
        <v>42</v>
      </c>
      <c r="D13">
        <f>IF(VLOOKUP(A13,'상위 PV'!A:C,3,0)="기사임",1,"")</f>
        <v>1</v>
      </c>
      <c r="E13">
        <f>COUNTIF(주간_5pg!$F$2:$F$800,'5pg 데이터'!B13)</f>
        <v>1</v>
      </c>
      <c r="F13" t="b">
        <f t="shared" si="0"/>
        <v>1</v>
      </c>
      <c r="G13" t="str">
        <f>IF(F13=FALSE,"",B13&amp;"@"&amp;COUNTIFS($B$1:B13,B13,$F$1:F13,TRUE))</f>
        <v>South Korea@2</v>
      </c>
      <c r="H13" t="str">
        <f>IFERROR(INDEX('기사 제목, 링크 정리시트'!B:B,MATCH(CONCATENATE("http://skinnonews.com"&amp;'5pg 데이터'!A13),'기사 제목, 링크 정리시트'!C:C,0)),"")</f>
        <v>SK Energy to start sustainable aviation fuel (SAF) commercial production</v>
      </c>
      <c r="M13" t="str">
        <f>주간_5pg!F13</f>
        <v>France</v>
      </c>
    </row>
    <row r="14" spans="1:13">
      <c r="A14" s="86" t="s">
        <v>254</v>
      </c>
      <c r="B14" s="86" t="s">
        <v>234</v>
      </c>
      <c r="C14" s="86">
        <v>39</v>
      </c>
      <c r="D14" t="str">
        <f>IF(VLOOKUP(A14,'상위 PV'!A:C,3,0)="기사임",1,"")</f>
        <v/>
      </c>
      <c r="E14">
        <f>COUNTIF(주간_5pg!$F$2:$F$800,'5pg 데이터'!B14)</f>
        <v>1</v>
      </c>
      <c r="F14" t="b">
        <f t="shared" si="0"/>
        <v>0</v>
      </c>
      <c r="G14" t="str">
        <f>IF(F14=FALSE,"",B14&amp;"@"&amp;COUNTIFS($B$1:B14,B14,$F$1:F14,TRUE))</f>
        <v/>
      </c>
      <c r="H14" t="str">
        <f>IFERROR(INDEX('기사 제목, 링크 정리시트'!B:B,MATCH(CONCATENATE("http://skinnonews.com"&amp;'5pg 데이터'!A14),'기사 제목, 링크 정리시트'!C:C,0)),"")</f>
        <v/>
      </c>
      <c r="M14" t="str">
        <f>주간_5pg!F14</f>
        <v>Canada</v>
      </c>
    </row>
    <row r="15" spans="1:13">
      <c r="A15" s="86" t="s">
        <v>1810</v>
      </c>
      <c r="B15" s="86" t="s">
        <v>229</v>
      </c>
      <c r="C15" s="86">
        <v>38</v>
      </c>
      <c r="D15">
        <f>IF(VLOOKUP(A15,'상위 PV'!A:C,3,0)="기사임",1,"")</f>
        <v>1</v>
      </c>
      <c r="E15">
        <f>COUNTIF(주간_5pg!$F$2:$F$800,'5pg 데이터'!B15)</f>
        <v>1</v>
      </c>
      <c r="F15" t="b">
        <f t="shared" si="0"/>
        <v>1</v>
      </c>
      <c r="G15" t="str">
        <f>IF(F15=FALSE,"",B15&amp;"@"&amp;COUNTIFS($B$1:B15,B15,$F$1:F15,TRUE))</f>
        <v>India@1</v>
      </c>
      <c r="H15" t="str">
        <f>IFERROR(INDEX('기사 제목, 링크 정리시트'!B:B,MATCH(CONCATENATE("http://skinnonews.com"&amp;'5pg 데이터'!A15),'기사 제목, 링크 정리시트'!C:C,0)),"")</f>
        <v>SK Energy to start sustainable aviation fuel (SAF) commercial production</v>
      </c>
      <c r="M15" t="str">
        <f>주간_5pg!F15</f>
        <v>Taiwan</v>
      </c>
    </row>
    <row r="16" spans="1:13">
      <c r="A16" s="86" t="s">
        <v>1810</v>
      </c>
      <c r="B16" s="86" t="s">
        <v>225</v>
      </c>
      <c r="C16" s="86">
        <v>38</v>
      </c>
      <c r="D16">
        <f>IF(VLOOKUP(A16,'상위 PV'!A:C,3,0)="기사임",1,"")</f>
        <v>1</v>
      </c>
      <c r="E16">
        <f>COUNTIF(주간_5pg!$F$2:$F$800,'5pg 데이터'!B16)</f>
        <v>1</v>
      </c>
      <c r="F16" t="b">
        <f t="shared" si="0"/>
        <v>1</v>
      </c>
      <c r="G16" t="str">
        <f>IF(F16=FALSE,"",B16&amp;"@"&amp;COUNTIFS($B$1:B16,B16,$F$1:F16,TRUE))</f>
        <v>United States@2</v>
      </c>
      <c r="H16" t="str">
        <f>IFERROR(INDEX('기사 제목, 링크 정리시트'!B:B,MATCH(CONCATENATE("http://skinnonews.com"&amp;'5pg 데이터'!A16),'기사 제목, 링크 정리시트'!C:C,0)),"")</f>
        <v>SK Energy to start sustainable aviation fuel (SAF) commercial production</v>
      </c>
      <c r="M16" t="str">
        <f>주간_5pg!F16</f>
        <v>Hong Kong</v>
      </c>
    </row>
    <row r="17" spans="1:13">
      <c r="A17" s="86" t="s">
        <v>1753</v>
      </c>
      <c r="B17" s="86" t="s">
        <v>229</v>
      </c>
      <c r="C17" s="86">
        <v>33</v>
      </c>
      <c r="D17">
        <f>IF(VLOOKUP(A17,'상위 PV'!A:C,3,0)="기사임",1,"")</f>
        <v>1</v>
      </c>
      <c r="E17">
        <f>COUNTIF(주간_5pg!$F$2:$F$800,'5pg 데이터'!B17)</f>
        <v>1</v>
      </c>
      <c r="F17" t="b">
        <f t="shared" si="0"/>
        <v>1</v>
      </c>
      <c r="G17" t="str">
        <f>IF(F17=FALSE,"",B17&amp;"@"&amp;COUNTIFS($B$1:B17,B17,$F$1:F17,TRUE))</f>
        <v>India@2</v>
      </c>
      <c r="H17" t="str">
        <f>IFERROR(INDEX('기사 제목, 링크 정리시트'!B:B,MATCH(CONCATENATE("http://skinnonews.com"&amp;'5pg 데이터'!A17),'기사 제목, 링크 정리시트'!C:C,0)),"")</f>
        <v>SK Earthon secures operatorship of Ketapu Cluster off the coast of Sarawak, Malaysia, expanding operations in Southeast Asia</v>
      </c>
      <c r="M17" t="str">
        <f>주간_5pg!F17</f>
        <v>Netherlands</v>
      </c>
    </row>
    <row r="18" spans="1:13">
      <c r="A18" s="86" t="s">
        <v>1753</v>
      </c>
      <c r="B18" s="86" t="s">
        <v>252</v>
      </c>
      <c r="C18" s="86">
        <v>32</v>
      </c>
      <c r="D18">
        <f>IF(VLOOKUP(A18,'상위 PV'!A:C,3,0)="기사임",1,"")</f>
        <v>1</v>
      </c>
      <c r="E18">
        <f>COUNTIF(주간_5pg!$F$2:$F$800,'5pg 데이터'!B18)</f>
        <v>1</v>
      </c>
      <c r="F18" t="b">
        <f t="shared" si="0"/>
        <v>1</v>
      </c>
      <c r="G18" t="str">
        <f>IF(F18=FALSE,"",B18&amp;"@"&amp;COUNTIFS($B$1:B18,B18,$F$1:F18,TRUE))</f>
        <v>(not set)@1</v>
      </c>
      <c r="H18" t="str">
        <f>IFERROR(INDEX('기사 제목, 링크 정리시트'!B:B,MATCH(CONCATENATE("http://skinnonews.com"&amp;'5pg 데이터'!A18),'기사 제목, 링크 정리시트'!C:C,0)),"")</f>
        <v>SK Earthon secures operatorship of Ketapu Cluster off the coast of Sarawak, Malaysia, expanding operations in Southeast Asia</v>
      </c>
      <c r="M18" t="str">
        <f>주간_5pg!F18</f>
        <v>Australia</v>
      </c>
    </row>
    <row r="19" spans="1:13">
      <c r="A19" s="86" t="s">
        <v>254</v>
      </c>
      <c r="B19" s="86" t="s">
        <v>227</v>
      </c>
      <c r="C19" s="86">
        <v>31</v>
      </c>
      <c r="D19" t="str">
        <f>IF(VLOOKUP(A19,'상위 PV'!A:C,3,0)="기사임",1,"")</f>
        <v/>
      </c>
      <c r="E19">
        <f>COUNTIF(주간_5pg!$F$2:$F$800,'5pg 데이터'!B19)</f>
        <v>1</v>
      </c>
      <c r="F19" t="b">
        <f t="shared" si="0"/>
        <v>0</v>
      </c>
      <c r="G19" t="str">
        <f>IF(F19=FALSE,"",B19&amp;"@"&amp;COUNTIFS($B$1:B19,B19,$F$1:F19,TRUE))</f>
        <v/>
      </c>
      <c r="H19" t="str">
        <f>IFERROR(INDEX('기사 제목, 링크 정리시트'!B:B,MATCH(CONCATENATE("http://skinnonews.com"&amp;'5pg 데이터'!A19),'기사 제목, 링크 정리시트'!C:C,0)),"")</f>
        <v/>
      </c>
      <c r="M19" t="str">
        <f>주간_5pg!F19</f>
        <v>Spain</v>
      </c>
    </row>
    <row r="20" spans="1:13">
      <c r="A20" s="86" t="s">
        <v>1810</v>
      </c>
      <c r="B20" s="86" t="s">
        <v>231</v>
      </c>
      <c r="C20" s="86">
        <v>27</v>
      </c>
      <c r="D20">
        <f>IF(VLOOKUP(A20,'상위 PV'!A:C,3,0)="기사임",1,"")</f>
        <v>1</v>
      </c>
      <c r="E20">
        <f>COUNTIF(주간_5pg!$F$2:$F$800,'5pg 데이터'!B20)</f>
        <v>1</v>
      </c>
      <c r="F20" t="b">
        <f t="shared" si="0"/>
        <v>1</v>
      </c>
      <c r="G20" t="str">
        <f>IF(F20=FALSE,"",B20&amp;"@"&amp;COUNTIFS($B$1:B20,B20,$F$1:F20,TRUE))</f>
        <v>China@1</v>
      </c>
      <c r="H20" t="str">
        <f>IFERROR(INDEX('기사 제목, 링크 정리시트'!B:B,MATCH(CONCATENATE("http://skinnonews.com"&amp;'5pg 데이터'!A20),'기사 제목, 링크 정리시트'!C:C,0)),"")</f>
        <v>SK Energy to start sustainable aviation fuel (SAF) commercial production</v>
      </c>
      <c r="M20" t="str">
        <f>주간_5pg!F20</f>
        <v>Hungary</v>
      </c>
    </row>
    <row r="21" spans="1:13">
      <c r="A21" s="86" t="s">
        <v>263</v>
      </c>
      <c r="B21" s="86" t="s">
        <v>228</v>
      </c>
      <c r="C21" s="86">
        <v>27</v>
      </c>
      <c r="D21" t="str">
        <f>IF(VLOOKUP(A21,'상위 PV'!A:C,3,0)="기사임",1,"")</f>
        <v/>
      </c>
      <c r="E21">
        <f>COUNTIF(주간_5pg!$F$2:$F$800,'5pg 데이터'!B21)</f>
        <v>1</v>
      </c>
      <c r="F21" t="b">
        <f t="shared" si="0"/>
        <v>0</v>
      </c>
      <c r="G21" t="str">
        <f>IF(F21=FALSE,"",B21&amp;"@"&amp;COUNTIFS($B$1:B21,B21,$F$1:F21,TRUE))</f>
        <v/>
      </c>
      <c r="H21" t="str">
        <f>IFERROR(INDEX('기사 제목, 링크 정리시트'!B:B,MATCH(CONCATENATE("http://skinnonews.com"&amp;'5pg 데이터'!A21),'기사 제목, 링크 정리시트'!C:C,0)),"")</f>
        <v/>
      </c>
      <c r="M21" t="str">
        <f>주간_5pg!F21</f>
        <v>Thailand</v>
      </c>
    </row>
    <row r="22" spans="1:13">
      <c r="A22" s="86" t="s">
        <v>1810</v>
      </c>
      <c r="B22" s="86" t="s">
        <v>234</v>
      </c>
      <c r="C22" s="86">
        <v>26</v>
      </c>
      <c r="D22">
        <f>IF(VLOOKUP(A22,'상위 PV'!A:C,3,0)="기사임",1,"")</f>
        <v>1</v>
      </c>
      <c r="E22">
        <f>COUNTIF(주간_5pg!$F$2:$F$800,'5pg 데이터'!B22)</f>
        <v>1</v>
      </c>
      <c r="F22" t="b">
        <f t="shared" si="0"/>
        <v>1</v>
      </c>
      <c r="G22" t="str">
        <f>IF(F22=FALSE,"",B22&amp;"@"&amp;COUNTIFS($B$1:B22,B22,$F$1:F22,TRUE))</f>
        <v>United Kingdom@1</v>
      </c>
      <c r="H22" t="str">
        <f>IFERROR(INDEX('기사 제목, 링크 정리시트'!B:B,MATCH(CONCATENATE("http://skinnonews.com"&amp;'5pg 데이터'!A22),'기사 제목, 링크 정리시트'!C:C,0)),"")</f>
        <v>SK Energy to start sustainable aviation fuel (SAF) commercial production</v>
      </c>
      <c r="M22" t="str">
        <f>주간_5pg!F22</f>
        <v>(not set)</v>
      </c>
    </row>
    <row r="23" spans="1:13">
      <c r="A23" s="86" t="s">
        <v>1533</v>
      </c>
      <c r="B23" s="86" t="s">
        <v>225</v>
      </c>
      <c r="C23" s="86">
        <v>26</v>
      </c>
      <c r="D23">
        <f>IF(VLOOKUP(A23,'상위 PV'!A:C,3,0)="기사임",1,"")</f>
        <v>1</v>
      </c>
      <c r="E23">
        <f>COUNTIF(주간_5pg!$F$2:$F$800,'5pg 데이터'!B23)</f>
        <v>1</v>
      </c>
      <c r="F23" t="b">
        <f t="shared" si="0"/>
        <v>1</v>
      </c>
      <c r="G23" t="str">
        <f>IF(F23=FALSE,"",B23&amp;"@"&amp;COUNTIFS($B$1:B23,B23,$F$1:F23,TRUE))</f>
        <v>United States@3</v>
      </c>
      <c r="H23" t="str">
        <f>IFERROR(INDEX('기사 제목, 링크 정리시트'!B:B,MATCH(CONCATENATE("http://skinnonews.com"&amp;'5pg 데이터'!A23),'기사 제목, 링크 정리시트'!C:C,0)),"")</f>
        <v/>
      </c>
      <c r="M23" t="str">
        <f>주간_5pg!F23</f>
        <v>United Arab Emirates</v>
      </c>
    </row>
    <row r="24" spans="1:13">
      <c r="A24" s="86" t="s">
        <v>1810</v>
      </c>
      <c r="B24" s="86" t="s">
        <v>227</v>
      </c>
      <c r="C24" s="86">
        <v>25</v>
      </c>
      <c r="D24">
        <f>IF(VLOOKUP(A24,'상위 PV'!A:C,3,0)="기사임",1,"")</f>
        <v>1</v>
      </c>
      <c r="E24">
        <f>COUNTIF(주간_5pg!$F$2:$F$800,'5pg 데이터'!B24)</f>
        <v>1</v>
      </c>
      <c r="F24" t="b">
        <f t="shared" si="0"/>
        <v>1</v>
      </c>
      <c r="G24" t="str">
        <f>IF(F24=FALSE,"",B24&amp;"@"&amp;COUNTIFS($B$1:B24,B24,$F$1:F24,TRUE))</f>
        <v>Japan@1</v>
      </c>
      <c r="H24" t="str">
        <f>IFERROR(INDEX('기사 제목, 링크 정리시트'!B:B,MATCH(CONCATENATE("http://skinnonews.com"&amp;'5pg 데이터'!A24),'기사 제목, 링크 정리시트'!C:C,0)),"")</f>
        <v>SK Energy to start sustainable aviation fuel (SAF) commercial production</v>
      </c>
      <c r="M24" t="str">
        <f>주간_5pg!F24</f>
        <v>Poland</v>
      </c>
    </row>
    <row r="25" spans="1:13">
      <c r="A25" s="86" t="s">
        <v>254</v>
      </c>
      <c r="B25" s="86" t="s">
        <v>237</v>
      </c>
      <c r="C25" s="86">
        <v>23</v>
      </c>
      <c r="D25" t="str">
        <f>IF(VLOOKUP(A25,'상위 PV'!A:C,3,0)="기사임",1,"")</f>
        <v/>
      </c>
      <c r="E25">
        <f>COUNTIF(주간_5pg!$F$2:$F$800,'5pg 데이터'!B25)</f>
        <v>1</v>
      </c>
      <c r="F25" t="b">
        <f t="shared" si="0"/>
        <v>0</v>
      </c>
      <c r="G25" t="str">
        <f>IF(F25=FALSE,"",B25&amp;"@"&amp;COUNTIFS($B$1:B25,B25,$F$1:F25,TRUE))</f>
        <v/>
      </c>
      <c r="H25" t="str">
        <f>IFERROR(INDEX('기사 제목, 링크 정리시트'!B:B,MATCH(CONCATENATE("http://skinnonews.com"&amp;'5pg 데이터'!A25),'기사 제목, 링크 정리시트'!C:C,0)),"")</f>
        <v/>
      </c>
      <c r="M25" t="str">
        <f>주간_5pg!F25</f>
        <v>Ukraine</v>
      </c>
    </row>
    <row r="26" spans="1:13">
      <c r="A26" s="86" t="s">
        <v>1444</v>
      </c>
      <c r="B26" s="86" t="s">
        <v>225</v>
      </c>
      <c r="C26" s="86">
        <v>22</v>
      </c>
      <c r="D26">
        <f>IF(VLOOKUP(A26,'상위 PV'!A:C,3,0)="기사임",1,"")</f>
        <v>1</v>
      </c>
      <c r="E26">
        <f>COUNTIF(주간_5pg!$F$2:$F$800,'5pg 데이터'!B26)</f>
        <v>1</v>
      </c>
      <c r="F26" t="b">
        <f t="shared" si="0"/>
        <v>1</v>
      </c>
      <c r="G26" t="str">
        <f>IF(F26=FALSE,"",B26&amp;"@"&amp;COUNTIFS($B$1:B26,B26,$F$1:F26,TRUE))</f>
        <v>United States@4</v>
      </c>
      <c r="H26" t="str">
        <f>IFERROR(INDEX('기사 제목, 링크 정리시트'!B:B,MATCH(CONCATENATE("http://skinnonews.com"&amp;'5pg 데이터'!A26),'기사 제목, 링크 정리시트'!C:C,0)),"")</f>
        <v>[SK Innovation’s 2023 Financial Results] Recording sales of KRW 77.29 trillion and operating profit of KRW 1.9 trillion</v>
      </c>
      <c r="M26" t="str">
        <f>주간_5pg!F26</f>
        <v>Sweden</v>
      </c>
    </row>
    <row r="27" spans="1:13">
      <c r="A27" s="86" t="s">
        <v>1753</v>
      </c>
      <c r="B27" s="86" t="s">
        <v>244</v>
      </c>
      <c r="C27" s="86">
        <v>20</v>
      </c>
      <c r="D27">
        <f>IF(VLOOKUP(A27,'상위 PV'!A:C,3,0)="기사임",1,"")</f>
        <v>1</v>
      </c>
      <c r="E27">
        <f>COUNTIF(주간_5pg!$F$2:$F$800,'5pg 데이터'!B27)</f>
        <v>1</v>
      </c>
      <c r="F27" t="b">
        <f t="shared" si="0"/>
        <v>1</v>
      </c>
      <c r="G27" t="str">
        <f>IF(F27=FALSE,"",B27&amp;"@"&amp;COUNTIFS($B$1:B27,B27,$F$1:F27,TRUE))</f>
        <v>Indonesia@1</v>
      </c>
      <c r="H27" t="str">
        <f>IFERROR(INDEX('기사 제목, 링크 정리시트'!B:B,MATCH(CONCATENATE("http://skinnonews.com"&amp;'5pg 데이터'!A27),'기사 제목, 링크 정리시트'!C:C,0)),"")</f>
        <v>SK Earthon secures operatorship of Ketapu Cluster off the coast of Sarawak, Malaysia, expanding operations in Southeast Asia</v>
      </c>
      <c r="M27" t="str">
        <f>주간_5pg!F27</f>
        <v>Switzerland</v>
      </c>
    </row>
    <row r="28" spans="1:13">
      <c r="A28" s="86" t="s">
        <v>254</v>
      </c>
      <c r="B28" s="86" t="s">
        <v>225</v>
      </c>
      <c r="C28" s="86">
        <v>19</v>
      </c>
      <c r="D28" t="str">
        <f>IF(VLOOKUP(A28,'상위 PV'!A:C,3,0)="기사임",1,"")</f>
        <v/>
      </c>
      <c r="E28">
        <f>COUNTIF(주간_5pg!$F$2:$F$800,'5pg 데이터'!B28)</f>
        <v>1</v>
      </c>
      <c r="F28" t="b">
        <f t="shared" si="0"/>
        <v>0</v>
      </c>
      <c r="G28" t="str">
        <f>IF(F28=FALSE,"",B28&amp;"@"&amp;COUNTIFS($B$1:B28,B28,$F$1:F28,TRUE))</f>
        <v/>
      </c>
      <c r="H28" t="str">
        <f>IFERROR(INDEX('기사 제목, 링크 정리시트'!B:B,MATCH(CONCATENATE("http://skinnonews.com"&amp;'5pg 데이터'!A28),'기사 제목, 링크 정리시트'!C:C,0)),"")</f>
        <v/>
      </c>
      <c r="M28" t="str">
        <f>주간_5pg!F28</f>
        <v>Belgium</v>
      </c>
    </row>
    <row r="29" spans="1:13">
      <c r="A29" s="86" t="s">
        <v>1810</v>
      </c>
      <c r="B29" s="86" t="s">
        <v>237</v>
      </c>
      <c r="C29" s="86">
        <v>19</v>
      </c>
      <c r="D29">
        <f>IF(VLOOKUP(A29,'상위 PV'!A:C,3,0)="기사임",1,"")</f>
        <v>1</v>
      </c>
      <c r="E29">
        <f>COUNTIF(주간_5pg!$F$2:$F$800,'5pg 데이터'!B29)</f>
        <v>1</v>
      </c>
      <c r="F29" t="b">
        <f t="shared" si="0"/>
        <v>1</v>
      </c>
      <c r="G29" t="str">
        <f>IF(F29=FALSE,"",B29&amp;"@"&amp;COUNTIFS($B$1:B29,B29,$F$1:F29,TRUE))</f>
        <v>Malaysia@3</v>
      </c>
      <c r="H29" t="str">
        <f>IFERROR(INDEX('기사 제목, 링크 정리시트'!B:B,MATCH(CONCATENATE("http://skinnonews.com"&amp;'5pg 데이터'!A29),'기사 제목, 링크 정리시트'!C:C,0)),"")</f>
        <v>SK Energy to start sustainable aviation fuel (SAF) commercial production</v>
      </c>
      <c r="M29" t="str">
        <f>주간_5pg!F29</f>
        <v>Philippines</v>
      </c>
    </row>
    <row r="30" spans="1:13">
      <c r="A30" s="86" t="s">
        <v>1628</v>
      </c>
      <c r="B30" s="86" t="s">
        <v>230</v>
      </c>
      <c r="C30" s="86">
        <v>16</v>
      </c>
      <c r="D30">
        <f>IF(VLOOKUP(A30,'상위 PV'!A:C,3,0)="기사임",1,"")</f>
        <v>1</v>
      </c>
      <c r="E30">
        <f>COUNTIF(주간_5pg!$F$2:$F$800,'5pg 데이터'!B30)</f>
        <v>1</v>
      </c>
      <c r="F30" t="b">
        <f t="shared" si="0"/>
        <v>1</v>
      </c>
      <c r="G30" t="str">
        <f>IF(F30=FALSE,"",B30&amp;"@"&amp;COUNTIFS($B$1:B30,B30,$F$1:F30,TRUE))</f>
        <v>Singapore@3</v>
      </c>
      <c r="H30" t="str">
        <f>IFERROR(INDEX('기사 제목, 링크 정리시트'!B:B,MATCH(CONCATENATE("http://skinnonews.com"&amp;'5pg 데이터'!A30),'기사 제목, 링크 정리시트'!C:C,0)),"")</f>
        <v>SK Innovation and SK E&amp;S announce merger, forming Asia-Pacific's largest private energy company with assets of KRW 100 trillion</v>
      </c>
      <c r="M30" t="str">
        <f>주간_5pg!F30</f>
        <v>Austria</v>
      </c>
    </row>
    <row r="31" spans="1:13">
      <c r="A31" s="86" t="s">
        <v>1753</v>
      </c>
      <c r="B31" s="86" t="s">
        <v>234</v>
      </c>
      <c r="C31" s="86">
        <v>16</v>
      </c>
      <c r="D31">
        <f>IF(VLOOKUP(A31,'상위 PV'!A:C,3,0)="기사임",1,"")</f>
        <v>1</v>
      </c>
      <c r="E31">
        <f>COUNTIF(주간_5pg!$F$2:$F$800,'5pg 데이터'!B31)</f>
        <v>1</v>
      </c>
      <c r="F31" t="b">
        <f t="shared" si="0"/>
        <v>1</v>
      </c>
      <c r="G31" t="str">
        <f>IF(F31=FALSE,"",B31&amp;"@"&amp;COUNTIFS($B$1:B31,B31,$F$1:F31,TRUE))</f>
        <v>United Kingdom@2</v>
      </c>
      <c r="H31" t="str">
        <f>IFERROR(INDEX('기사 제목, 링크 정리시트'!B:B,MATCH(CONCATENATE("http://skinnonews.com"&amp;'5pg 데이터'!A31),'기사 제목, 링크 정리시트'!C:C,0)),"")</f>
        <v>SK Earthon secures operatorship of Ketapu Cluster off the coast of Sarawak, Malaysia, expanding operations in Southeast Asia</v>
      </c>
      <c r="M31" t="str">
        <f>주간_5pg!F31</f>
        <v>Italy</v>
      </c>
    </row>
    <row r="32" spans="1:13">
      <c r="A32" s="86" t="s">
        <v>1628</v>
      </c>
      <c r="B32" s="86" t="s">
        <v>225</v>
      </c>
      <c r="C32" s="86">
        <v>15</v>
      </c>
      <c r="D32">
        <f>IF(VLOOKUP(A32,'상위 PV'!A:C,3,0)="기사임",1,"")</f>
        <v>1</v>
      </c>
      <c r="E32">
        <f>COUNTIF(주간_5pg!$F$2:$F$800,'5pg 데이터'!B32)</f>
        <v>1</v>
      </c>
      <c r="F32" t="b">
        <f t="shared" si="0"/>
        <v>1</v>
      </c>
      <c r="G32" t="str">
        <f>IF(F32=FALSE,"",B32&amp;"@"&amp;COUNTIFS($B$1:B32,B32,$F$1:F32,TRUE))</f>
        <v>United States@5</v>
      </c>
      <c r="H32" t="str">
        <f>IFERROR(INDEX('기사 제목, 링크 정리시트'!B:B,MATCH(CONCATENATE("http://skinnonews.com"&amp;'5pg 데이터'!A32),'기사 제목, 링크 정리시트'!C:C,0)),"")</f>
        <v>SK Innovation and SK E&amp;S announce merger, forming Asia-Pacific's largest private energy company with assets of KRW 100 trillion</v>
      </c>
      <c r="M32" t="str">
        <f>주간_5pg!F32</f>
        <v>Kuwait</v>
      </c>
    </row>
    <row r="33" spans="1:13">
      <c r="A33" s="86" t="s">
        <v>263</v>
      </c>
      <c r="B33" s="86" t="s">
        <v>226</v>
      </c>
      <c r="C33" s="86">
        <v>15</v>
      </c>
      <c r="D33" t="str">
        <f>IF(VLOOKUP(A33,'상위 PV'!A:C,3,0)="기사임",1,"")</f>
        <v/>
      </c>
      <c r="E33">
        <f>COUNTIF(주간_5pg!$F$2:$F$800,'5pg 데이터'!B33)</f>
        <v>1</v>
      </c>
      <c r="F33" t="b">
        <f t="shared" si="0"/>
        <v>0</v>
      </c>
      <c r="G33" t="str">
        <f>IF(F33=FALSE,"",B33&amp;"@"&amp;COUNTIFS($B$1:B33,B33,$F$1:F33,TRUE))</f>
        <v/>
      </c>
      <c r="H33" t="str">
        <f>IFERROR(INDEX('기사 제목, 링크 정리시트'!B:B,MATCH(CONCATENATE("http://skinnonews.com"&amp;'5pg 데이터'!A33),'기사 제목, 링크 정리시트'!C:C,0)),"")</f>
        <v/>
      </c>
      <c r="M33" t="str">
        <f>주간_5pg!F33</f>
        <v>Finland</v>
      </c>
    </row>
    <row r="34" spans="1:13">
      <c r="A34" s="86" t="s">
        <v>1628</v>
      </c>
      <c r="B34" s="86" t="s">
        <v>234</v>
      </c>
      <c r="C34" s="86">
        <v>14</v>
      </c>
      <c r="D34">
        <f>IF(VLOOKUP(A34,'상위 PV'!A:C,3,0)="기사임",1,"")</f>
        <v>1</v>
      </c>
      <c r="E34">
        <f>COUNTIF(주간_5pg!$F$2:$F$800,'5pg 데이터'!B34)</f>
        <v>1</v>
      </c>
      <c r="F34" t="b">
        <f t="shared" si="0"/>
        <v>1</v>
      </c>
      <c r="G34" t="str">
        <f>IF(F34=FALSE,"",B34&amp;"@"&amp;COUNTIFS($B$1:B34,B34,$F$1:F34,TRUE))</f>
        <v>United Kingdom@3</v>
      </c>
      <c r="H34" t="str">
        <f>IFERROR(INDEX('기사 제목, 링크 정리시트'!B:B,MATCH(CONCATENATE("http://skinnonews.com"&amp;'5pg 데이터'!A34),'기사 제목, 링크 정리시트'!C:C,0)),"")</f>
        <v>SK Innovation and SK E&amp;S announce merger, forming Asia-Pacific's largest private energy company with assets of KRW 100 trillion</v>
      </c>
      <c r="M34" t="str">
        <f>주간_5pg!F34</f>
        <v>T체rkiye</v>
      </c>
    </row>
    <row r="35" spans="1:13">
      <c r="A35" s="86" t="s">
        <v>1448</v>
      </c>
      <c r="B35" s="86" t="s">
        <v>237</v>
      </c>
      <c r="C35" s="86">
        <v>14</v>
      </c>
      <c r="D35" t="str">
        <f>IF(VLOOKUP(A35,'상위 PV'!A:C,3,0)="기사임",1,"")</f>
        <v/>
      </c>
      <c r="E35">
        <f>COUNTIF(주간_5pg!$F$2:$F$800,'5pg 데이터'!B35)</f>
        <v>1</v>
      </c>
      <c r="F35" t="b">
        <f t="shared" si="0"/>
        <v>0</v>
      </c>
      <c r="G35" t="str">
        <f>IF(F35=FALSE,"",B35&amp;"@"&amp;COUNTIFS($B$1:B35,B35,$F$1:F35,TRUE))</f>
        <v/>
      </c>
      <c r="H35" t="str">
        <f>IFERROR(INDEX('기사 제목, 링크 정리시트'!B:B,MATCH(CONCATENATE("http://skinnonews.com"&amp;'5pg 데이터'!A35),'기사 제목, 링크 정리시트'!C:C,0)),"")</f>
        <v/>
      </c>
      <c r="M35" t="str">
        <f>주간_5pg!F35</f>
        <v>Norway</v>
      </c>
    </row>
    <row r="36" spans="1:13">
      <c r="A36" s="86" t="s">
        <v>1448</v>
      </c>
      <c r="B36" s="86" t="s">
        <v>247</v>
      </c>
      <c r="C36" s="86">
        <v>14</v>
      </c>
      <c r="D36" t="str">
        <f>IF(VLOOKUP(A36,'상위 PV'!A:C,3,0)="기사임",1,"")</f>
        <v/>
      </c>
      <c r="E36">
        <f>COUNTIF(주간_5pg!$F$2:$F$800,'5pg 데이터'!B36)</f>
        <v>1</v>
      </c>
      <c r="F36" t="b">
        <f t="shared" si="0"/>
        <v>0</v>
      </c>
      <c r="G36" t="str">
        <f>IF(F36=FALSE,"",B36&amp;"@"&amp;COUNTIFS($B$1:B36,B36,$F$1:F36,TRUE))</f>
        <v/>
      </c>
      <c r="H36" t="str">
        <f>IFERROR(INDEX('기사 제목, 링크 정리시트'!B:B,MATCH(CONCATENATE("http://skinnonews.com"&amp;'5pg 데이터'!A36),'기사 제목, 링크 정리시트'!C:C,0)),"")</f>
        <v/>
      </c>
      <c r="M36" t="str">
        <f>주간_5pg!F36</f>
        <v>Saudi Arabia</v>
      </c>
    </row>
    <row r="37" spans="1:13">
      <c r="A37" s="86" t="s">
        <v>260</v>
      </c>
      <c r="B37" s="86" t="s">
        <v>229</v>
      </c>
      <c r="C37" s="86">
        <v>14</v>
      </c>
      <c r="D37" t="str">
        <f>IF(VLOOKUP(A37,'상위 PV'!A:C,3,0)="기사임",1,"")</f>
        <v/>
      </c>
      <c r="E37">
        <f>COUNTIF(주간_5pg!$F$2:$F$800,'5pg 데이터'!B37)</f>
        <v>1</v>
      </c>
      <c r="F37" t="b">
        <f t="shared" si="0"/>
        <v>0</v>
      </c>
      <c r="G37" t="str">
        <f>IF(F37=FALSE,"",B37&amp;"@"&amp;COUNTIFS($B$1:B37,B37,$F$1:F37,TRUE))</f>
        <v/>
      </c>
      <c r="H37" t="str">
        <f>IFERROR(INDEX('기사 제목, 링크 정리시트'!B:B,MATCH(CONCATENATE("http://skinnonews.com"&amp;'5pg 데이터'!A37),'기사 제목, 링크 정리시트'!C:C,0)),"")</f>
        <v/>
      </c>
      <c r="M37" t="str">
        <f>주간_5pg!F37</f>
        <v>Bosnia &amp; Herzegovina</v>
      </c>
    </row>
    <row r="38" spans="1:13">
      <c r="A38" s="86" t="s">
        <v>267</v>
      </c>
      <c r="B38" s="86" t="s">
        <v>227</v>
      </c>
      <c r="C38" s="86">
        <v>13</v>
      </c>
      <c r="D38">
        <f>IF(VLOOKUP(A38,'상위 PV'!A:C,3,0)="기사임",1,"")</f>
        <v>1</v>
      </c>
      <c r="E38">
        <f>COUNTIF(주간_5pg!$F$2:$F$800,'5pg 데이터'!B38)</f>
        <v>1</v>
      </c>
      <c r="F38" t="b">
        <f t="shared" si="0"/>
        <v>1</v>
      </c>
      <c r="G38" t="str">
        <f>IF(F38=FALSE,"",B38&amp;"@"&amp;COUNTIFS($B$1:B38,B38,$F$1:F38,TRUE))</f>
        <v>Japan@2</v>
      </c>
      <c r="H38" t="str">
        <f>IFERROR(INDEX('기사 제목, 링크 정리시트'!B:B,MATCH(CONCATENATE("http://skinnonews.com"&amp;'5pg 데이터'!A38),'기사 제목, 링크 정리시트'!C:C,0)),"")</f>
        <v>SK Geo Centric to build Advanced Recycle Cluster in Ulsan by 2025</v>
      </c>
      <c r="M38" t="str">
        <f>주간_5pg!F38</f>
        <v>Czechia</v>
      </c>
    </row>
    <row r="39" spans="1:13">
      <c r="A39" s="86" t="s">
        <v>1628</v>
      </c>
      <c r="B39" s="86" t="s">
        <v>226</v>
      </c>
      <c r="C39" s="86">
        <v>13</v>
      </c>
      <c r="D39">
        <f>IF(VLOOKUP(A39,'상위 PV'!A:C,3,0)="기사임",1,"")</f>
        <v>1</v>
      </c>
      <c r="E39">
        <f>COUNTIF(주간_5pg!$F$2:$F$800,'5pg 데이터'!B39)</f>
        <v>1</v>
      </c>
      <c r="F39" t="b">
        <f t="shared" si="0"/>
        <v>1</v>
      </c>
      <c r="G39" t="str">
        <f>IF(F39=FALSE,"",B39&amp;"@"&amp;COUNTIFS($B$1:B39,B39,$F$1:F39,TRUE))</f>
        <v>South Korea@3</v>
      </c>
      <c r="H39" t="str">
        <f>IFERROR(INDEX('기사 제목, 링크 정리시트'!B:B,MATCH(CONCATENATE("http://skinnonews.com"&amp;'5pg 데이터'!A39),'기사 제목, 링크 정리시트'!C:C,0)),"")</f>
        <v>SK Innovation and SK E&amp;S announce merger, forming Asia-Pacific's largest private energy company with assets of KRW 100 trillion</v>
      </c>
      <c r="M39" t="str">
        <f>주간_5pg!F39</f>
        <v>Russia</v>
      </c>
    </row>
    <row r="40" spans="1:13">
      <c r="A40" s="86" t="s">
        <v>1646</v>
      </c>
      <c r="B40" s="86" t="s">
        <v>225</v>
      </c>
      <c r="C40" s="86">
        <v>13</v>
      </c>
      <c r="D40">
        <f>IF(VLOOKUP(A40,'상위 PV'!A:C,3,0)="기사임",1,"")</f>
        <v>1</v>
      </c>
      <c r="E40">
        <f>COUNTIF(주간_5pg!$F$2:$F$800,'5pg 데이터'!B40)</f>
        <v>1</v>
      </c>
      <c r="F40" t="b">
        <f t="shared" si="0"/>
        <v>1</v>
      </c>
      <c r="G40" t="str">
        <f>IF(F40=FALSE,"",B40&amp;"@"&amp;COUNTIFS($B$1:B40,B40,$F$1:F40,TRUE))</f>
        <v>United States@6</v>
      </c>
      <c r="H40" t="str">
        <f>IFERROR(INDEX('기사 제목, 링크 정리시트'!B:B,MATCH(CONCATENATE("http://skinnonews.com"&amp;'5pg 데이터'!A40),'기사 제목, 링크 정리시트'!C:C,0)),"")</f>
        <v>[SK Innovation’s Q2 2024 Financial Results] Recording revenue of KRW 18.8 trillion and operating loss of KRW 45.8 billion</v>
      </c>
      <c r="M40" t="str">
        <f>주간_5pg!F40</f>
        <v>Brazil</v>
      </c>
    </row>
    <row r="41" spans="1:13">
      <c r="A41" s="86" t="s">
        <v>260</v>
      </c>
      <c r="B41" s="86" t="s">
        <v>227</v>
      </c>
      <c r="C41" s="86">
        <v>13</v>
      </c>
      <c r="D41" t="str">
        <f>IF(VLOOKUP(A41,'상위 PV'!A:C,3,0)="기사임",1,"")</f>
        <v/>
      </c>
      <c r="E41">
        <f>COUNTIF(주간_5pg!$F$2:$F$800,'5pg 데이터'!B41)</f>
        <v>1</v>
      </c>
      <c r="F41" t="b">
        <f t="shared" si="0"/>
        <v>0</v>
      </c>
      <c r="G41" t="str">
        <f>IF(F41=FALSE,"",B41&amp;"@"&amp;COUNTIFS($B$1:B41,B41,$F$1:F41,TRUE))</f>
        <v/>
      </c>
      <c r="H41" t="str">
        <f>IFERROR(INDEX('기사 제목, 링크 정리시트'!B:B,MATCH(CONCATENATE("http://skinnonews.com"&amp;'5pg 데이터'!A41),'기사 제목, 링크 정리시트'!C:C,0)),"")</f>
        <v/>
      </c>
      <c r="M41" t="str">
        <f>주간_5pg!F41</f>
        <v>Chile</v>
      </c>
    </row>
    <row r="42" spans="1:13">
      <c r="A42" s="86" t="s">
        <v>254</v>
      </c>
      <c r="B42" s="86" t="s">
        <v>244</v>
      </c>
      <c r="C42" s="86">
        <v>12</v>
      </c>
      <c r="D42" t="str">
        <f>IF(VLOOKUP(A42,'상위 PV'!A:C,3,0)="기사임",1,"")</f>
        <v/>
      </c>
      <c r="E42">
        <f>COUNTIF(주간_5pg!$F$2:$F$800,'5pg 데이터'!B42)</f>
        <v>1</v>
      </c>
      <c r="F42" t="b">
        <f t="shared" si="0"/>
        <v>0</v>
      </c>
      <c r="G42" t="str">
        <f>IF(F42=FALSE,"",B42&amp;"@"&amp;COUNTIFS($B$1:B42,B42,$F$1:F42,TRUE))</f>
        <v/>
      </c>
      <c r="H42" t="str">
        <f>IFERROR(INDEX('기사 제목, 링크 정리시트'!B:B,MATCH(CONCATENATE("http://skinnonews.com"&amp;'5pg 데이터'!A42),'기사 제목, 링크 정리시트'!C:C,0)),"")</f>
        <v/>
      </c>
      <c r="M42" t="str">
        <f>주간_5pg!F42</f>
        <v>Mexico</v>
      </c>
    </row>
    <row r="43" spans="1:13">
      <c r="A43" s="86" t="s">
        <v>1628</v>
      </c>
      <c r="B43" s="86" t="s">
        <v>229</v>
      </c>
      <c r="C43" s="86">
        <v>12</v>
      </c>
      <c r="D43">
        <f>IF(VLOOKUP(A43,'상위 PV'!A:C,3,0)="기사임",1,"")</f>
        <v>1</v>
      </c>
      <c r="E43">
        <f>COUNTIF(주간_5pg!$F$2:$F$800,'5pg 데이터'!B43)</f>
        <v>1</v>
      </c>
      <c r="F43" t="b">
        <f t="shared" si="0"/>
        <v>1</v>
      </c>
      <c r="G43" t="str">
        <f>IF(F43=FALSE,"",B43&amp;"@"&amp;COUNTIFS($B$1:B43,B43,$F$1:F43,TRUE))</f>
        <v>India@3</v>
      </c>
      <c r="H43" t="str">
        <f>IFERROR(INDEX('기사 제목, 링크 정리시트'!B:B,MATCH(CONCATENATE("http://skinnonews.com"&amp;'5pg 데이터'!A43),'기사 제목, 링크 정리시트'!C:C,0)),"")</f>
        <v>SK Innovation and SK E&amp;S announce merger, forming Asia-Pacific's largest private energy company with assets of KRW 100 trillion</v>
      </c>
      <c r="M43" t="str">
        <f>주간_5pg!F43</f>
        <v>Egypt</v>
      </c>
    </row>
    <row r="44" spans="1:13">
      <c r="A44" s="86" t="s">
        <v>1810</v>
      </c>
      <c r="B44" s="86" t="s">
        <v>241</v>
      </c>
      <c r="C44" s="86">
        <v>12</v>
      </c>
      <c r="D44">
        <f>IF(VLOOKUP(A44,'상위 PV'!A:C,3,0)="기사임",1,"")</f>
        <v>1</v>
      </c>
      <c r="E44">
        <f>COUNTIF(주간_5pg!$F$2:$F$800,'5pg 데이터'!B44)</f>
        <v>1</v>
      </c>
      <c r="F44" t="b">
        <f t="shared" si="0"/>
        <v>1</v>
      </c>
      <c r="G44" t="str">
        <f>IF(F44=FALSE,"",B44&amp;"@"&amp;COUNTIFS($B$1:B44,B44,$F$1:F44,TRUE))</f>
        <v>Netherlands@1</v>
      </c>
      <c r="H44" t="str">
        <f>IFERROR(INDEX('기사 제목, 링크 정리시트'!B:B,MATCH(CONCATENATE("http://skinnonews.com"&amp;'5pg 데이터'!A44),'기사 제목, 링크 정리시트'!C:C,0)),"")</f>
        <v>SK Energy to start sustainable aviation fuel (SAF) commercial production</v>
      </c>
      <c r="M44" t="str">
        <f>주간_5pg!F44</f>
        <v>Peru</v>
      </c>
    </row>
    <row r="45" spans="1:13">
      <c r="A45" s="86" t="s">
        <v>1445</v>
      </c>
      <c r="B45" s="86" t="s">
        <v>227</v>
      </c>
      <c r="C45" s="86">
        <v>12</v>
      </c>
      <c r="D45" t="str">
        <f>IF(VLOOKUP(A45,'상위 PV'!A:C,3,0)="기사임",1,"")</f>
        <v/>
      </c>
      <c r="E45">
        <f>COUNTIF(주간_5pg!$F$2:$F$800,'5pg 데이터'!B45)</f>
        <v>1</v>
      </c>
      <c r="F45" t="b">
        <f t="shared" si="0"/>
        <v>0</v>
      </c>
      <c r="G45" t="str">
        <f>IF(F45=FALSE,"",B45&amp;"@"&amp;COUNTIFS($B$1:B45,B45,$F$1:F45,TRUE))</f>
        <v/>
      </c>
      <c r="H45" t="str">
        <f>IFERROR(INDEX('기사 제목, 링크 정리시트'!B:B,MATCH(CONCATENATE("http://skinnonews.com"&amp;'5pg 데이터'!A45),'기사 제목, 링크 정리시트'!C:C,0)),"")</f>
        <v/>
      </c>
      <c r="M45" t="str">
        <f>주간_5pg!F45</f>
        <v>Argentina</v>
      </c>
    </row>
    <row r="46" spans="1:13">
      <c r="A46" s="86" t="s">
        <v>254</v>
      </c>
      <c r="B46" s="86" t="s">
        <v>229</v>
      </c>
      <c r="C46" s="86">
        <v>11</v>
      </c>
      <c r="D46" t="str">
        <f>IF(VLOOKUP(A46,'상위 PV'!A:C,3,0)="기사임",1,"")</f>
        <v/>
      </c>
      <c r="E46">
        <f>COUNTIF(주간_5pg!$F$2:$F$800,'5pg 데이터'!B46)</f>
        <v>1</v>
      </c>
      <c r="F46" t="b">
        <f t="shared" si="0"/>
        <v>0</v>
      </c>
      <c r="G46" t="str">
        <f>IF(F46=FALSE,"",B46&amp;"@"&amp;COUNTIFS($B$1:B46,B46,$F$1:F46,TRUE))</f>
        <v/>
      </c>
      <c r="H46" t="str">
        <f>IFERROR(INDEX('기사 제목, 링크 정리시트'!B:B,MATCH(CONCATENATE("http://skinnonews.com"&amp;'5pg 데이터'!A46),'기사 제목, 링크 정리시트'!C:C,0)),"")</f>
        <v/>
      </c>
      <c r="M46" t="str">
        <f>주간_5pg!F46</f>
        <v>Cambodia</v>
      </c>
    </row>
    <row r="47" spans="1:13">
      <c r="A47" s="86" t="s">
        <v>1628</v>
      </c>
      <c r="B47" s="86" t="s">
        <v>227</v>
      </c>
      <c r="C47" s="86">
        <v>11</v>
      </c>
      <c r="D47">
        <f>IF(VLOOKUP(A47,'상위 PV'!A:C,3,0)="기사임",1,"")</f>
        <v>1</v>
      </c>
      <c r="E47">
        <f>COUNTIF(주간_5pg!$F$2:$F$800,'5pg 데이터'!B47)</f>
        <v>1</v>
      </c>
      <c r="F47" t="b">
        <f t="shared" si="0"/>
        <v>1</v>
      </c>
      <c r="G47" t="str">
        <f>IF(F47=FALSE,"",B47&amp;"@"&amp;COUNTIFS($B$1:B47,B47,$F$1:F47,TRUE))</f>
        <v>Japan@3</v>
      </c>
      <c r="H47" t="str">
        <f>IFERROR(INDEX('기사 제목, 링크 정리시트'!B:B,MATCH(CONCATENATE("http://skinnonews.com"&amp;'5pg 데이터'!A47),'기사 제목, 링크 정리시트'!C:C,0)),"")</f>
        <v>SK Innovation and SK E&amp;S announce merger, forming Asia-Pacific's largest private energy company with assets of KRW 100 trillion</v>
      </c>
      <c r="M47" t="str">
        <f>주간_5pg!F47</f>
        <v>Myanmar (Burma)</v>
      </c>
    </row>
    <row r="48" spans="1:13">
      <c r="A48" s="86" t="s">
        <v>277</v>
      </c>
      <c r="B48" s="86" t="s">
        <v>227</v>
      </c>
      <c r="C48" s="86">
        <v>11</v>
      </c>
      <c r="D48" t="str">
        <f>IF(VLOOKUP(A48,'상위 PV'!A:C,3,0)="기사임",1,"")</f>
        <v/>
      </c>
      <c r="E48">
        <f>COUNTIF(주간_5pg!$F$2:$F$800,'5pg 데이터'!B48)</f>
        <v>1</v>
      </c>
      <c r="F48" t="b">
        <f t="shared" si="0"/>
        <v>0</v>
      </c>
      <c r="G48" t="str">
        <f>IF(F48=FALSE,"",B48&amp;"@"&amp;COUNTIFS($B$1:B48,B48,$F$1:F48,TRUE))</f>
        <v/>
      </c>
      <c r="H48" t="str">
        <f>IFERROR(INDEX('기사 제목, 링크 정리시트'!B:B,MATCH(CONCATENATE("http://skinnonews.com"&amp;'5pg 데이터'!A48),'기사 제목, 링크 정리시트'!C:C,0)),"")</f>
        <v/>
      </c>
      <c r="M48" t="str">
        <f>주간_5pg!F48</f>
        <v>Qatar</v>
      </c>
    </row>
    <row r="49" spans="1:13">
      <c r="A49" s="86" t="s">
        <v>274</v>
      </c>
      <c r="B49" s="86" t="s">
        <v>230</v>
      </c>
      <c r="C49" s="86">
        <v>11</v>
      </c>
      <c r="D49" t="str">
        <f>IF(VLOOKUP(A49,'상위 PV'!A:C,3,0)="기사임",1,"")</f>
        <v/>
      </c>
      <c r="E49">
        <f>COUNTIF(주간_5pg!$F$2:$F$800,'5pg 데이터'!B49)</f>
        <v>1</v>
      </c>
      <c r="F49" t="b">
        <f t="shared" si="0"/>
        <v>0</v>
      </c>
      <c r="G49" t="str">
        <f>IF(F49=FALSE,"",B49&amp;"@"&amp;COUNTIFS($B$1:B49,B49,$F$1:F49,TRUE))</f>
        <v/>
      </c>
      <c r="H49" t="str">
        <f>IFERROR(INDEX('기사 제목, 링크 정리시트'!B:B,MATCH(CONCATENATE("http://skinnonews.com"&amp;'5pg 데이터'!A49),'기사 제목, 링크 정리시트'!C:C,0)),"")</f>
        <v/>
      </c>
      <c r="M49" t="str">
        <f>주간_5pg!F49</f>
        <v>South Africa</v>
      </c>
    </row>
    <row r="50" spans="1:13">
      <c r="A50" s="86" t="s">
        <v>254</v>
      </c>
      <c r="B50" s="86" t="s">
        <v>231</v>
      </c>
      <c r="C50" s="86">
        <v>10</v>
      </c>
      <c r="D50" t="str">
        <f>IF(VLOOKUP(A50,'상위 PV'!A:C,3,0)="기사임",1,"")</f>
        <v/>
      </c>
      <c r="E50">
        <f>COUNTIF(주간_5pg!$F$2:$F$800,'5pg 데이터'!B50)</f>
        <v>1</v>
      </c>
      <c r="F50" t="b">
        <f t="shared" si="0"/>
        <v>0</v>
      </c>
      <c r="G50" t="str">
        <f>IF(F50=FALSE,"",B50&amp;"@"&amp;COUNTIFS($B$1:B50,B50,$F$1:F50,TRUE))</f>
        <v/>
      </c>
      <c r="H50" t="str">
        <f>IFERROR(INDEX('기사 제목, 링크 정리시트'!B:B,MATCH(CONCATENATE("http://skinnonews.com"&amp;'5pg 데이터'!A50),'기사 제목, 링크 정리시트'!C:C,0)),"")</f>
        <v/>
      </c>
      <c r="M50" t="str">
        <f>주간_5pg!F50</f>
        <v>Denmark</v>
      </c>
    </row>
    <row r="51" spans="1:13">
      <c r="A51" s="86" t="s">
        <v>331</v>
      </c>
      <c r="B51" s="86" t="s">
        <v>230</v>
      </c>
      <c r="C51" s="86">
        <v>10</v>
      </c>
      <c r="D51">
        <f>IF(VLOOKUP(A51,'상위 PV'!A:C,3,0)="기사임",1,"")</f>
        <v>1</v>
      </c>
      <c r="E51">
        <f>COUNTIF(주간_5pg!$F$2:$F$800,'5pg 데이터'!B51)</f>
        <v>1</v>
      </c>
      <c r="F51" t="b">
        <f t="shared" si="0"/>
        <v>1</v>
      </c>
      <c r="G51" t="str">
        <f>IF(F51=FALSE,"",B51&amp;"@"&amp;COUNTIFS($B$1:B51,B51,$F$1:F51,TRUE))</f>
        <v>Singapore@4</v>
      </c>
      <c r="H51" t="str">
        <f>IFERROR(INDEX('기사 제목, 링크 정리시트'!B:B,MATCH(CONCATENATE("http://skinnonews.com"&amp;'5pg 데이터'!A51),'기사 제목, 링크 정리시트'!C:C,0)),"")</f>
        <v>SK On, EcoPro Materials and GEM to make battery precursors in Saemangeum, South Korea</v>
      </c>
      <c r="M51" t="str">
        <f>주간_5pg!F51</f>
        <v>Liberia</v>
      </c>
    </row>
    <row r="52" spans="1:13">
      <c r="A52" s="86" t="s">
        <v>645</v>
      </c>
      <c r="B52" s="86" t="s">
        <v>225</v>
      </c>
      <c r="C52" s="86">
        <v>10</v>
      </c>
      <c r="D52">
        <f>IF(VLOOKUP(A52,'상위 PV'!A:C,3,0)="기사임",1,"")</f>
        <v>1</v>
      </c>
      <c r="E52">
        <f>COUNTIF(주간_5pg!$F$2:$F$800,'5pg 데이터'!B52)</f>
        <v>1</v>
      </c>
      <c r="F52" t="b">
        <f t="shared" si="0"/>
        <v>1</v>
      </c>
      <c r="G52" t="str">
        <f>IF(F52=FALSE,"",B52&amp;"@"&amp;COUNTIFS($B$1:B52,B52,$F$1:F52,TRUE))</f>
        <v>United States@7</v>
      </c>
      <c r="H52" t="str">
        <f>IFERROR(INDEX('기사 제목, 링크 정리시트'!B:B,MATCH(CONCATENATE("http://skinnonews.com"&amp;'5pg 데이터'!A52),'기사 제목, 링크 정리시트'!C:C,0)),"")</f>
        <v>[SK Innovation’s Q2 2023 Financial Results] Recording sales of KRW 18.73 trillion and operating loss of KRW 106.8 billion</v>
      </c>
      <c r="M52" t="str">
        <f>주간_5pg!F52</f>
        <v>Nigeria</v>
      </c>
    </row>
    <row r="53" spans="1:13">
      <c r="A53" s="86" t="s">
        <v>968</v>
      </c>
      <c r="B53" s="86" t="s">
        <v>225</v>
      </c>
      <c r="C53" s="86">
        <v>10</v>
      </c>
      <c r="D53">
        <f>IF(VLOOKUP(A53,'상위 PV'!A:C,3,0)="기사임",1,"")</f>
        <v>1</v>
      </c>
      <c r="E53">
        <f>COUNTIF(주간_5pg!$F$2:$F$800,'5pg 데이터'!B53)</f>
        <v>1</v>
      </c>
      <c r="F53" t="b">
        <f t="shared" si="0"/>
        <v>1</v>
      </c>
      <c r="G53" t="str">
        <f>IF(F53=FALSE,"",B53&amp;"@"&amp;COUNTIFS($B$1:B53,B53,$F$1:F53,TRUE))</f>
        <v>United States@8</v>
      </c>
      <c r="H53" t="str">
        <f>IFERROR(INDEX('기사 제목, 링크 정리시트'!B:B,MATCH(CONCATENATE("http://skinnonews.com"&amp;'5pg 데이터'!A53),'기사 제목, 링크 정리시트'!C:C,0)),"")</f>
        <v>[SK Innovation’s Q3 2023 Financial Results] Recording sales of KRW 19.89 trillion and operating profit of KRW 1.56 trillion</v>
      </c>
      <c r="M53" t="str">
        <f>주간_5pg!F53</f>
        <v>Pakistan</v>
      </c>
    </row>
    <row r="54" spans="1:13">
      <c r="A54" s="86" t="s">
        <v>1444</v>
      </c>
      <c r="B54" s="86" t="s">
        <v>231</v>
      </c>
      <c r="C54" s="86">
        <v>10</v>
      </c>
      <c r="D54">
        <f>IF(VLOOKUP(A54,'상위 PV'!A:C,3,0)="기사임",1,"")</f>
        <v>1</v>
      </c>
      <c r="E54">
        <f>COUNTIF(주간_5pg!$F$2:$F$800,'5pg 데이터'!B54)</f>
        <v>1</v>
      </c>
      <c r="F54" t="b">
        <f t="shared" si="0"/>
        <v>1</v>
      </c>
      <c r="G54" t="str">
        <f>IF(F54=FALSE,"",B54&amp;"@"&amp;COUNTIFS($B$1:B54,B54,$F$1:F54,TRUE))</f>
        <v>China@2</v>
      </c>
      <c r="H54" t="str">
        <f>IFERROR(INDEX('기사 제목, 링크 정리시트'!B:B,MATCH(CONCATENATE("http://skinnonews.com"&amp;'5pg 데이터'!A54),'기사 제목, 링크 정리시트'!C:C,0)),"")</f>
        <v>[SK Innovation’s 2023 Financial Results] Recording sales of KRW 77.29 trillion and operating profit of KRW 1.9 trillion</v>
      </c>
      <c r="M54" t="str">
        <f>주간_5pg!F54</f>
        <v>Sri Lanka</v>
      </c>
    </row>
    <row r="55" spans="1:13">
      <c r="A55" s="86" t="s">
        <v>1444</v>
      </c>
      <c r="B55" s="86" t="s">
        <v>229</v>
      </c>
      <c r="C55" s="86">
        <v>10</v>
      </c>
      <c r="D55">
        <f>IF(VLOOKUP(A55,'상위 PV'!A:C,3,0)="기사임",1,"")</f>
        <v>1</v>
      </c>
      <c r="E55">
        <f>COUNTIF(주간_5pg!$F$2:$F$800,'5pg 데이터'!B55)</f>
        <v>1</v>
      </c>
      <c r="F55" t="b">
        <f t="shared" si="0"/>
        <v>1</v>
      </c>
      <c r="G55" t="str">
        <f>IF(F55=FALSE,"",B55&amp;"@"&amp;COUNTIFS($B$1:B55,B55,$F$1:F55,TRUE))</f>
        <v>India@4</v>
      </c>
      <c r="H55" t="str">
        <f>IFERROR(INDEX('기사 제목, 링크 정리시트'!B:B,MATCH(CONCATENATE("http://skinnonews.com"&amp;'5pg 데이터'!A55),'기사 제목, 링크 정리시트'!C:C,0)),"")</f>
        <v>[SK Innovation’s 2023 Financial Results] Recording sales of KRW 77.29 trillion and operating profit of KRW 1.9 trillion</v>
      </c>
      <c r="M55" t="str">
        <f>주간_5pg!F55</f>
        <v>Ireland</v>
      </c>
    </row>
    <row r="56" spans="1:13">
      <c r="A56" s="86" t="s">
        <v>1444</v>
      </c>
      <c r="B56" s="86" t="s">
        <v>230</v>
      </c>
      <c r="C56" s="86">
        <v>10</v>
      </c>
      <c r="D56">
        <f>IF(VLOOKUP(A56,'상위 PV'!A:C,3,0)="기사임",1,"")</f>
        <v>1</v>
      </c>
      <c r="E56">
        <f>COUNTIF(주간_5pg!$F$2:$F$800,'5pg 데이터'!B56)</f>
        <v>1</v>
      </c>
      <c r="F56" t="b">
        <f t="shared" si="0"/>
        <v>1</v>
      </c>
      <c r="G56" t="str">
        <f>IF(F56=FALSE,"",B56&amp;"@"&amp;COUNTIFS($B$1:B56,B56,$F$1:F56,TRUE))</f>
        <v>Singapore@5</v>
      </c>
      <c r="H56" t="str">
        <f>IFERROR(INDEX('기사 제목, 링크 정리시트'!B:B,MATCH(CONCATENATE("http://skinnonews.com"&amp;'5pg 데이터'!A56),'기사 제목, 링크 정리시트'!C:C,0)),"")</f>
        <v>[SK Innovation’s 2023 Financial Results] Recording sales of KRW 77.29 trillion and operating profit of KRW 1.9 trillion</v>
      </c>
      <c r="M56" t="str">
        <f>주간_5pg!F56</f>
        <v>Jordan</v>
      </c>
    </row>
    <row r="57" spans="1:13">
      <c r="A57" s="86" t="s">
        <v>1483</v>
      </c>
      <c r="B57" s="86" t="s">
        <v>226</v>
      </c>
      <c r="C57" s="86">
        <v>10</v>
      </c>
      <c r="D57">
        <f>IF(VLOOKUP(A57,'상위 PV'!A:C,3,0)="기사임",1,"")</f>
        <v>1</v>
      </c>
      <c r="E57">
        <f>COUNTIF(주간_5pg!$F$2:$F$800,'5pg 데이터'!B57)</f>
        <v>1</v>
      </c>
      <c r="F57" t="b">
        <f t="shared" si="0"/>
        <v>1</v>
      </c>
      <c r="G57" t="str">
        <f>IF(F57=FALSE,"",B57&amp;"@"&amp;COUNTIFS($B$1:B57,B57,$F$1:F57,TRUE))</f>
        <v>South Korea@4</v>
      </c>
      <c r="H57" t="str">
        <f>IFERROR(INDEX('기사 제목, 링크 정리시트'!B:B,MATCH(CONCATENATE("http://skinnonews.com"&amp;'5pg 데이터'!A57),'기사 제목, 링크 정리시트'!C:C,0)),"")</f>
        <v>[Secondary Batteries Quick Note] ① What are secondary batteries?</v>
      </c>
      <c r="M57" t="str">
        <f>주간_5pg!F57</f>
        <v>Latvia</v>
      </c>
    </row>
    <row r="58" spans="1:13">
      <c r="A58" s="86" t="s">
        <v>1810</v>
      </c>
      <c r="B58" s="86" t="s">
        <v>244</v>
      </c>
      <c r="C58" s="86">
        <v>10</v>
      </c>
      <c r="D58">
        <f>IF(VLOOKUP(A58,'상위 PV'!A:C,3,0)="기사임",1,"")</f>
        <v>1</v>
      </c>
      <c r="E58">
        <f>COUNTIF(주간_5pg!$F$2:$F$800,'5pg 데이터'!B58)</f>
        <v>1</v>
      </c>
      <c r="F58" t="b">
        <f t="shared" si="0"/>
        <v>1</v>
      </c>
      <c r="G58" t="str">
        <f>IF(F58=FALSE,"",B58&amp;"@"&amp;COUNTIFS($B$1:B58,B58,$F$1:F58,TRUE))</f>
        <v>Indonesia@2</v>
      </c>
      <c r="H58" t="str">
        <f>IFERROR(INDEX('기사 제목, 링크 정리시트'!B:B,MATCH(CONCATENATE("http://skinnonews.com"&amp;'5pg 데이터'!A58),'기사 제목, 링크 정리시트'!C:C,0)),"")</f>
        <v>SK Energy to start sustainable aviation fuel (SAF) commercial production</v>
      </c>
      <c r="M58" t="str">
        <f>주간_5pg!F58</f>
        <v>Oman</v>
      </c>
    </row>
    <row r="59" spans="1:13">
      <c r="A59" s="86" t="s">
        <v>268</v>
      </c>
      <c r="B59" s="86" t="s">
        <v>225</v>
      </c>
      <c r="C59" s="86">
        <v>10</v>
      </c>
      <c r="D59">
        <f>IF(VLOOKUP(A59,'상위 PV'!A:C,3,0)="기사임",1,"")</f>
        <v>1</v>
      </c>
      <c r="E59">
        <f>COUNTIF(주간_5pg!$F$2:$F$800,'5pg 데이터'!B59)</f>
        <v>1</v>
      </c>
      <c r="F59" t="b">
        <f t="shared" si="0"/>
        <v>1</v>
      </c>
      <c r="G59" t="str">
        <f>IF(F59=FALSE,"",B59&amp;"@"&amp;COUNTIFS($B$1:B59,B59,$F$1:F59,TRUE))</f>
        <v>United States@9</v>
      </c>
      <c r="H59" t="str">
        <f>IFERROR(INDEX('기사 제목, 링크 정리시트'!B:B,MATCH(CONCATENATE("http://skinnonews.com"&amp;'5pg 데이터'!A59),'기사 제목, 링크 정리시트'!C:C,0)),"")</f>
        <v>Z-folding, a technique that ensures the safety of SK Innovation’s batteries</v>
      </c>
      <c r="M59" t="str">
        <f>주간_5pg!F59</f>
        <v>Slovakia</v>
      </c>
    </row>
    <row r="60" spans="1:13">
      <c r="A60" s="86" t="s">
        <v>1449</v>
      </c>
      <c r="B60" s="86" t="s">
        <v>227</v>
      </c>
      <c r="C60" s="86">
        <v>10</v>
      </c>
      <c r="D60" t="str">
        <f>IF(VLOOKUP(A60,'상위 PV'!A:C,3,0)="기사임",1,"")</f>
        <v/>
      </c>
      <c r="E60">
        <f>COUNTIF(주간_5pg!$F$2:$F$800,'5pg 데이터'!B60)</f>
        <v>1</v>
      </c>
      <c r="F60" t="b">
        <f t="shared" si="0"/>
        <v>0</v>
      </c>
      <c r="G60" t="str">
        <f>IF(F60=FALSE,"",B60&amp;"@"&amp;COUNTIFS($B$1:B60,B60,$F$1:F60,TRUE))</f>
        <v/>
      </c>
      <c r="H60" t="str">
        <f>IFERROR(INDEX('기사 제목, 링크 정리시트'!B:B,MATCH(CONCATENATE("http://skinnonews.com"&amp;'5pg 데이터'!A60),'기사 제목, 링크 정리시트'!C:C,0)),"")</f>
        <v/>
      </c>
      <c r="M60" t="str">
        <f>주간_5pg!F60</f>
        <v>Bahrain</v>
      </c>
    </row>
    <row r="61" spans="1:13">
      <c r="A61" s="86" t="s">
        <v>261</v>
      </c>
      <c r="B61" s="86" t="s">
        <v>225</v>
      </c>
      <c r="C61" s="86">
        <v>10</v>
      </c>
      <c r="D61" t="str">
        <f>IF(VLOOKUP(A61,'상위 PV'!A:C,3,0)="기사임",1,"")</f>
        <v/>
      </c>
      <c r="E61">
        <f>COUNTIF(주간_5pg!$F$2:$F$800,'5pg 데이터'!B61)</f>
        <v>1</v>
      </c>
      <c r="F61" t="b">
        <f t="shared" si="0"/>
        <v>0</v>
      </c>
      <c r="G61" t="str">
        <f>IF(F61=FALSE,"",B61&amp;"@"&amp;COUNTIFS($B$1:B61,B61,$F$1:F61,TRUE))</f>
        <v/>
      </c>
      <c r="H61" t="str">
        <f>IFERROR(INDEX('기사 제목, 링크 정리시트'!B:B,MATCH(CONCATENATE("http://skinnonews.com"&amp;'5pg 데이터'!A61),'기사 제목, 링크 정리시트'!C:C,0)),"")</f>
        <v/>
      </c>
      <c r="M61" t="str">
        <f>주간_5pg!F61</f>
        <v>Brunei</v>
      </c>
    </row>
    <row r="62" spans="1:13">
      <c r="A62" s="86" t="s">
        <v>1573</v>
      </c>
      <c r="B62" s="86" t="s">
        <v>247</v>
      </c>
      <c r="C62" s="86">
        <v>10</v>
      </c>
      <c r="D62" t="str">
        <f>IF(VLOOKUP(A62,'상위 PV'!A:C,3,0)="기사임",1,"")</f>
        <v/>
      </c>
      <c r="E62">
        <f>COUNTIF(주간_5pg!$F$2:$F$800,'5pg 데이터'!B62)</f>
        <v>1</v>
      </c>
      <c r="F62" t="b">
        <f t="shared" si="0"/>
        <v>0</v>
      </c>
      <c r="G62" t="str">
        <f>IF(F62=FALSE,"",B62&amp;"@"&amp;COUNTIFS($B$1:B62,B62,$F$1:F62,TRUE))</f>
        <v/>
      </c>
      <c r="H62" t="str">
        <f>IFERROR(INDEX('기사 제목, 링크 정리시트'!B:B,MATCH(CONCATENATE("http://skinnonews.com"&amp;'5pg 데이터'!A62),'기사 제목, 링크 정리시트'!C:C,0)),"")</f>
        <v/>
      </c>
      <c r="M62" t="str">
        <f>주간_5pg!F62</f>
        <v>Lebanon</v>
      </c>
    </row>
    <row r="63" spans="1:13">
      <c r="A63" s="86" t="s">
        <v>254</v>
      </c>
      <c r="B63" s="86" t="s">
        <v>246</v>
      </c>
      <c r="C63" s="86">
        <v>9</v>
      </c>
      <c r="D63" t="str">
        <f>IF(VLOOKUP(A63,'상위 PV'!A:C,3,0)="기사임",1,"")</f>
        <v/>
      </c>
      <c r="E63">
        <f>COUNTIF(주간_5pg!$F$2:$F$800,'5pg 데이터'!B63)</f>
        <v>1</v>
      </c>
      <c r="F63" t="b">
        <f t="shared" si="0"/>
        <v>0</v>
      </c>
      <c r="G63" t="str">
        <f>IF(F63=FALSE,"",B63&amp;"@"&amp;COUNTIFS($B$1:B63,B63,$F$1:F63,TRUE))</f>
        <v/>
      </c>
      <c r="H63" t="str">
        <f>IFERROR(INDEX('기사 제목, 링크 정리시트'!B:B,MATCH(CONCATENATE("http://skinnonews.com"&amp;'5pg 데이터'!A63),'기사 제목, 링크 정리시트'!C:C,0)),"")</f>
        <v/>
      </c>
      <c r="M63" t="str">
        <f>주간_5pg!F63</f>
        <v>Namibia</v>
      </c>
    </row>
    <row r="64" spans="1:13">
      <c r="A64" s="86" t="s">
        <v>254</v>
      </c>
      <c r="B64" s="86" t="s">
        <v>230</v>
      </c>
      <c r="C64" s="86">
        <v>9</v>
      </c>
      <c r="D64" t="str">
        <f>IF(VLOOKUP(A64,'상위 PV'!A:C,3,0)="기사임",1,"")</f>
        <v/>
      </c>
      <c r="E64">
        <f>COUNTIF(주간_5pg!$F$2:$F$800,'5pg 데이터'!B64)</f>
        <v>1</v>
      </c>
      <c r="F64" t="b">
        <f t="shared" si="0"/>
        <v>0</v>
      </c>
      <c r="G64" t="str">
        <f>IF(F64=FALSE,"",B64&amp;"@"&amp;COUNTIFS($B$1:B64,B64,$F$1:F64,TRUE))</f>
        <v/>
      </c>
      <c r="H64" t="str">
        <f>IFERROR(INDEX('기사 제목, 링크 정리시트'!B:B,MATCH(CONCATENATE("http://skinnonews.com"&amp;'5pg 데이터'!A64),'기사 제목, 링크 정리시트'!C:C,0)),"")</f>
        <v/>
      </c>
      <c r="M64" t="str">
        <f>주간_5pg!F64</f>
        <v>Nicaragua</v>
      </c>
    </row>
    <row r="65" spans="1:13">
      <c r="A65" s="86" t="s">
        <v>254</v>
      </c>
      <c r="B65" s="86" t="s">
        <v>243</v>
      </c>
      <c r="C65" s="86">
        <v>9</v>
      </c>
      <c r="D65" t="str">
        <f>IF(VLOOKUP(A65,'상위 PV'!A:C,3,0)="기사임",1,"")</f>
        <v/>
      </c>
      <c r="E65">
        <f>COUNTIF(주간_5pg!$F$2:$F$800,'5pg 데이터'!B65)</f>
        <v>1</v>
      </c>
      <c r="F65" t="b">
        <f t="shared" si="0"/>
        <v>0</v>
      </c>
      <c r="G65" t="str">
        <f>IF(F65=FALSE,"",B65&amp;"@"&amp;COUNTIFS($B$1:B65,B65,$F$1:F65,TRUE))</f>
        <v/>
      </c>
      <c r="H65" t="str">
        <f>IFERROR(INDEX('기사 제목, 링크 정리시트'!B:B,MATCH(CONCATENATE("http://skinnonews.com"&amp;'5pg 데이터'!A65),'기사 제목, 링크 정리시트'!C:C,0)),"")</f>
        <v/>
      </c>
      <c r="M65" t="str">
        <f>주간_5pg!F65</f>
        <v>Slovenia</v>
      </c>
    </row>
    <row r="66" spans="1:13">
      <c r="A66" s="86" t="s">
        <v>668</v>
      </c>
      <c r="B66" s="86" t="s">
        <v>232</v>
      </c>
      <c r="C66" s="86">
        <v>9</v>
      </c>
      <c r="D66">
        <f>IF(VLOOKUP(A66,'상위 PV'!A:C,3,0)="기사임",1,"")</f>
        <v>1</v>
      </c>
      <c r="E66">
        <f>COUNTIF(주간_5pg!$F$2:$F$800,'5pg 데이터'!B66)</f>
        <v>1</v>
      </c>
      <c r="F66" t="b">
        <f t="shared" ref="F66:F129" si="1">AND(D66=1,E66=1)</f>
        <v>1</v>
      </c>
      <c r="G66" t="str">
        <f>IF(F66=FALSE,"",B66&amp;"@"&amp;COUNTIFS($B$1:B66,B66,$F$1:F66,TRUE))</f>
        <v>Canada@1</v>
      </c>
      <c r="H66" t="str">
        <f>IFERROR(INDEX('기사 제목, 링크 정리시트'!B:B,MATCH(CONCATENATE("http://skinnonews.com"&amp;'5pg 데이터'!A66),'기사 제목, 링크 정리시트'!C:C,0)),"")</f>
        <v>SK On, Ford, EcoPro BM to establish cathode plant in Quebec, Canada</v>
      </c>
      <c r="M66" t="str">
        <f>주간_5pg!F66</f>
        <v>Yemen</v>
      </c>
    </row>
    <row r="67" spans="1:13">
      <c r="A67" s="86" t="s">
        <v>1029</v>
      </c>
      <c r="B67" s="86" t="s">
        <v>225</v>
      </c>
      <c r="C67" s="86">
        <v>9</v>
      </c>
      <c r="D67">
        <f>IF(VLOOKUP(A67,'상위 PV'!A:C,3,0)="기사임",1,"")</f>
        <v>1</v>
      </c>
      <c r="E67">
        <f>COUNTIF(주간_5pg!$F$2:$F$800,'5pg 데이터'!B67)</f>
        <v>1</v>
      </c>
      <c r="F67" t="b">
        <f t="shared" si="1"/>
        <v>1</v>
      </c>
      <c r="G67" t="str">
        <f>IF(F67=FALSE,"",B67&amp;"@"&amp;COUNTIFS($B$1:B67,B67,$F$1:F67,TRUE))</f>
        <v>United States@10</v>
      </c>
      <c r="H67" t="str">
        <f>IFERROR(INDEX('기사 제목, 링크 정리시트'!B:B,MATCH(CONCATENATE("http://skinnonews.com"&amp;'5pg 데이터'!A67),'기사 제목, 링크 정리시트'!C:C,0)),"")</f>
        <v>SK On – Hyundai Motor Group joint battery factory awarded “Deal of the Year”</v>
      </c>
      <c r="M67" t="str">
        <f>주간_5pg!F67</f>
        <v>Algeria</v>
      </c>
    </row>
    <row r="68" spans="1:13">
      <c r="A68" s="86" t="s">
        <v>1476</v>
      </c>
      <c r="B68" s="86" t="s">
        <v>226</v>
      </c>
      <c r="C68" s="86">
        <v>9</v>
      </c>
      <c r="D68">
        <f>IF(VLOOKUP(A68,'상위 PV'!A:C,3,0)="기사임",1,"")</f>
        <v>1</v>
      </c>
      <c r="E68">
        <f>COUNTIF(주간_5pg!$F$2:$F$800,'5pg 데이터'!B68)</f>
        <v>1</v>
      </c>
      <c r="F68" t="b">
        <f t="shared" si="1"/>
        <v>1</v>
      </c>
      <c r="G68" t="str">
        <f>IF(F68=FALSE,"",B68&amp;"@"&amp;COUNTIFS($B$1:B68,B68,$F$1:F68,TRUE))</f>
        <v>South Korea@5</v>
      </c>
      <c r="H68" t="str">
        <f>IFERROR(INDEX('기사 제목, 링크 정리시트'!B:B,MATCH(CONCATENATE("http://skinnonews.com"&amp;'5pg 데이터'!A68),'기사 제목, 링크 정리시트'!C:C,0)),"")</f>
        <v>SK Enmove collaborates with Iceotope and SK Telecom to accelerate its foray into the data center liquid cooling market</v>
      </c>
      <c r="M68" t="str">
        <f>주간_5pg!F68</f>
        <v>Azerbaijan</v>
      </c>
    </row>
    <row r="69" spans="1:13">
      <c r="A69" s="86" t="s">
        <v>1753</v>
      </c>
      <c r="B69" s="86" t="s">
        <v>227</v>
      </c>
      <c r="C69" s="86">
        <v>9</v>
      </c>
      <c r="D69">
        <f>IF(VLOOKUP(A69,'상위 PV'!A:C,3,0)="기사임",1,"")</f>
        <v>1</v>
      </c>
      <c r="E69">
        <f>COUNTIF(주간_5pg!$F$2:$F$800,'5pg 데이터'!B69)</f>
        <v>1</v>
      </c>
      <c r="F69" t="b">
        <f t="shared" si="1"/>
        <v>1</v>
      </c>
      <c r="G69" t="str">
        <f>IF(F69=FALSE,"",B69&amp;"@"&amp;COUNTIFS($B$1:B69,B69,$F$1:F69,TRUE))</f>
        <v>Japan@4</v>
      </c>
      <c r="H69" t="str">
        <f>IFERROR(INDEX('기사 제목, 링크 정리시트'!B:B,MATCH(CONCATENATE("http://skinnonews.com"&amp;'5pg 데이터'!A69),'기사 제목, 링크 정리시트'!C:C,0)),"")</f>
        <v>SK Earthon secures operatorship of Ketapu Cluster off the coast of Sarawak, Malaysia, expanding operations in Southeast Asia</v>
      </c>
      <c r="M69" t="str">
        <f>주간_5pg!F69</f>
        <v>Barbados</v>
      </c>
    </row>
    <row r="70" spans="1:13">
      <c r="A70" s="86" t="s">
        <v>1451</v>
      </c>
      <c r="B70" s="86" t="s">
        <v>227</v>
      </c>
      <c r="C70" s="86">
        <v>9</v>
      </c>
      <c r="D70" t="str">
        <f>IF(VLOOKUP(A70,'상위 PV'!A:C,3,0)="기사임",1,"")</f>
        <v/>
      </c>
      <c r="E70">
        <f>COUNTIF(주간_5pg!$F$2:$F$800,'5pg 데이터'!B70)</f>
        <v>1</v>
      </c>
      <c r="F70" t="b">
        <f t="shared" si="1"/>
        <v>0</v>
      </c>
      <c r="G70" t="str">
        <f>IF(F70=FALSE,"",B70&amp;"@"&amp;COUNTIFS($B$1:B70,B70,$F$1:F70,TRUE))</f>
        <v/>
      </c>
      <c r="H70" t="str">
        <f>IFERROR(INDEX('기사 제목, 링크 정리시트'!B:B,MATCH(CONCATENATE("http://skinnonews.com"&amp;'5pg 데이터'!A70),'기사 제목, 링크 정리시트'!C:C,0)),"")</f>
        <v/>
      </c>
      <c r="M70" t="str">
        <f>주간_5pg!F70</f>
        <v>Belarus</v>
      </c>
    </row>
    <row r="71" spans="1:13">
      <c r="A71" s="86" t="s">
        <v>974</v>
      </c>
      <c r="B71" s="86" t="s">
        <v>236</v>
      </c>
      <c r="C71" s="86">
        <v>9</v>
      </c>
      <c r="D71" t="str">
        <f>IF(VLOOKUP(A71,'상위 PV'!A:C,3,0)="기사임",1,"")</f>
        <v/>
      </c>
      <c r="E71">
        <f>COUNTIF(주간_5pg!$F$2:$F$800,'5pg 데이터'!B71)</f>
        <v>1</v>
      </c>
      <c r="F71" t="b">
        <f t="shared" si="1"/>
        <v>0</v>
      </c>
      <c r="G71" t="str">
        <f>IF(F71=FALSE,"",B71&amp;"@"&amp;COUNTIFS($B$1:B71,B71,$F$1:F71,TRUE))</f>
        <v/>
      </c>
      <c r="H71" t="str">
        <f>IFERROR(INDEX('기사 제목, 링크 정리시트'!B:B,MATCH(CONCATENATE("http://skinnonews.com"&amp;'5pg 데이터'!A71),'기사 제목, 링크 정리시트'!C:C,0)),"")</f>
        <v/>
      </c>
      <c r="M71" t="str">
        <f>주간_5pg!F71</f>
        <v>Bulgaria</v>
      </c>
    </row>
    <row r="72" spans="1:13">
      <c r="A72" s="86" t="s">
        <v>263</v>
      </c>
      <c r="B72" s="86" t="s">
        <v>225</v>
      </c>
      <c r="C72" s="86">
        <v>9</v>
      </c>
      <c r="D72" t="str">
        <f>IF(VLOOKUP(A72,'상위 PV'!A:C,3,0)="기사임",1,"")</f>
        <v/>
      </c>
      <c r="E72">
        <f>COUNTIF(주간_5pg!$F$2:$F$800,'5pg 데이터'!B72)</f>
        <v>1</v>
      </c>
      <c r="F72" t="b">
        <f t="shared" si="1"/>
        <v>0</v>
      </c>
      <c r="G72" t="str">
        <f>IF(F72=FALSE,"",B72&amp;"@"&amp;COUNTIFS($B$1:B72,B72,$F$1:F72,TRUE))</f>
        <v/>
      </c>
      <c r="H72" t="str">
        <f>IFERROR(INDEX('기사 제목, 링크 정리시트'!B:B,MATCH(CONCATENATE("http://skinnonews.com"&amp;'5pg 데이터'!A72),'기사 제목, 링크 정리시트'!C:C,0)),"")</f>
        <v/>
      </c>
      <c r="M72" t="str">
        <f>주간_5pg!F72</f>
        <v>Cameroon</v>
      </c>
    </row>
    <row r="73" spans="1:13">
      <c r="A73" s="86" t="s">
        <v>1538</v>
      </c>
      <c r="B73" s="86" t="s">
        <v>225</v>
      </c>
      <c r="C73" s="86">
        <v>8</v>
      </c>
      <c r="D73">
        <f>IF(VLOOKUP(A73,'상위 PV'!A:C,3,0)="기사임",1,"")</f>
        <v>1</v>
      </c>
      <c r="E73">
        <f>COUNTIF(주간_5pg!$F$2:$F$800,'5pg 데이터'!B73)</f>
        <v>1</v>
      </c>
      <c r="F73" t="b">
        <f t="shared" si="1"/>
        <v>1</v>
      </c>
      <c r="G73" t="str">
        <f>IF(F73=FALSE,"",B73&amp;"@"&amp;COUNTIFS($B$1:B73,B73,$F$1:F73,TRUE))</f>
        <v>United States@11</v>
      </c>
      <c r="H73" t="str">
        <f>IFERROR(INDEX('기사 제목, 링크 정리시트'!B:B,MATCH(CONCATENATE("http://skinnonews.com"&amp;'5pg 데이터'!A73),'기사 제목, 링크 정리시트'!C:C,0)),"")</f>
        <v>[Oillusion] Are we running out of oil in the next 50 years?</v>
      </c>
      <c r="M73" t="str">
        <f>주간_5pg!F73</f>
        <v>Colombia</v>
      </c>
    </row>
    <row r="74" spans="1:13">
      <c r="A74" s="86" t="s">
        <v>1810</v>
      </c>
      <c r="B74" s="86" t="s">
        <v>232</v>
      </c>
      <c r="C74" s="86">
        <v>8</v>
      </c>
      <c r="D74">
        <f>IF(VLOOKUP(A74,'상위 PV'!A:C,3,0)="기사임",1,"")</f>
        <v>1</v>
      </c>
      <c r="E74">
        <f>COUNTIF(주간_5pg!$F$2:$F$800,'5pg 데이터'!B74)</f>
        <v>1</v>
      </c>
      <c r="F74" t="b">
        <f t="shared" si="1"/>
        <v>1</v>
      </c>
      <c r="G74" t="str">
        <f>IF(F74=FALSE,"",B74&amp;"@"&amp;COUNTIFS($B$1:B74,B74,$F$1:F74,TRUE))</f>
        <v>Canada@2</v>
      </c>
      <c r="H74" t="str">
        <f>IFERROR(INDEX('기사 제목, 링크 정리시트'!B:B,MATCH(CONCATENATE("http://skinnonews.com"&amp;'5pg 데이터'!A74),'기사 제목, 링크 정리시트'!C:C,0)),"")</f>
        <v>SK Energy to start sustainable aviation fuel (SAF) commercial production</v>
      </c>
      <c r="M74" t="str">
        <f>주간_5pg!F74</f>
        <v>Costa Rica</v>
      </c>
    </row>
    <row r="75" spans="1:13">
      <c r="A75" s="86" t="s">
        <v>1810</v>
      </c>
      <c r="B75" s="86" t="s">
        <v>628</v>
      </c>
      <c r="C75" s="86">
        <v>8</v>
      </c>
      <c r="D75">
        <f>IF(VLOOKUP(A75,'상위 PV'!A:C,3,0)="기사임",1,"")</f>
        <v>1</v>
      </c>
      <c r="E75">
        <f>COUNTIF(주간_5pg!$F$2:$F$800,'5pg 데이터'!B75)</f>
        <v>1</v>
      </c>
      <c r="F75" t="b">
        <f t="shared" si="1"/>
        <v>1</v>
      </c>
      <c r="G75" t="str">
        <f>IF(F75=FALSE,"",B75&amp;"@"&amp;COUNTIFS($B$1:B75,B75,$F$1:F75,TRUE))</f>
        <v>United Arab Emirates@1</v>
      </c>
      <c r="H75" t="str">
        <f>IFERROR(INDEX('기사 제목, 링크 정리시트'!B:B,MATCH(CONCATENATE("http://skinnonews.com"&amp;'5pg 데이터'!A75),'기사 제목, 링크 정리시트'!C:C,0)),"")</f>
        <v>SK Energy to start sustainable aviation fuel (SAF) commercial production</v>
      </c>
      <c r="M75" t="str">
        <f>주간_5pg!F75</f>
        <v>Greece</v>
      </c>
    </row>
    <row r="76" spans="1:13">
      <c r="A76" s="86" t="s">
        <v>261</v>
      </c>
      <c r="B76" s="86" t="s">
        <v>229</v>
      </c>
      <c r="C76" s="86">
        <v>8</v>
      </c>
      <c r="D76" t="str">
        <f>IF(VLOOKUP(A76,'상위 PV'!A:C,3,0)="기사임",1,"")</f>
        <v/>
      </c>
      <c r="E76">
        <f>COUNTIF(주간_5pg!$F$2:$F$800,'5pg 데이터'!B76)</f>
        <v>1</v>
      </c>
      <c r="F76" t="b">
        <f t="shared" si="1"/>
        <v>0</v>
      </c>
      <c r="G76" t="str">
        <f>IF(F76=FALSE,"",B76&amp;"@"&amp;COUNTIFS($B$1:B76,B76,$F$1:F76,TRUE))</f>
        <v/>
      </c>
      <c r="H76" t="str">
        <f>IFERROR(INDEX('기사 제목, 링크 정리시트'!B:B,MATCH(CONCATENATE("http://skinnonews.com"&amp;'5pg 데이터'!A76),'기사 제목, 링크 정리시트'!C:C,0)),"")</f>
        <v/>
      </c>
      <c r="M76" t="str">
        <f>주간_5pg!F76</f>
        <v>Iraq</v>
      </c>
    </row>
    <row r="77" spans="1:13">
      <c r="A77" s="86" t="s">
        <v>260</v>
      </c>
      <c r="B77" s="86" t="s">
        <v>234</v>
      </c>
      <c r="C77" s="86">
        <v>8</v>
      </c>
      <c r="D77" t="str">
        <f>IF(VLOOKUP(A77,'상위 PV'!A:C,3,0)="기사임",1,"")</f>
        <v/>
      </c>
      <c r="E77">
        <f>COUNTIF(주간_5pg!$F$2:$F$800,'5pg 데이터'!B77)</f>
        <v>1</v>
      </c>
      <c r="F77" t="b">
        <f t="shared" si="1"/>
        <v>0</v>
      </c>
      <c r="G77" t="str">
        <f>IF(F77=FALSE,"",B77&amp;"@"&amp;COUNTIFS($B$1:B77,B77,$F$1:F77,TRUE))</f>
        <v/>
      </c>
      <c r="H77" t="str">
        <f>IFERROR(INDEX('기사 제목, 링크 정리시트'!B:B,MATCH(CONCATENATE("http://skinnonews.com"&amp;'5pg 데이터'!A77),'기사 제목, 링크 정리시트'!C:C,0)),"")</f>
        <v/>
      </c>
      <c r="M77" t="str">
        <f>주간_5pg!F77</f>
        <v>Kenya</v>
      </c>
    </row>
    <row r="78" spans="1:13">
      <c r="A78" s="86" t="s">
        <v>269</v>
      </c>
      <c r="B78" s="86" t="s">
        <v>226</v>
      </c>
      <c r="C78" s="86">
        <v>7</v>
      </c>
      <c r="D78">
        <f>IF(VLOOKUP(A78,'상위 PV'!A:C,3,0)="기사임",1,"")</f>
        <v>1</v>
      </c>
      <c r="E78">
        <f>COUNTIF(주간_5pg!$F$2:$F$800,'5pg 데이터'!B78)</f>
        <v>1</v>
      </c>
      <c r="F78" t="b">
        <f t="shared" si="1"/>
        <v>1</v>
      </c>
      <c r="G78" t="str">
        <f>IF(F78=FALSE,"",B78&amp;"@"&amp;COUNTIFS($B$1:B78,B78,$F$1:F78,TRUE))</f>
        <v>South Korea@6</v>
      </c>
      <c r="H78" t="str">
        <f>IFERROR(INDEX('기사 제목, 링크 정리시트'!B:B,MATCH(CONCATENATE("http://skinnonews.com"&amp;'5pg 데이터'!A78),'기사 제목, 링크 정리시트'!C:C,0)),"")</f>
        <v>SK On, EcoPro, and GEM build a nickel supply chain in Indonesia</v>
      </c>
      <c r="M78" t="str">
        <f>주간_5pg!F78</f>
        <v>Luxembourg</v>
      </c>
    </row>
    <row r="79" spans="1:13">
      <c r="A79" s="86" t="s">
        <v>331</v>
      </c>
      <c r="B79" s="86" t="s">
        <v>226</v>
      </c>
      <c r="C79" s="86">
        <v>7</v>
      </c>
      <c r="D79">
        <f>IF(VLOOKUP(A79,'상위 PV'!A:C,3,0)="기사임",1,"")</f>
        <v>1</v>
      </c>
      <c r="E79">
        <f>COUNTIF(주간_5pg!$F$2:$F$800,'5pg 데이터'!B79)</f>
        <v>1</v>
      </c>
      <c r="F79" t="b">
        <f t="shared" si="1"/>
        <v>1</v>
      </c>
      <c r="G79" t="str">
        <f>IF(F79=FALSE,"",B79&amp;"@"&amp;COUNTIFS($B$1:B79,B79,$F$1:F79,TRUE))</f>
        <v>South Korea@7</v>
      </c>
      <c r="H79" t="str">
        <f>IFERROR(INDEX('기사 제목, 링크 정리시트'!B:B,MATCH(CONCATENATE("http://skinnonews.com"&amp;'5pg 데이터'!A79),'기사 제목, 링크 정리시트'!C:C,0)),"")</f>
        <v>SK On, EcoPro Materials and GEM to make battery precursors in Saemangeum, South Korea</v>
      </c>
      <c r="M79" t="str">
        <f>주간_5pg!F79</f>
        <v>Malta</v>
      </c>
    </row>
    <row r="80" spans="1:13">
      <c r="A80" s="86" t="s">
        <v>913</v>
      </c>
      <c r="B80" s="86" t="s">
        <v>244</v>
      </c>
      <c r="C80" s="86">
        <v>7</v>
      </c>
      <c r="D80">
        <f>IF(VLOOKUP(A80,'상위 PV'!A:C,3,0)="기사임",1,"")</f>
        <v>1</v>
      </c>
      <c r="E80">
        <f>COUNTIF(주간_5pg!$F$2:$F$800,'5pg 데이터'!B80)</f>
        <v>1</v>
      </c>
      <c r="F80" t="b">
        <f t="shared" si="1"/>
        <v>1</v>
      </c>
      <c r="G80" t="str">
        <f>IF(F80=FALSE,"",B80&amp;"@"&amp;COUNTIFS($B$1:B80,B80,$F$1:F80,TRUE))</f>
        <v>Indonesia@3</v>
      </c>
      <c r="H80" t="str">
        <f>IFERROR(INDEX('기사 제목, 링크 정리시트'!B:B,MATCH(CONCATENATE("http://skinnonews.com"&amp;'5pg 데이터'!A80),'기사 제목, 링크 정리시트'!C:C,0)),"")</f>
        <v>SK Earthon successfully produces crude oil from Block 17/03 in China, applying carbon reduction method</v>
      </c>
      <c r="M80" t="str">
        <f>주간_5pg!F80</f>
        <v>Nepal</v>
      </c>
    </row>
    <row r="81" spans="1:13">
      <c r="A81" s="86" t="s">
        <v>1476</v>
      </c>
      <c r="B81" s="86" t="s">
        <v>234</v>
      </c>
      <c r="C81" s="86">
        <v>7</v>
      </c>
      <c r="D81">
        <f>IF(VLOOKUP(A81,'상위 PV'!A:C,3,0)="기사임",1,"")</f>
        <v>1</v>
      </c>
      <c r="E81">
        <f>COUNTIF(주간_5pg!$F$2:$F$800,'5pg 데이터'!B81)</f>
        <v>1</v>
      </c>
      <c r="F81" t="b">
        <f t="shared" si="1"/>
        <v>1</v>
      </c>
      <c r="G81" t="str">
        <f>IF(F81=FALSE,"",B81&amp;"@"&amp;COUNTIFS($B$1:B81,B81,$F$1:F81,TRUE))</f>
        <v>United Kingdom@4</v>
      </c>
      <c r="H81" t="str">
        <f>IFERROR(INDEX('기사 제목, 링크 정리시트'!B:B,MATCH(CONCATENATE("http://skinnonews.com"&amp;'5pg 데이터'!A81),'기사 제목, 링크 정리시트'!C:C,0)),"")</f>
        <v>SK Enmove collaborates with Iceotope and SK Telecom to accelerate its foray into the data center liquid cooling market</v>
      </c>
      <c r="M81" t="str">
        <f>주간_5pg!F81</f>
        <v>Portugal</v>
      </c>
    </row>
    <row r="82" spans="1:13">
      <c r="A82" s="86" t="s">
        <v>1646</v>
      </c>
      <c r="B82" s="86" t="s">
        <v>226</v>
      </c>
      <c r="C82" s="86">
        <v>7</v>
      </c>
      <c r="D82">
        <f>IF(VLOOKUP(A82,'상위 PV'!A:C,3,0)="기사임",1,"")</f>
        <v>1</v>
      </c>
      <c r="E82">
        <f>COUNTIF(주간_5pg!$F$2:$F$800,'5pg 데이터'!B82)</f>
        <v>1</v>
      </c>
      <c r="F82" t="b">
        <f t="shared" si="1"/>
        <v>1</v>
      </c>
      <c r="G82" t="str">
        <f>IF(F82=FALSE,"",B82&amp;"@"&amp;COUNTIFS($B$1:B82,B82,$F$1:F82,TRUE))</f>
        <v>South Korea@8</v>
      </c>
      <c r="H82" t="str">
        <f>IFERROR(INDEX('기사 제목, 링크 정리시트'!B:B,MATCH(CONCATENATE("http://skinnonews.com"&amp;'5pg 데이터'!A82),'기사 제목, 링크 정리시트'!C:C,0)),"")</f>
        <v>[SK Innovation’s Q2 2024 Financial Results] Recording revenue of KRW 18.8 trillion and operating loss of KRW 45.8 billion</v>
      </c>
      <c r="M82" t="str">
        <f>주간_5pg!F82</f>
        <v>Romania</v>
      </c>
    </row>
    <row r="83" spans="1:13">
      <c r="A83" s="86" t="s">
        <v>1732</v>
      </c>
      <c r="B83" s="86" t="s">
        <v>230</v>
      </c>
      <c r="C83" s="86">
        <v>7</v>
      </c>
      <c r="D83">
        <f>IF(VLOOKUP(A83,'상위 PV'!A:C,3,0)="기사임",1,"")</f>
        <v>1</v>
      </c>
      <c r="E83">
        <f>COUNTIF(주간_5pg!$F$2:$F$800,'5pg 데이터'!B83)</f>
        <v>1</v>
      </c>
      <c r="F83" t="b">
        <f t="shared" si="1"/>
        <v>1</v>
      </c>
      <c r="G83" t="str">
        <f>IF(F83=FALSE,"",B83&amp;"@"&amp;COUNTIFS($B$1:B83,B83,$F$1:F83,TRUE))</f>
        <v>Singapore@6</v>
      </c>
      <c r="H83" t="str">
        <f>IFERROR(INDEX('기사 제목, 링크 정리시트'!B:B,MATCH(CONCATENATE("http://skinnonews.com"&amp;'5pg 데이터'!A83),'기사 제목, 링크 정리시트'!C:C,0)),"")</f>
        <v>SK Innovation and SK E&amp;S merger approved with resounding support, launching Asia-Pacific's largest private energy firm at KRW 100 trillion</v>
      </c>
      <c r="M83" t="str">
        <f>주간_5pg!F83</f>
        <v>Somalia</v>
      </c>
    </row>
    <row r="84" spans="1:13">
      <c r="A84" s="86" t="s">
        <v>1732</v>
      </c>
      <c r="B84" s="86" t="s">
        <v>226</v>
      </c>
      <c r="C84" s="86">
        <v>7</v>
      </c>
      <c r="D84">
        <f>IF(VLOOKUP(A84,'상위 PV'!A:C,3,0)="기사임",1,"")</f>
        <v>1</v>
      </c>
      <c r="E84">
        <f>COUNTIF(주간_5pg!$F$2:$F$800,'5pg 데이터'!B84)</f>
        <v>1</v>
      </c>
      <c r="F84" t="b">
        <f t="shared" si="1"/>
        <v>1</v>
      </c>
      <c r="G84" t="str">
        <f>IF(F84=FALSE,"",B84&amp;"@"&amp;COUNTIFS($B$1:B84,B84,$F$1:F84,TRUE))</f>
        <v>South Korea@9</v>
      </c>
      <c r="H84" t="str">
        <f>IFERROR(INDEX('기사 제목, 링크 정리시트'!B:B,MATCH(CONCATENATE("http://skinnonews.com"&amp;'5pg 데이터'!A84),'기사 제목, 링크 정리시트'!C:C,0)),"")</f>
        <v>SK Innovation and SK E&amp;S merger approved with resounding support, launching Asia-Pacific's largest private energy firm at KRW 100 trillion</v>
      </c>
      <c r="M84" t="str">
        <f>주간_5pg!F84</f>
        <v>Tanzania</v>
      </c>
    </row>
    <row r="85" spans="1:13">
      <c r="A85" s="86" t="s">
        <v>1084</v>
      </c>
      <c r="B85" s="86" t="s">
        <v>227</v>
      </c>
      <c r="C85" s="86">
        <v>7</v>
      </c>
      <c r="D85">
        <f>IF(VLOOKUP(A85,'상위 PV'!A:C,3,0)="기사임",1,"")</f>
        <v>1</v>
      </c>
      <c r="E85">
        <f>COUNTIF(주간_5pg!$F$2:$F$800,'5pg 데이터'!B85)</f>
        <v>1</v>
      </c>
      <c r="F85" t="b">
        <f t="shared" si="1"/>
        <v>1</v>
      </c>
      <c r="G85" t="str">
        <f>IF(F85=FALSE,"",B85&amp;"@"&amp;COUNTIFS($B$1:B85,B85,$F$1:F85,TRUE))</f>
        <v>Japan@5</v>
      </c>
      <c r="H85" t="str">
        <f>IFERROR(INDEX('기사 제목, 링크 정리시트'!B:B,MATCH(CONCATENATE("http://skinnonews.com"&amp;'5pg 데이터'!A85),'기사 제목, 링크 정리시트'!C:C,0)),"")</f>
        <v/>
      </c>
      <c r="M85" t="str">
        <f>주간_5pg!F85</f>
        <v>Uganda</v>
      </c>
    </row>
    <row r="86" spans="1:13">
      <c r="A86" s="86" t="s">
        <v>1445</v>
      </c>
      <c r="B86" s="86" t="s">
        <v>229</v>
      </c>
      <c r="C86" s="86">
        <v>7</v>
      </c>
      <c r="D86" t="str">
        <f>IF(VLOOKUP(A86,'상위 PV'!A:C,3,0)="기사임",1,"")</f>
        <v/>
      </c>
      <c r="E86">
        <f>COUNTIF(주간_5pg!$F$2:$F$800,'5pg 데이터'!B86)</f>
        <v>1</v>
      </c>
      <c r="F86" t="b">
        <f t="shared" si="1"/>
        <v>0</v>
      </c>
      <c r="G86" t="str">
        <f>IF(F86=FALSE,"",B86&amp;"@"&amp;COUNTIFS($B$1:B86,B86,$F$1:F86,TRUE))</f>
        <v/>
      </c>
      <c r="H86" t="str">
        <f>IFERROR(INDEX('기사 제목, 링크 정리시트'!B:B,MATCH(CONCATENATE("http://skinnonews.com"&amp;'5pg 데이터'!A86),'기사 제목, 링크 정리시트'!C:C,0)),"")</f>
        <v/>
      </c>
      <c r="M86" t="str">
        <f>주간_5pg!F86</f>
        <v>Uzbekistan</v>
      </c>
    </row>
    <row r="87" spans="1:13">
      <c r="A87" s="86" t="s">
        <v>1445</v>
      </c>
      <c r="B87" s="86" t="s">
        <v>244</v>
      </c>
      <c r="C87" s="86">
        <v>7</v>
      </c>
      <c r="D87" t="str">
        <f>IF(VLOOKUP(A87,'상위 PV'!A:C,3,0)="기사임",1,"")</f>
        <v/>
      </c>
      <c r="E87">
        <f>COUNTIF(주간_5pg!$F$2:$F$800,'5pg 데이터'!B87)</f>
        <v>1</v>
      </c>
      <c r="F87" t="b">
        <f t="shared" si="1"/>
        <v>0</v>
      </c>
      <c r="G87" t="str">
        <f>IF(F87=FALSE,"",B87&amp;"@"&amp;COUNTIFS($B$1:B87,B87,$F$1:F87,TRUE))</f>
        <v/>
      </c>
      <c r="H87" t="str">
        <f>IFERROR(INDEX('기사 제목, 링크 정리시트'!B:B,MATCH(CONCATENATE("http://skinnonews.com"&amp;'5pg 데이터'!A87),'기사 제목, 링크 정리시트'!C:C,0)),"")</f>
        <v/>
      </c>
      <c r="M87" t="str">
        <f>주간_5pg!F87</f>
        <v>Uzbekistan</v>
      </c>
    </row>
    <row r="88" spans="1:13">
      <c r="A88" s="86" t="s">
        <v>1586</v>
      </c>
      <c r="B88" s="86" t="s">
        <v>229</v>
      </c>
      <c r="C88" s="86">
        <v>7</v>
      </c>
      <c r="D88" t="str">
        <f>IF(VLOOKUP(A88,'상위 PV'!A:C,3,0)="기사임",1,"")</f>
        <v/>
      </c>
      <c r="E88">
        <f>COUNTIF(주간_5pg!$F$2:$F$800,'5pg 데이터'!B88)</f>
        <v>1</v>
      </c>
      <c r="F88" t="b">
        <f t="shared" si="1"/>
        <v>0</v>
      </c>
      <c r="G88" t="str">
        <f>IF(F88=FALSE,"",B88&amp;"@"&amp;COUNTIFS($B$1:B88,B88,$F$1:F88,TRUE))</f>
        <v/>
      </c>
      <c r="H88" t="str">
        <f>IFERROR(INDEX('기사 제목, 링크 정리시트'!B:B,MATCH(CONCATENATE("http://skinnonews.com"&amp;'5pg 데이터'!A88),'기사 제목, 링크 정리시트'!C:C,0)),"")</f>
        <v/>
      </c>
      <c r="M88" t="str">
        <f>주간_5pg!F88</f>
        <v>Macao</v>
      </c>
    </row>
    <row r="89" spans="1:13">
      <c r="A89" s="86" t="s">
        <v>1446</v>
      </c>
      <c r="B89" s="86" t="s">
        <v>226</v>
      </c>
      <c r="C89" s="86">
        <v>7</v>
      </c>
      <c r="D89" t="str">
        <f>IF(VLOOKUP(A89,'상위 PV'!A:C,3,0)="기사임",1,"")</f>
        <v/>
      </c>
      <c r="E89">
        <f>COUNTIF(주간_5pg!$F$2:$F$800,'5pg 데이터'!B89)</f>
        <v>1</v>
      </c>
      <c r="F89" t="b">
        <f t="shared" si="1"/>
        <v>0</v>
      </c>
      <c r="G89" t="str">
        <f>IF(F89=FALSE,"",B89&amp;"@"&amp;COUNTIFS($B$1:B89,B89,$F$1:F89,TRUE))</f>
        <v/>
      </c>
      <c r="H89" t="str">
        <f>IFERROR(INDEX('기사 제목, 링크 정리시트'!B:B,MATCH(CONCATENATE("http://skinnonews.com"&amp;'5pg 데이터'!A89),'기사 제목, 링크 정리시트'!C:C,0)),"")</f>
        <v/>
      </c>
      <c r="M89">
        <f>주간_5pg!F89</f>
        <v>0</v>
      </c>
    </row>
    <row r="90" spans="1:13">
      <c r="A90" s="86" t="s">
        <v>1449</v>
      </c>
      <c r="B90" s="86" t="s">
        <v>226</v>
      </c>
      <c r="C90" s="86">
        <v>7</v>
      </c>
      <c r="D90" t="str">
        <f>IF(VLOOKUP(A90,'상위 PV'!A:C,3,0)="기사임",1,"")</f>
        <v/>
      </c>
      <c r="E90">
        <f>COUNTIF(주간_5pg!$F$2:$F$800,'5pg 데이터'!B90)</f>
        <v>1</v>
      </c>
      <c r="F90" t="b">
        <f t="shared" si="1"/>
        <v>0</v>
      </c>
      <c r="G90" t="str">
        <f>IF(F90=FALSE,"",B90&amp;"@"&amp;COUNTIFS($B$1:B90,B90,$F$1:F90,TRUE))</f>
        <v/>
      </c>
      <c r="H90" t="str">
        <f>IFERROR(INDEX('기사 제목, 링크 정리시트'!B:B,MATCH(CONCATENATE("http://skinnonews.com"&amp;'5pg 데이터'!A90),'기사 제목, 링크 정리시트'!C:C,0)),"")</f>
        <v/>
      </c>
      <c r="M90">
        <f>주간_5pg!F90</f>
        <v>0</v>
      </c>
    </row>
    <row r="91" spans="1:13">
      <c r="A91" s="86" t="s">
        <v>914</v>
      </c>
      <c r="B91" s="86" t="s">
        <v>225</v>
      </c>
      <c r="C91" s="86">
        <v>7</v>
      </c>
      <c r="D91" t="str">
        <f>IF(VLOOKUP(A91,'상위 PV'!A:C,3,0)="기사임",1,"")</f>
        <v/>
      </c>
      <c r="E91">
        <f>COUNTIF(주간_5pg!$F$2:$F$800,'5pg 데이터'!B91)</f>
        <v>1</v>
      </c>
      <c r="F91" t="b">
        <f t="shared" si="1"/>
        <v>0</v>
      </c>
      <c r="G91" t="str">
        <f>IF(F91=FALSE,"",B91&amp;"@"&amp;COUNTIFS($B$1:B91,B91,$F$1:F91,TRUE))</f>
        <v/>
      </c>
      <c r="H91" t="str">
        <f>IFERROR(INDEX('기사 제목, 링크 정리시트'!B:B,MATCH(CONCATENATE("http://skinnonews.com"&amp;'5pg 데이터'!A91),'기사 제목, 링크 정리시트'!C:C,0)),"")</f>
        <v/>
      </c>
      <c r="M91">
        <f>주간_5pg!F91</f>
        <v>0</v>
      </c>
    </row>
    <row r="92" spans="1:13">
      <c r="A92" s="86" t="s">
        <v>261</v>
      </c>
      <c r="B92" s="86" t="s">
        <v>1709</v>
      </c>
      <c r="C92" s="86">
        <v>7</v>
      </c>
      <c r="D92" t="str">
        <f>IF(VLOOKUP(A92,'상위 PV'!A:C,3,0)="기사임",1,"")</f>
        <v/>
      </c>
      <c r="E92">
        <f>COUNTIF(주간_5pg!$F$2:$F$800,'5pg 데이터'!B92)</f>
        <v>1</v>
      </c>
      <c r="F92" t="b">
        <f t="shared" si="1"/>
        <v>0</v>
      </c>
      <c r="G92" t="str">
        <f>IF(F92=FALSE,"",B92&amp;"@"&amp;COUNTIFS($B$1:B92,B92,$F$1:F92,TRUE))</f>
        <v/>
      </c>
      <c r="H92" t="str">
        <f>IFERROR(INDEX('기사 제목, 링크 정리시트'!B:B,MATCH(CONCATENATE("http://skinnonews.com"&amp;'5pg 데이터'!A92),'기사 제목, 링크 정리시트'!C:C,0)),"")</f>
        <v/>
      </c>
      <c r="M92">
        <f>주간_5pg!F92</f>
        <v>0</v>
      </c>
    </row>
    <row r="93" spans="1:13">
      <c r="A93" s="86" t="s">
        <v>261</v>
      </c>
      <c r="B93" s="86" t="s">
        <v>230</v>
      </c>
      <c r="C93" s="86">
        <v>7</v>
      </c>
      <c r="D93" t="str">
        <f>IF(VLOOKUP(A93,'상위 PV'!A:C,3,0)="기사임",1,"")</f>
        <v/>
      </c>
      <c r="E93">
        <f>COUNTIF(주간_5pg!$F$2:$F$800,'5pg 데이터'!B93)</f>
        <v>1</v>
      </c>
      <c r="F93" t="b">
        <f t="shared" si="1"/>
        <v>0</v>
      </c>
      <c r="G93" t="str">
        <f>IF(F93=FALSE,"",B93&amp;"@"&amp;COUNTIFS($B$1:B93,B93,$F$1:F93,TRUE))</f>
        <v/>
      </c>
      <c r="H93" t="str">
        <f>IFERROR(INDEX('기사 제목, 링크 정리시트'!B:B,MATCH(CONCATENATE("http://skinnonews.com"&amp;'5pg 데이터'!A93),'기사 제목, 링크 정리시트'!C:C,0)),"")</f>
        <v/>
      </c>
      <c r="M93">
        <f>주간_5pg!F93</f>
        <v>0</v>
      </c>
    </row>
    <row r="94" spans="1:13">
      <c r="A94" s="86" t="s">
        <v>261</v>
      </c>
      <c r="B94" s="86" t="s">
        <v>226</v>
      </c>
      <c r="C94" s="86">
        <v>7</v>
      </c>
      <c r="D94" t="str">
        <f>IF(VLOOKUP(A94,'상위 PV'!A:C,3,0)="기사임",1,"")</f>
        <v/>
      </c>
      <c r="E94">
        <f>COUNTIF(주간_5pg!$F$2:$F$800,'5pg 데이터'!B94)</f>
        <v>1</v>
      </c>
      <c r="F94" t="b">
        <f t="shared" si="1"/>
        <v>0</v>
      </c>
      <c r="G94" t="str">
        <f>IF(F94=FALSE,"",B94&amp;"@"&amp;COUNTIFS($B$1:B94,B94,$F$1:F94,TRUE))</f>
        <v/>
      </c>
      <c r="H94" t="str">
        <f>IFERROR(INDEX('기사 제목, 링크 정리시트'!B:B,MATCH(CONCATENATE("http://skinnonews.com"&amp;'5pg 데이터'!A94),'기사 제목, 링크 정리시트'!C:C,0)),"")</f>
        <v/>
      </c>
      <c r="M94">
        <f>주간_5pg!F94</f>
        <v>0</v>
      </c>
    </row>
    <row r="95" spans="1:13">
      <c r="A95" s="86" t="s">
        <v>1751</v>
      </c>
      <c r="B95" s="86" t="s">
        <v>225</v>
      </c>
      <c r="C95" s="86">
        <v>7</v>
      </c>
      <c r="D95" t="str">
        <f>IF(VLOOKUP(A95,'상위 PV'!A:C,3,0)="기사임",1,"")</f>
        <v/>
      </c>
      <c r="E95">
        <f>COUNTIF(주간_5pg!$F$2:$F$800,'5pg 데이터'!B95)</f>
        <v>1</v>
      </c>
      <c r="F95" t="b">
        <f t="shared" si="1"/>
        <v>0</v>
      </c>
      <c r="G95" t="str">
        <f>IF(F95=FALSE,"",B95&amp;"@"&amp;COUNTIFS($B$1:B95,B95,$F$1:F95,TRUE))</f>
        <v/>
      </c>
      <c r="H95" t="str">
        <f>IFERROR(INDEX('기사 제목, 링크 정리시트'!B:B,MATCH(CONCATENATE("http://skinnonews.com"&amp;'5pg 데이터'!A95),'기사 제목, 링크 정리시트'!C:C,0)),"")</f>
        <v/>
      </c>
      <c r="M95">
        <f>주간_5pg!F95</f>
        <v>0</v>
      </c>
    </row>
    <row r="96" spans="1:13">
      <c r="A96" s="86" t="s">
        <v>1346</v>
      </c>
      <c r="B96" s="86" t="s">
        <v>247</v>
      </c>
      <c r="C96" s="86">
        <v>7</v>
      </c>
      <c r="D96" t="str">
        <f>IF(VLOOKUP(A96,'상위 PV'!A:C,3,0)="기사임",1,"")</f>
        <v/>
      </c>
      <c r="E96">
        <f>COUNTIF(주간_5pg!$F$2:$F$800,'5pg 데이터'!B96)</f>
        <v>1</v>
      </c>
      <c r="F96" t="b">
        <f t="shared" si="1"/>
        <v>0</v>
      </c>
      <c r="G96" t="str">
        <f>IF(F96=FALSE,"",B96&amp;"@"&amp;COUNTIFS($B$1:B96,B96,$F$1:F96,TRUE))</f>
        <v/>
      </c>
      <c r="H96" t="str">
        <f>IFERROR(INDEX('기사 제목, 링크 정리시트'!B:B,MATCH(CONCATENATE("http://skinnonews.com"&amp;'5pg 데이터'!A96),'기사 제목, 링크 정리시트'!C:C,0)),"")</f>
        <v/>
      </c>
      <c r="M96">
        <f>주간_5pg!F96</f>
        <v>0</v>
      </c>
    </row>
    <row r="97" spans="1:13">
      <c r="A97" s="86" t="s">
        <v>1811</v>
      </c>
      <c r="B97" s="86" t="s">
        <v>247</v>
      </c>
      <c r="C97" s="86">
        <v>7</v>
      </c>
      <c r="D97" t="str">
        <f>IF(VLOOKUP(A97,'상위 PV'!A:C,3,0)="기사임",1,"")</f>
        <v/>
      </c>
      <c r="E97">
        <f>COUNTIF(주간_5pg!$F$2:$F$800,'5pg 데이터'!B97)</f>
        <v>1</v>
      </c>
      <c r="F97" t="b">
        <f t="shared" si="1"/>
        <v>0</v>
      </c>
      <c r="G97" t="str">
        <f>IF(F97=FALSE,"",B97&amp;"@"&amp;COUNTIFS($B$1:B97,B97,$F$1:F97,TRUE))</f>
        <v/>
      </c>
      <c r="H97" t="str">
        <f>IFERROR(INDEX('기사 제목, 링크 정리시트'!B:B,MATCH(CONCATENATE("http://skinnonews.com"&amp;'5pg 데이터'!A97),'기사 제목, 링크 정리시트'!C:C,0)),"")</f>
        <v/>
      </c>
      <c r="M97">
        <f>주간_5pg!F97</f>
        <v>0</v>
      </c>
    </row>
    <row r="98" spans="1:13">
      <c r="A98" s="86" t="s">
        <v>1686</v>
      </c>
      <c r="B98" s="86" t="s">
        <v>225</v>
      </c>
      <c r="C98" s="86">
        <v>7</v>
      </c>
      <c r="D98" t="str">
        <f>IF(VLOOKUP(A98,'상위 PV'!A:C,3,0)="기사임",1,"")</f>
        <v/>
      </c>
      <c r="E98">
        <f>COUNTIF(주간_5pg!$F$2:$F$800,'5pg 데이터'!B98)</f>
        <v>1</v>
      </c>
      <c r="F98" t="b">
        <f t="shared" si="1"/>
        <v>0</v>
      </c>
      <c r="G98" t="str">
        <f>IF(F98=FALSE,"",B98&amp;"@"&amp;COUNTIFS($B$1:B98,B98,$F$1:F98,TRUE))</f>
        <v/>
      </c>
      <c r="H98" t="str">
        <f>IFERROR(INDEX('기사 제목, 링크 정리시트'!B:B,MATCH(CONCATENATE("http://skinnonews.com"&amp;'5pg 데이터'!A98),'기사 제목, 링크 정리시트'!C:C,0)),"")</f>
        <v/>
      </c>
      <c r="M98">
        <f>주간_5pg!F98</f>
        <v>0</v>
      </c>
    </row>
    <row r="99" spans="1:13">
      <c r="A99" s="86" t="s">
        <v>254</v>
      </c>
      <c r="B99" s="86" t="s">
        <v>242</v>
      </c>
      <c r="C99" s="86">
        <v>6</v>
      </c>
      <c r="D99" t="str">
        <f>IF(VLOOKUP(A99,'상위 PV'!A:C,3,0)="기사임",1,"")</f>
        <v/>
      </c>
      <c r="E99">
        <f>COUNTIF(주간_5pg!$F$2:$F$800,'5pg 데이터'!B99)</f>
        <v>1</v>
      </c>
      <c r="F99" t="b">
        <f t="shared" si="1"/>
        <v>0</v>
      </c>
      <c r="G99" t="str">
        <f>IF(F99=FALSE,"",B99&amp;"@"&amp;COUNTIFS($B$1:B99,B99,$F$1:F99,TRUE))</f>
        <v/>
      </c>
      <c r="H99" t="str">
        <f>IFERROR(INDEX('기사 제목, 링크 정리시트'!B:B,MATCH(CONCATENATE("http://skinnonews.com"&amp;'5pg 데이터'!A99),'기사 제목, 링크 정리시트'!C:C,0)),"")</f>
        <v/>
      </c>
      <c r="M99">
        <f>주간_5pg!F99</f>
        <v>0</v>
      </c>
    </row>
    <row r="100" spans="1:13">
      <c r="A100" s="86" t="s">
        <v>1249</v>
      </c>
      <c r="B100" s="86" t="s">
        <v>226</v>
      </c>
      <c r="C100" s="86">
        <v>6</v>
      </c>
      <c r="D100">
        <f>IF(VLOOKUP(A100,'상위 PV'!A:C,3,0)="기사임",1,"")</f>
        <v>1</v>
      </c>
      <c r="E100">
        <f>COUNTIF(주간_5pg!$F$2:$F$800,'5pg 데이터'!B100)</f>
        <v>1</v>
      </c>
      <c r="F100" t="b">
        <f t="shared" si="1"/>
        <v>1</v>
      </c>
      <c r="G100" t="str">
        <f>IF(F100=FALSE,"",B100&amp;"@"&amp;COUNTIFS($B$1:B100,B100,$F$1:F100,TRUE))</f>
        <v>South Korea@10</v>
      </c>
      <c r="H100" t="str">
        <f>IFERROR(INDEX('기사 제목, 링크 정리시트'!B:B,MATCH(CONCATENATE("http://skinnonews.com"&amp;'5pg 데이터'!A100),'기사 제목, 링크 정리시트'!C:C,0)),"")</f>
        <v/>
      </c>
      <c r="M100">
        <f>주간_5pg!F100</f>
        <v>0</v>
      </c>
    </row>
    <row r="101" spans="1:13">
      <c r="A101" s="86" t="s">
        <v>920</v>
      </c>
      <c r="B101" s="86" t="s">
        <v>226</v>
      </c>
      <c r="C101" s="86">
        <v>6</v>
      </c>
      <c r="D101">
        <f>IF(VLOOKUP(A101,'상위 PV'!A:C,3,0)="기사임",1,"")</f>
        <v>1</v>
      </c>
      <c r="E101">
        <f>COUNTIF(주간_5pg!$F$2:$F$800,'5pg 데이터'!B101)</f>
        <v>1</v>
      </c>
      <c r="F101" t="b">
        <f t="shared" si="1"/>
        <v>1</v>
      </c>
      <c r="G101" t="str">
        <f>IF(F101=FALSE,"",B101&amp;"@"&amp;COUNTIFS($B$1:B101,B101,$F$1:F101,TRUE))</f>
        <v>South Korea@11</v>
      </c>
      <c r="H101" t="str">
        <f>IFERROR(INDEX('기사 제목, 링크 정리시트'!B:B,MATCH(CONCATENATE("http://skinnonews.com"&amp;'5pg 데이터'!A101),'기사 제목, 링크 정리시트'!C:C,0)),"")</f>
        <v>SK Liquor Station pop-up store in Ulsan, a hot spot to refuel your life with positive energy</v>
      </c>
      <c r="M101">
        <f>주간_5pg!F101</f>
        <v>0</v>
      </c>
    </row>
    <row r="102" spans="1:13">
      <c r="A102" s="86" t="s">
        <v>657</v>
      </c>
      <c r="B102" s="86" t="s">
        <v>244</v>
      </c>
      <c r="C102" s="86">
        <v>6</v>
      </c>
      <c r="D102">
        <f>IF(VLOOKUP(A102,'상위 PV'!A:C,3,0)="기사임",1,"")</f>
        <v>1</v>
      </c>
      <c r="E102">
        <f>COUNTIF(주간_5pg!$F$2:$F$800,'5pg 데이터'!B102)</f>
        <v>1</v>
      </c>
      <c r="F102" t="b">
        <f t="shared" si="1"/>
        <v>1</v>
      </c>
      <c r="G102" t="str">
        <f>IF(F102=FALSE,"",B102&amp;"@"&amp;COUNTIFS($B$1:B102,B102,$F$1:F102,TRUE))</f>
        <v>Indonesia@4</v>
      </c>
      <c r="H102" t="str">
        <f>IFERROR(INDEX('기사 제목, 링크 정리시트'!B:B,MATCH(CONCATENATE("http://skinnonews.com"&amp;'5pg 데이터'!A102),'기사 제목, 링크 정리시트'!C:C,0)),"")</f>
        <v>South Korea – Malaysia Carbon Capture &amp; Storage Project alliance expanded with new MOU</v>
      </c>
      <c r="M102">
        <f>주간_5pg!F102</f>
        <v>0</v>
      </c>
    </row>
    <row r="103" spans="1:13">
      <c r="A103" s="86" t="s">
        <v>668</v>
      </c>
      <c r="B103" s="86" t="s">
        <v>230</v>
      </c>
      <c r="C103" s="86">
        <v>6</v>
      </c>
      <c r="D103">
        <f>IF(VLOOKUP(A103,'상위 PV'!A:C,3,0)="기사임",1,"")</f>
        <v>1</v>
      </c>
      <c r="E103">
        <f>COUNTIF(주간_5pg!$F$2:$F$800,'5pg 데이터'!B103)</f>
        <v>1</v>
      </c>
      <c r="F103" t="b">
        <f t="shared" si="1"/>
        <v>1</v>
      </c>
      <c r="G103" t="str">
        <f>IF(F103=FALSE,"",B103&amp;"@"&amp;COUNTIFS($B$1:B103,B103,$F$1:F103,TRUE))</f>
        <v>Singapore@7</v>
      </c>
      <c r="H103" t="str">
        <f>IFERROR(INDEX('기사 제목, 링크 정리시트'!B:B,MATCH(CONCATENATE("http://skinnonews.com"&amp;'5pg 데이터'!A103),'기사 제목, 링크 정리시트'!C:C,0)),"")</f>
        <v>SK On, Ford, EcoPro BM to establish cathode plant in Quebec, Canada</v>
      </c>
      <c r="M103">
        <f>주간_5pg!F103</f>
        <v>0</v>
      </c>
    </row>
    <row r="104" spans="1:13">
      <c r="A104" s="86" t="s">
        <v>942</v>
      </c>
      <c r="B104" s="86" t="s">
        <v>225</v>
      </c>
      <c r="C104" s="86">
        <v>6</v>
      </c>
      <c r="D104">
        <f>IF(VLOOKUP(A104,'상위 PV'!A:C,3,0)="기사임",1,"")</f>
        <v>1</v>
      </c>
      <c r="E104">
        <f>COUNTIF(주간_5pg!$F$2:$F$800,'5pg 데이터'!B104)</f>
        <v>1</v>
      </c>
      <c r="F104" t="b">
        <f t="shared" si="1"/>
        <v>1</v>
      </c>
      <c r="G104" t="str">
        <f>IF(F104=FALSE,"",B104&amp;"@"&amp;COUNTIFS($B$1:B104,B104,$F$1:F104,TRUE))</f>
        <v>United States@12</v>
      </c>
      <c r="H104" t="str">
        <f>IFERROR(INDEX('기사 제목, 링크 정리시트'!B:B,MATCH(CONCATENATE("http://skinnonews.com"&amp;'5pg 데이터'!A104),'기사 제목, 링크 정리시트'!C:C,0)),"")</f>
        <v>SK Trading International invests in Daekyung O&amp;T to secure bio-aviation fuel raw materials</v>
      </c>
      <c r="M104">
        <f>주간_5pg!F104</f>
        <v>0</v>
      </c>
    </row>
    <row r="105" spans="1:13">
      <c r="A105" s="86" t="s">
        <v>1028</v>
      </c>
      <c r="B105" s="86" t="s">
        <v>227</v>
      </c>
      <c r="C105" s="86">
        <v>6</v>
      </c>
      <c r="D105">
        <f>IF(VLOOKUP(A105,'상위 PV'!A:C,3,0)="기사임",1,"")</f>
        <v>1</v>
      </c>
      <c r="E105">
        <f>COUNTIF(주간_5pg!$F$2:$F$800,'5pg 데이터'!B105)</f>
        <v>1</v>
      </c>
      <c r="F105" t="b">
        <f t="shared" si="1"/>
        <v>1</v>
      </c>
      <c r="G105" t="str">
        <f>IF(F105=FALSE,"",B105&amp;"@"&amp;COUNTIFS($B$1:B105,B105,$F$1:F105,TRUE))</f>
        <v>Japan@6</v>
      </c>
      <c r="H105" t="str">
        <f>IFERROR(INDEX('기사 제목, 링크 정리시트'!B:B,MATCH(CONCATENATE("http://skinnonews.com"&amp;'5pg 데이터'!A105),'기사 제목, 링크 정리시트'!C:C,0)),"")</f>
        <v>SK Geo Centric breaks ground on the world’s first plastics recycling cluster</v>
      </c>
      <c r="M105">
        <f>주간_5pg!F105</f>
        <v>0</v>
      </c>
    </row>
    <row r="106" spans="1:13">
      <c r="A106" s="86" t="s">
        <v>1488</v>
      </c>
      <c r="B106" s="86" t="s">
        <v>226</v>
      </c>
      <c r="C106" s="86">
        <v>6</v>
      </c>
      <c r="D106">
        <f>IF(VLOOKUP(A106,'상위 PV'!A:C,3,0)="기사임",1,"")</f>
        <v>1</v>
      </c>
      <c r="E106">
        <f>COUNTIF(주간_5pg!$F$2:$F$800,'5pg 데이터'!B106)</f>
        <v>1</v>
      </c>
      <c r="F106" t="b">
        <f t="shared" si="1"/>
        <v>1</v>
      </c>
      <c r="G106" t="str">
        <f>IF(F106=FALSE,"",B106&amp;"@"&amp;COUNTIFS($B$1:B106,B106,$F$1:F106,TRUE))</f>
        <v>South Korea@12</v>
      </c>
      <c r="H106" t="str">
        <f>IFERROR(INDEX('기사 제목, 링크 정리시트'!B:B,MATCH(CONCATENATE("http://skinnonews.com"&amp;'5pg 데이터'!A106),'기사 제목, 링크 정리시트'!C:C,0)),"")</f>
        <v>[Secondary Batteries Quick Note] ② What are all-solid-state batteries?</v>
      </c>
      <c r="M106">
        <f>주간_5pg!F106</f>
        <v>0</v>
      </c>
    </row>
    <row r="107" spans="1:13">
      <c r="A107" s="86" t="s">
        <v>1513</v>
      </c>
      <c r="B107" s="86" t="s">
        <v>229</v>
      </c>
      <c r="C107" s="86">
        <v>6</v>
      </c>
      <c r="D107">
        <f>IF(VLOOKUP(A107,'상위 PV'!A:C,3,0)="기사임",1,"")</f>
        <v>1</v>
      </c>
      <c r="E107">
        <f>COUNTIF(주간_5pg!$F$2:$F$800,'5pg 데이터'!B107)</f>
        <v>1</v>
      </c>
      <c r="F107" t="b">
        <f t="shared" si="1"/>
        <v>1</v>
      </c>
      <c r="G107" t="str">
        <f>IF(F107=FALSE,"",B107&amp;"@"&amp;COUNTIFS($B$1:B107,B107,$F$1:F107,TRUE))</f>
        <v>India@5</v>
      </c>
      <c r="H107" t="str">
        <f>IFERROR(INDEX('기사 제목, 링크 정리시트'!B:B,MATCH(CONCATENATE("http://skinnonews.com"&amp;'5pg 데이터'!A107),'기사 제목, 링크 정리시트'!C:C,0)),"")</f>
        <v>SK On cooperates with Siemens Digital Industries Software to establish a smart factory system</v>
      </c>
      <c r="M107">
        <f>주간_5pg!F107</f>
        <v>0</v>
      </c>
    </row>
    <row r="108" spans="1:13">
      <c r="A108" s="86" t="s">
        <v>1571</v>
      </c>
      <c r="B108" s="86" t="s">
        <v>229</v>
      </c>
      <c r="C108" s="86">
        <v>6</v>
      </c>
      <c r="D108">
        <f>IF(VLOOKUP(A108,'상위 PV'!A:C,3,0)="기사임",1,"")</f>
        <v>1</v>
      </c>
      <c r="E108">
        <f>COUNTIF(주간_5pg!$F$2:$F$800,'5pg 데이터'!B108)</f>
        <v>1</v>
      </c>
      <c r="F108" t="b">
        <f t="shared" si="1"/>
        <v>1</v>
      </c>
      <c r="G108" t="str">
        <f>IF(F108=FALSE,"",B108&amp;"@"&amp;COUNTIFS($B$1:B108,B108,$F$1:F108,TRUE))</f>
        <v>India@6</v>
      </c>
      <c r="H108" t="str">
        <f>IFERROR(INDEX('기사 제목, 링크 정리시트'!B:B,MATCH(CONCATENATE("http://skinnonews.com"&amp;'5pg 데이터'!A108),'기사 제목, 링크 정리시트'!C:C,0)),"")</f>
        <v>SK On develops polymer electrolytes for lithium metal batteries</v>
      </c>
      <c r="M108">
        <f>주간_5pg!F108</f>
        <v>0</v>
      </c>
    </row>
    <row r="109" spans="1:13">
      <c r="A109" s="86" t="s">
        <v>1628</v>
      </c>
      <c r="B109" s="86" t="s">
        <v>233</v>
      </c>
      <c r="C109" s="86">
        <v>6</v>
      </c>
      <c r="D109">
        <f>IF(VLOOKUP(A109,'상위 PV'!A:C,3,0)="기사임",1,"")</f>
        <v>1</v>
      </c>
      <c r="E109">
        <f>COUNTIF(주간_5pg!$F$2:$F$800,'5pg 데이터'!B109)</f>
        <v>1</v>
      </c>
      <c r="F109" t="b">
        <f t="shared" si="1"/>
        <v>1</v>
      </c>
      <c r="G109" t="str">
        <f>IF(F109=FALSE,"",B109&amp;"@"&amp;COUNTIFS($B$1:B109,B109,$F$1:F109,TRUE))</f>
        <v>Hong Kong@1</v>
      </c>
      <c r="H109" t="str">
        <f>IFERROR(INDEX('기사 제목, 링크 정리시트'!B:B,MATCH(CONCATENATE("http://skinnonews.com"&amp;'5pg 데이터'!A109),'기사 제목, 링크 정리시트'!C:C,0)),"")</f>
        <v>SK Innovation and SK E&amp;S announce merger, forming Asia-Pacific's largest private energy company with assets of KRW 100 trillion</v>
      </c>
      <c r="M109">
        <f>주간_5pg!F109</f>
        <v>0</v>
      </c>
    </row>
    <row r="110" spans="1:13">
      <c r="A110" s="86" t="s">
        <v>1628</v>
      </c>
      <c r="B110" s="86" t="s">
        <v>244</v>
      </c>
      <c r="C110" s="86">
        <v>6</v>
      </c>
      <c r="D110">
        <f>IF(VLOOKUP(A110,'상위 PV'!A:C,3,0)="기사임",1,"")</f>
        <v>1</v>
      </c>
      <c r="E110">
        <f>COUNTIF(주간_5pg!$F$2:$F$800,'5pg 데이터'!B110)</f>
        <v>1</v>
      </c>
      <c r="F110" t="b">
        <f t="shared" si="1"/>
        <v>1</v>
      </c>
      <c r="G110" t="str">
        <f>IF(F110=FALSE,"",B110&amp;"@"&amp;COUNTIFS($B$1:B110,B110,$F$1:F110,TRUE))</f>
        <v>Indonesia@5</v>
      </c>
      <c r="H110" t="str">
        <f>IFERROR(INDEX('기사 제목, 링크 정리시트'!B:B,MATCH(CONCATENATE("http://skinnonews.com"&amp;'5pg 데이터'!A110),'기사 제목, 링크 정리시트'!C:C,0)),"")</f>
        <v>SK Innovation and SK E&amp;S announce merger, forming Asia-Pacific's largest private energy company with assets of KRW 100 trillion</v>
      </c>
      <c r="M110">
        <f>주간_5pg!F110</f>
        <v>0</v>
      </c>
    </row>
    <row r="111" spans="1:13">
      <c r="A111" s="86" t="s">
        <v>1676</v>
      </c>
      <c r="B111" s="86" t="s">
        <v>230</v>
      </c>
      <c r="C111" s="86">
        <v>6</v>
      </c>
      <c r="D111">
        <f>IF(VLOOKUP(A111,'상위 PV'!A:C,3,0)="기사임",1,"")</f>
        <v>1</v>
      </c>
      <c r="E111">
        <f>COUNTIF(주간_5pg!$F$2:$F$800,'5pg 데이터'!B111)</f>
        <v>1</v>
      </c>
      <c r="F111" t="b">
        <f t="shared" si="1"/>
        <v>1</v>
      </c>
      <c r="G111" t="str">
        <f>IF(F111=FALSE,"",B111&amp;"@"&amp;COUNTIFS($B$1:B111,B111,$F$1:F111,TRUE))</f>
        <v>Singapore@8</v>
      </c>
      <c r="H111" t="str">
        <f>IFERROR(INDEX('기사 제목, 링크 정리시트'!B:B,MATCH(CONCATENATE("http://skinnonews.com"&amp;'5pg 데이터'!A111),'기사 제목, 링크 정리시트'!C:C,0)),"")</f>
        <v>SK Earthon secures carbon storage exploration rights in Australia, boosting resource development and clean energy</v>
      </c>
      <c r="M111">
        <f>주간_5pg!F111</f>
        <v>0</v>
      </c>
    </row>
    <row r="112" spans="1:13">
      <c r="A112" s="86" t="s">
        <v>1732</v>
      </c>
      <c r="B112" s="86" t="s">
        <v>229</v>
      </c>
      <c r="C112" s="86">
        <v>6</v>
      </c>
      <c r="D112">
        <f>IF(VLOOKUP(A112,'상위 PV'!A:C,3,0)="기사임",1,"")</f>
        <v>1</v>
      </c>
      <c r="E112">
        <f>COUNTIF(주간_5pg!$F$2:$F$800,'5pg 데이터'!B112)</f>
        <v>1</v>
      </c>
      <c r="F112" t="b">
        <f t="shared" si="1"/>
        <v>1</v>
      </c>
      <c r="G112" t="str">
        <f>IF(F112=FALSE,"",B112&amp;"@"&amp;COUNTIFS($B$1:B112,B112,$F$1:F112,TRUE))</f>
        <v>India@7</v>
      </c>
      <c r="H112" t="str">
        <f>IFERROR(INDEX('기사 제목, 링크 정리시트'!B:B,MATCH(CONCATENATE("http://skinnonews.com"&amp;'5pg 데이터'!A112),'기사 제목, 링크 정리시트'!C:C,0)),"")</f>
        <v>SK Innovation and SK E&amp;S merger approved with resounding support, launching Asia-Pacific's largest private energy firm at KRW 100 trillion</v>
      </c>
      <c r="M112">
        <f>주간_5pg!F112</f>
        <v>0</v>
      </c>
    </row>
    <row r="113" spans="1:13">
      <c r="A113" s="86" t="s">
        <v>1732</v>
      </c>
      <c r="B113" s="86" t="s">
        <v>234</v>
      </c>
      <c r="C113" s="86">
        <v>6</v>
      </c>
      <c r="D113">
        <f>IF(VLOOKUP(A113,'상위 PV'!A:C,3,0)="기사임",1,"")</f>
        <v>1</v>
      </c>
      <c r="E113">
        <f>COUNTIF(주간_5pg!$F$2:$F$800,'5pg 데이터'!B113)</f>
        <v>1</v>
      </c>
      <c r="F113" t="b">
        <f t="shared" si="1"/>
        <v>1</v>
      </c>
      <c r="G113" t="str">
        <f>IF(F113=FALSE,"",B113&amp;"@"&amp;COUNTIFS($B$1:B113,B113,$F$1:F113,TRUE))</f>
        <v>United Kingdom@5</v>
      </c>
      <c r="H113" t="str">
        <f>IFERROR(INDEX('기사 제목, 링크 정리시트'!B:B,MATCH(CONCATENATE("http://skinnonews.com"&amp;'5pg 데이터'!A113),'기사 제목, 링크 정리시트'!C:C,0)),"")</f>
        <v>SK Innovation and SK E&amp;S merger approved with resounding support, launching Asia-Pacific's largest private energy firm at KRW 100 trillion</v>
      </c>
      <c r="M113">
        <f>주간_5pg!F113</f>
        <v>0</v>
      </c>
    </row>
    <row r="114" spans="1:13">
      <c r="A114" s="86" t="s">
        <v>1810</v>
      </c>
      <c r="B114" s="86" t="s">
        <v>239</v>
      </c>
      <c r="C114" s="86">
        <v>6</v>
      </c>
      <c r="D114">
        <f>IF(VLOOKUP(A114,'상위 PV'!A:C,3,0)="기사임",1,"")</f>
        <v>1</v>
      </c>
      <c r="E114">
        <f>COUNTIF(주간_5pg!$F$2:$F$800,'5pg 데이터'!B114)</f>
        <v>1</v>
      </c>
      <c r="F114" t="b">
        <f t="shared" si="1"/>
        <v>1</v>
      </c>
      <c r="G114" t="str">
        <f>IF(F114=FALSE,"",B114&amp;"@"&amp;COUNTIFS($B$1:B114,B114,$F$1:F114,TRUE))</f>
        <v>Austria@1</v>
      </c>
      <c r="H114" t="str">
        <f>IFERROR(INDEX('기사 제목, 링크 정리시트'!B:B,MATCH(CONCATENATE("http://skinnonews.com"&amp;'5pg 데이터'!A114),'기사 제목, 링크 정리시트'!C:C,0)),"")</f>
        <v>SK Energy to start sustainable aviation fuel (SAF) commercial production</v>
      </c>
      <c r="M114">
        <f>주간_5pg!F114</f>
        <v>0</v>
      </c>
    </row>
    <row r="115" spans="1:13">
      <c r="A115" s="86" t="s">
        <v>1810</v>
      </c>
      <c r="B115" s="86" t="s">
        <v>248</v>
      </c>
      <c r="C115" s="86">
        <v>6</v>
      </c>
      <c r="D115">
        <f>IF(VLOOKUP(A115,'상위 PV'!A:C,3,0)="기사임",1,"")</f>
        <v>1</v>
      </c>
      <c r="E115">
        <f>COUNTIF(주간_5pg!$F$2:$F$800,'5pg 데이터'!B115)</f>
        <v>1</v>
      </c>
      <c r="F115" t="b">
        <f t="shared" si="1"/>
        <v>1</v>
      </c>
      <c r="G115" t="str">
        <f>IF(F115=FALSE,"",B115&amp;"@"&amp;COUNTIFS($B$1:B115,B115,$F$1:F115,TRUE))</f>
        <v>Italy@1</v>
      </c>
      <c r="H115" t="str">
        <f>IFERROR(INDEX('기사 제목, 링크 정리시트'!B:B,MATCH(CONCATENATE("http://skinnonews.com"&amp;'5pg 데이터'!A115),'기사 제목, 링크 정리시트'!C:C,0)),"")</f>
        <v>SK Energy to start sustainable aviation fuel (SAF) commercial production</v>
      </c>
      <c r="M115">
        <f>주간_5pg!F115</f>
        <v>0</v>
      </c>
    </row>
    <row r="116" spans="1:13">
      <c r="A116" s="86" t="s">
        <v>268</v>
      </c>
      <c r="B116" s="86" t="s">
        <v>227</v>
      </c>
      <c r="C116" s="86">
        <v>6</v>
      </c>
      <c r="D116">
        <f>IF(VLOOKUP(A116,'상위 PV'!A:C,3,0)="기사임",1,"")</f>
        <v>1</v>
      </c>
      <c r="E116">
        <f>COUNTIF(주간_5pg!$F$2:$F$800,'5pg 데이터'!B116)</f>
        <v>1</v>
      </c>
      <c r="F116" t="b">
        <f t="shared" si="1"/>
        <v>1</v>
      </c>
      <c r="G116" t="str">
        <f>IF(F116=FALSE,"",B116&amp;"@"&amp;COUNTIFS($B$1:B116,B116,$F$1:F116,TRUE))</f>
        <v>Japan@7</v>
      </c>
      <c r="H116" t="str">
        <f>IFERROR(INDEX('기사 제목, 링크 정리시트'!B:B,MATCH(CONCATENATE("http://skinnonews.com"&amp;'5pg 데이터'!A116),'기사 제목, 링크 정리시트'!C:C,0)),"")</f>
        <v>Z-folding, a technique that ensures the safety of SK Innovation’s batteries</v>
      </c>
      <c r="M116">
        <f>주간_5pg!F116</f>
        <v>0</v>
      </c>
    </row>
    <row r="117" spans="1:13">
      <c r="A117" s="86" t="s">
        <v>1754</v>
      </c>
      <c r="B117" s="86" t="s">
        <v>225</v>
      </c>
      <c r="C117" s="86">
        <v>6</v>
      </c>
      <c r="D117">
        <f>IF(VLOOKUP(A117,'상위 PV'!A:C,3,0)="기사임",1,"")</f>
        <v>1</v>
      </c>
      <c r="E117">
        <f>COUNTIF(주간_5pg!$F$2:$F$800,'5pg 데이터'!B117)</f>
        <v>1</v>
      </c>
      <c r="F117" t="b">
        <f t="shared" si="1"/>
        <v>1</v>
      </c>
      <c r="G117" t="str">
        <f>IF(F117=FALSE,"",B117&amp;"@"&amp;COUNTIFS($B$1:B117,B117,$F$1:F117,TRUE))</f>
        <v>United States@13</v>
      </c>
      <c r="H117" t="str">
        <f>IFERROR(INDEX('기사 제목, 링크 정리시트'!B:B,MATCH(CONCATENATE("http://skinnonews.com"&amp;'5pg 데이터'!A117),'기사 제목, 링크 정리시트'!C:C,0)),"")</f>
        <v/>
      </c>
      <c r="M117">
        <f>주간_5pg!F117</f>
        <v>0</v>
      </c>
    </row>
    <row r="118" spans="1:13">
      <c r="A118" s="86" t="s">
        <v>302</v>
      </c>
      <c r="B118" s="86" t="s">
        <v>244</v>
      </c>
      <c r="C118" s="86">
        <v>6</v>
      </c>
      <c r="D118">
        <f>IF(VLOOKUP(A118,'상위 PV'!A:C,3,0)="기사임",1,"")</f>
        <v>1</v>
      </c>
      <c r="E118">
        <f>COUNTIF(주간_5pg!$F$2:$F$800,'5pg 데이터'!B118)</f>
        <v>1</v>
      </c>
      <c r="F118" t="b">
        <f t="shared" si="1"/>
        <v>1</v>
      </c>
      <c r="G118" t="str">
        <f>IF(F118=FALSE,"",B118&amp;"@"&amp;COUNTIFS($B$1:B118,B118,$F$1:F118,TRUE))</f>
        <v>Indonesia@6</v>
      </c>
      <c r="H118" t="str">
        <f>IFERROR(INDEX('기사 제목, 링크 정리시트'!B:B,MATCH(CONCATENATE("http://skinnonews.com"&amp;'5pg 데이터'!A118),'기사 제목, 링크 정리시트'!C:C,0)),"")</f>
        <v>SK Earthon signs Production Sharing Contract for Block SK 427 offshore Malaysia with Petronas and PSEP</v>
      </c>
      <c r="M118">
        <f>주간_5pg!F118</f>
        <v>0</v>
      </c>
    </row>
    <row r="119" spans="1:13">
      <c r="A119" s="86" t="s">
        <v>303</v>
      </c>
      <c r="B119" s="86" t="s">
        <v>227</v>
      </c>
      <c r="C119" s="86">
        <v>6</v>
      </c>
      <c r="D119" t="str">
        <f>IF(VLOOKUP(A119,'상위 PV'!A:C,3,0)="기사임",1,"")</f>
        <v/>
      </c>
      <c r="E119">
        <f>COUNTIF(주간_5pg!$F$2:$F$800,'5pg 데이터'!B119)</f>
        <v>1</v>
      </c>
      <c r="F119" t="b">
        <f t="shared" si="1"/>
        <v>0</v>
      </c>
      <c r="G119" t="str">
        <f>IF(F119=FALSE,"",B119&amp;"@"&amp;COUNTIFS($B$1:B119,B119,$F$1:F119,TRUE))</f>
        <v/>
      </c>
      <c r="H119" t="str">
        <f>IFERROR(INDEX('기사 제목, 링크 정리시트'!B:B,MATCH(CONCATENATE("http://skinnonews.com"&amp;'5pg 데이터'!A119),'기사 제목, 링크 정리시트'!C:C,0)),"")</f>
        <v/>
      </c>
      <c r="M119">
        <f>주간_5pg!F119</f>
        <v>0</v>
      </c>
    </row>
    <row r="120" spans="1:13">
      <c r="A120" s="86" t="s">
        <v>1445</v>
      </c>
      <c r="B120" s="86" t="s">
        <v>242</v>
      </c>
      <c r="C120" s="86">
        <v>6</v>
      </c>
      <c r="D120" t="str">
        <f>IF(VLOOKUP(A120,'상위 PV'!A:C,3,0)="기사임",1,"")</f>
        <v/>
      </c>
      <c r="E120">
        <f>COUNTIF(주간_5pg!$F$2:$F$800,'5pg 데이터'!B120)</f>
        <v>1</v>
      </c>
      <c r="F120" t="b">
        <f t="shared" si="1"/>
        <v>0</v>
      </c>
      <c r="G120" t="str">
        <f>IF(F120=FALSE,"",B120&amp;"@"&amp;COUNTIFS($B$1:B120,B120,$F$1:F120,TRUE))</f>
        <v/>
      </c>
      <c r="H120" t="str">
        <f>IFERROR(INDEX('기사 제목, 링크 정리시트'!B:B,MATCH(CONCATENATE("http://skinnonews.com"&amp;'5pg 데이터'!A120),'기사 제목, 링크 정리시트'!C:C,0)),"")</f>
        <v/>
      </c>
      <c r="M120">
        <f>주간_5pg!F120</f>
        <v>0</v>
      </c>
    </row>
    <row r="121" spans="1:13">
      <c r="A121" s="86" t="s">
        <v>1448</v>
      </c>
      <c r="B121" s="86" t="s">
        <v>230</v>
      </c>
      <c r="C121" s="86">
        <v>6</v>
      </c>
      <c r="D121" t="str">
        <f>IF(VLOOKUP(A121,'상위 PV'!A:C,3,0)="기사임",1,"")</f>
        <v/>
      </c>
      <c r="E121">
        <f>COUNTIF(주간_5pg!$F$2:$F$800,'5pg 데이터'!B121)</f>
        <v>1</v>
      </c>
      <c r="F121" t="b">
        <f t="shared" si="1"/>
        <v>0</v>
      </c>
      <c r="G121" t="str">
        <f>IF(F121=FALSE,"",B121&amp;"@"&amp;COUNTIFS($B$1:B121,B121,$F$1:F121,TRUE))</f>
        <v/>
      </c>
      <c r="H121" t="str">
        <f>IFERROR(INDEX('기사 제목, 링크 정리시트'!B:B,MATCH(CONCATENATE("http://skinnonews.com"&amp;'5pg 데이터'!A121),'기사 제목, 링크 정리시트'!C:C,0)),"")</f>
        <v/>
      </c>
      <c r="M121">
        <f>주간_5pg!F121</f>
        <v>0</v>
      </c>
    </row>
    <row r="122" spans="1:13">
      <c r="A122" s="86" t="s">
        <v>914</v>
      </c>
      <c r="B122" s="86" t="s">
        <v>226</v>
      </c>
      <c r="C122" s="86">
        <v>6</v>
      </c>
      <c r="D122" t="str">
        <f>IF(VLOOKUP(A122,'상위 PV'!A:C,3,0)="기사임",1,"")</f>
        <v/>
      </c>
      <c r="E122">
        <f>COUNTIF(주간_5pg!$F$2:$F$800,'5pg 데이터'!B122)</f>
        <v>1</v>
      </c>
      <c r="F122" t="b">
        <f t="shared" si="1"/>
        <v>0</v>
      </c>
      <c r="G122" t="str">
        <f>IF(F122=FALSE,"",B122&amp;"@"&amp;COUNTIFS($B$1:B122,B122,$F$1:F122,TRUE))</f>
        <v/>
      </c>
      <c r="H122" t="str">
        <f>IFERROR(INDEX('기사 제목, 링크 정리시트'!B:B,MATCH(CONCATENATE("http://skinnonews.com"&amp;'5pg 데이터'!A122),'기사 제목, 링크 정리시트'!C:C,0)),"")</f>
        <v/>
      </c>
      <c r="M122">
        <f>주간_5pg!F122</f>
        <v>0</v>
      </c>
    </row>
    <row r="123" spans="1:13">
      <c r="A123" s="86" t="s">
        <v>306</v>
      </c>
      <c r="B123" s="86" t="s">
        <v>229</v>
      </c>
      <c r="C123" s="86">
        <v>6</v>
      </c>
      <c r="D123" t="str">
        <f>IF(VLOOKUP(A123,'상위 PV'!A:C,3,0)="기사임",1,"")</f>
        <v/>
      </c>
      <c r="E123">
        <f>COUNTIF(주간_5pg!$F$2:$F$800,'5pg 데이터'!B123)</f>
        <v>1</v>
      </c>
      <c r="F123" t="b">
        <f t="shared" si="1"/>
        <v>0</v>
      </c>
      <c r="G123" t="str">
        <f>IF(F123=FALSE,"",B123&amp;"@"&amp;COUNTIFS($B$1:B123,B123,$F$1:F123,TRUE))</f>
        <v/>
      </c>
      <c r="H123" t="str">
        <f>IFERROR(INDEX('기사 제목, 링크 정리시트'!B:B,MATCH(CONCATENATE("http://skinnonews.com"&amp;'5pg 데이터'!A123),'기사 제목, 링크 정리시트'!C:C,0)),"")</f>
        <v/>
      </c>
      <c r="M123">
        <f>주간_5pg!F123</f>
        <v>0</v>
      </c>
    </row>
    <row r="124" spans="1:13">
      <c r="A124" s="86" t="s">
        <v>306</v>
      </c>
      <c r="B124" s="86" t="s">
        <v>225</v>
      </c>
      <c r="C124" s="86">
        <v>6</v>
      </c>
      <c r="D124" t="str">
        <f>IF(VLOOKUP(A124,'상위 PV'!A:C,3,0)="기사임",1,"")</f>
        <v/>
      </c>
      <c r="E124">
        <f>COUNTIF(주간_5pg!$F$2:$F$800,'5pg 데이터'!B124)</f>
        <v>1</v>
      </c>
      <c r="F124" t="b">
        <f t="shared" si="1"/>
        <v>0</v>
      </c>
      <c r="G124" t="str">
        <f>IF(F124=FALSE,"",B124&amp;"@"&amp;COUNTIFS($B$1:B124,B124,$F$1:F124,TRUE))</f>
        <v/>
      </c>
      <c r="H124" t="str">
        <f>IFERROR(INDEX('기사 제목, 링크 정리시트'!B:B,MATCH(CONCATENATE("http://skinnonews.com"&amp;'5pg 데이터'!A124),'기사 제목, 링크 정리시트'!C:C,0)),"")</f>
        <v/>
      </c>
      <c r="M124">
        <f>주간_5pg!F124</f>
        <v>0</v>
      </c>
    </row>
    <row r="125" spans="1:13">
      <c r="A125" s="86" t="s">
        <v>1812</v>
      </c>
      <c r="B125" s="86" t="s">
        <v>227</v>
      </c>
      <c r="C125" s="86">
        <v>6</v>
      </c>
      <c r="D125" t="str">
        <f>IF(VLOOKUP(A125,'상위 PV'!A:C,3,0)="기사임",1,"")</f>
        <v/>
      </c>
      <c r="E125">
        <f>COUNTIF(주간_5pg!$F$2:$F$800,'5pg 데이터'!B125)</f>
        <v>1</v>
      </c>
      <c r="F125" t="b">
        <f t="shared" si="1"/>
        <v>0</v>
      </c>
      <c r="G125" t="str">
        <f>IF(F125=FALSE,"",B125&amp;"@"&amp;COUNTIFS($B$1:B125,B125,$F$1:F125,TRUE))</f>
        <v/>
      </c>
      <c r="H125" t="str">
        <f>IFERROR(INDEX('기사 제목, 링크 정리시트'!B:B,MATCH(CONCATENATE("http://skinnonews.com"&amp;'5pg 데이터'!A125),'기사 제목, 링크 정리시트'!C:C,0)),"")</f>
        <v/>
      </c>
      <c r="M125">
        <f>주간_5pg!F125</f>
        <v>0</v>
      </c>
    </row>
    <row r="126" spans="1:13">
      <c r="A126" s="86" t="s">
        <v>263</v>
      </c>
      <c r="B126" s="86" t="s">
        <v>229</v>
      </c>
      <c r="C126" s="86">
        <v>6</v>
      </c>
      <c r="D126" t="str">
        <f>IF(VLOOKUP(A126,'상위 PV'!A:C,3,0)="기사임",1,"")</f>
        <v/>
      </c>
      <c r="E126">
        <f>COUNTIF(주간_5pg!$F$2:$F$800,'5pg 데이터'!B126)</f>
        <v>1</v>
      </c>
      <c r="F126" t="b">
        <f t="shared" si="1"/>
        <v>0</v>
      </c>
      <c r="G126" t="str">
        <f>IF(F126=FALSE,"",B126&amp;"@"&amp;COUNTIFS($B$1:B126,B126,$F$1:F126,TRUE))</f>
        <v/>
      </c>
      <c r="H126" t="str">
        <f>IFERROR(INDEX('기사 제목, 링크 정리시트'!B:B,MATCH(CONCATENATE("http://skinnonews.com"&amp;'5pg 데이터'!A126),'기사 제목, 링크 정리시트'!C:C,0)),"")</f>
        <v/>
      </c>
      <c r="M126">
        <f>주간_5pg!F126</f>
        <v>0</v>
      </c>
    </row>
    <row r="127" spans="1:13">
      <c r="A127" s="86" t="s">
        <v>308</v>
      </c>
      <c r="B127" s="86" t="s">
        <v>229</v>
      </c>
      <c r="C127" s="86">
        <v>5</v>
      </c>
      <c r="D127">
        <f>IF(VLOOKUP(A127,'상위 PV'!A:C,3,0)="기사임",1,"")</f>
        <v>1</v>
      </c>
      <c r="E127">
        <f>COUNTIF(주간_5pg!$F$2:$F$800,'5pg 데이터'!B127)</f>
        <v>1</v>
      </c>
      <c r="F127" t="b">
        <f t="shared" si="1"/>
        <v>1</v>
      </c>
      <c r="G127" t="str">
        <f>IF(F127=FALSE,"",B127&amp;"@"&amp;COUNTIFS($B$1:B127,B127,$F$1:F127,TRUE))</f>
        <v>India@8</v>
      </c>
      <c r="H127" t="str">
        <f>IFERROR(INDEX('기사 제목, 링크 정리시트'!B:B,MATCH(CONCATENATE("http://skinnonews.com"&amp;'5pg 데이터'!A127),'기사 제목, 링크 정리시트'!C:C,0)),"")</f>
        <v>SK Lubricants to change corporation name to SK Enmove from December 1</v>
      </c>
      <c r="M127">
        <f>주간_5pg!F127</f>
        <v>0</v>
      </c>
    </row>
    <row r="128" spans="1:13">
      <c r="A128" s="86" t="s">
        <v>925</v>
      </c>
      <c r="B128" s="86" t="s">
        <v>226</v>
      </c>
      <c r="C128" s="86">
        <v>5</v>
      </c>
      <c r="D128">
        <f>IF(VLOOKUP(A128,'상위 PV'!A:C,3,0)="기사임",1,"")</f>
        <v>1</v>
      </c>
      <c r="E128">
        <f>COUNTIF(주간_5pg!$F$2:$F$800,'5pg 데이터'!B128)</f>
        <v>1</v>
      </c>
      <c r="F128" t="b">
        <f t="shared" si="1"/>
        <v>1</v>
      </c>
      <c r="G128" t="str">
        <f>IF(F128=FALSE,"",B128&amp;"@"&amp;COUNTIFS($B$1:B128,B128,$F$1:F128,TRUE))</f>
        <v>South Korea@13</v>
      </c>
      <c r="H128" t="str">
        <f>IFERROR(INDEX('기사 제목, 링크 정리시트'!B:B,MATCH(CONCATENATE("http://skinnonews.com"&amp;'5pg 데이터'!A128),'기사 제목, 링크 정리시트'!C:C,0)),"")</f>
        <v/>
      </c>
      <c r="M128">
        <f>주간_5pg!F128</f>
        <v>0</v>
      </c>
    </row>
    <row r="129" spans="1:13">
      <c r="A129" s="86" t="s">
        <v>876</v>
      </c>
      <c r="B129" s="86" t="s">
        <v>229</v>
      </c>
      <c r="C129" s="86">
        <v>5</v>
      </c>
      <c r="D129">
        <f>IF(VLOOKUP(A129,'상위 PV'!A:C,3,0)="기사임",1,"")</f>
        <v>1</v>
      </c>
      <c r="E129">
        <f>COUNTIF(주간_5pg!$F$2:$F$800,'5pg 데이터'!B129)</f>
        <v>1</v>
      </c>
      <c r="F129" t="b">
        <f t="shared" si="1"/>
        <v>1</v>
      </c>
      <c r="G129" t="str">
        <f>IF(F129=FALSE,"",B129&amp;"@"&amp;COUNTIFS($B$1:B129,B129,$F$1:F129,TRUE))</f>
        <v>India@9</v>
      </c>
      <c r="H129" t="str">
        <f>IFERROR(INDEX('기사 제목, 링크 정리시트'!B:B,MATCH(CONCATENATE("http://skinnonews.com"&amp;'5pg 데이터'!A129),'기사 제목, 링크 정리시트'!C:C,0)),"")</f>
        <v>SK Enmove expands its lubricant brand ZIC, aiming to lead the global electrical efficiency market worth KRW 54 trillion by 2040</v>
      </c>
      <c r="M129">
        <f>주간_5pg!F129</f>
        <v>0</v>
      </c>
    </row>
    <row r="130" spans="1:13">
      <c r="A130" s="86" t="s">
        <v>1027</v>
      </c>
      <c r="B130" s="86" t="s">
        <v>244</v>
      </c>
      <c r="C130" s="86">
        <v>5</v>
      </c>
      <c r="D130">
        <f>IF(VLOOKUP(A130,'상위 PV'!A:C,3,0)="기사임",1,"")</f>
        <v>1</v>
      </c>
      <c r="E130">
        <f>COUNTIF(주간_5pg!$F$2:$F$800,'5pg 데이터'!B130)</f>
        <v>1</v>
      </c>
      <c r="F130" t="b">
        <f t="shared" ref="F130:F193" si="2">AND(D130=1,E130=1)</f>
        <v>1</v>
      </c>
      <c r="G130" t="str">
        <f>IF(F130=FALSE,"",B130&amp;"@"&amp;COUNTIFS($B$1:B130,B130,$F$1:F130,TRUE))</f>
        <v>Indonesia@7</v>
      </c>
      <c r="H130" t="str">
        <f>IFERROR(INDEX('기사 제목, 링크 정리시트'!B:B,MATCH(CONCATENATE("http://skinnonews.com"&amp;'5pg 데이터'!A130),'기사 제목, 링크 정리시트'!C:C,0)),"")</f>
        <v>SK Earthon successfully discovers crude oil from Block 16-2 in Vietnam</v>
      </c>
      <c r="M130">
        <f>주간_5pg!F130</f>
        <v>0</v>
      </c>
    </row>
    <row r="131" spans="1:13">
      <c r="A131" s="86" t="s">
        <v>1027</v>
      </c>
      <c r="B131" s="86" t="s">
        <v>237</v>
      </c>
      <c r="C131" s="86">
        <v>5</v>
      </c>
      <c r="D131">
        <f>IF(VLOOKUP(A131,'상위 PV'!A:C,3,0)="기사임",1,"")</f>
        <v>1</v>
      </c>
      <c r="E131">
        <f>COUNTIF(주간_5pg!$F$2:$F$800,'5pg 데이터'!B131)</f>
        <v>1</v>
      </c>
      <c r="F131" t="b">
        <f t="shared" si="2"/>
        <v>1</v>
      </c>
      <c r="G131" t="str">
        <f>IF(F131=FALSE,"",B131&amp;"@"&amp;COUNTIFS($B$1:B131,B131,$F$1:F131,TRUE))</f>
        <v>Malaysia@4</v>
      </c>
      <c r="H131" t="str">
        <f>IFERROR(INDEX('기사 제목, 링크 정리시트'!B:B,MATCH(CONCATENATE("http://skinnonews.com"&amp;'5pg 데이터'!A131),'기사 제목, 링크 정리시트'!C:C,0)),"")</f>
        <v>SK Earthon successfully discovers crude oil from Block 16-2 in Vietnam</v>
      </c>
      <c r="M131">
        <f>주간_5pg!F131</f>
        <v>0</v>
      </c>
    </row>
    <row r="132" spans="1:13">
      <c r="A132" s="86" t="s">
        <v>1426</v>
      </c>
      <c r="B132" s="86" t="s">
        <v>225</v>
      </c>
      <c r="C132" s="86">
        <v>5</v>
      </c>
      <c r="D132">
        <f>IF(VLOOKUP(A132,'상위 PV'!A:C,3,0)="기사임",1,"")</f>
        <v>1</v>
      </c>
      <c r="E132">
        <f>COUNTIF(주간_5pg!$F$2:$F$800,'5pg 데이터'!B132)</f>
        <v>1</v>
      </c>
      <c r="F132" t="b">
        <f t="shared" si="2"/>
        <v>1</v>
      </c>
      <c r="G132" t="str">
        <f>IF(F132=FALSE,"",B132&amp;"@"&amp;COUNTIFS($B$1:B132,B132,$F$1:F132,TRUE))</f>
        <v>United States@14</v>
      </c>
      <c r="H132" t="str">
        <f>IFERROR(INDEX('기사 제목, 링크 정리시트'!B:B,MATCH(CONCATENATE("http://skinnonews.com"&amp;'5pg 데이터'!A132),'기사 제목, 링크 정리시트'!C:C,0)),"")</f>
        <v>SK On strengthens partnership with Solid Power to accelerate all-solid-state battery development</v>
      </c>
      <c r="M132">
        <f>주간_5pg!F132</f>
        <v>0</v>
      </c>
    </row>
    <row r="133" spans="1:13">
      <c r="A133" s="86" t="s">
        <v>1434</v>
      </c>
      <c r="B133" s="86" t="s">
        <v>225</v>
      </c>
      <c r="C133" s="86">
        <v>5</v>
      </c>
      <c r="D133">
        <f>IF(VLOOKUP(A133,'상위 PV'!A:C,3,0)="기사임",1,"")</f>
        <v>1</v>
      </c>
      <c r="E133">
        <f>COUNTIF(주간_5pg!$F$2:$F$800,'5pg 데이터'!B133)</f>
        <v>1</v>
      </c>
      <c r="F133" t="b">
        <f t="shared" si="2"/>
        <v>1</v>
      </c>
      <c r="G133" t="str">
        <f>IF(F133=FALSE,"",B133&amp;"@"&amp;COUNTIFS($B$1:B133,B133,$F$1:F133,TRUE))</f>
        <v>United States@15</v>
      </c>
      <c r="H133" t="str">
        <f>IFERROR(INDEX('기사 제목, 링크 정리시트'!B:B,MATCH(CONCATENATE("http://skinnonews.com"&amp;'5pg 데이터'!A133),'기사 제목, 링크 정리시트'!C:C,0)),"")</f>
        <v>Hyundai Motor and SK Enmove drive the development of Next-Generation Vehicle Refrigerants to expand the thermal management market</v>
      </c>
      <c r="M133">
        <f>주간_5pg!F133</f>
        <v>0</v>
      </c>
    </row>
    <row r="134" spans="1:13">
      <c r="A134" s="86" t="s">
        <v>1482</v>
      </c>
      <c r="B134" s="86" t="s">
        <v>229</v>
      </c>
      <c r="C134" s="86">
        <v>5</v>
      </c>
      <c r="D134">
        <f>IF(VLOOKUP(A134,'상위 PV'!A:C,3,0)="기사임",1,"")</f>
        <v>1</v>
      </c>
      <c r="E134">
        <f>COUNTIF(주간_5pg!$F$2:$F$800,'5pg 데이터'!B134)</f>
        <v>1</v>
      </c>
      <c r="F134" t="b">
        <f t="shared" si="2"/>
        <v>1</v>
      </c>
      <c r="G134" t="str">
        <f>IF(F134=FALSE,"",B134&amp;"@"&amp;COUNTIFS($B$1:B134,B134,$F$1:F134,TRUE))</f>
        <v>India@10</v>
      </c>
      <c r="H134" t="str">
        <f>IFERROR(INDEX('기사 제목, 링크 정리시트'!B:B,MATCH(CONCATENATE("http://skinnonews.com"&amp;'5pg 데이터'!A134),'기사 제목, 링크 정리시트'!C:C,0)),"")</f>
        <v>SK On to unveil upgraded fast-charging solutions at InterBattery 2024</v>
      </c>
      <c r="M134">
        <f>주간_5pg!F134</f>
        <v>0</v>
      </c>
    </row>
    <row r="135" spans="1:13">
      <c r="A135" s="86" t="s">
        <v>1482</v>
      </c>
      <c r="B135" s="86" t="s">
        <v>226</v>
      </c>
      <c r="C135" s="86">
        <v>5</v>
      </c>
      <c r="D135">
        <f>IF(VLOOKUP(A135,'상위 PV'!A:C,3,0)="기사임",1,"")</f>
        <v>1</v>
      </c>
      <c r="E135">
        <f>COUNTIF(주간_5pg!$F$2:$F$800,'5pg 데이터'!B135)</f>
        <v>1</v>
      </c>
      <c r="F135" t="b">
        <f t="shared" si="2"/>
        <v>1</v>
      </c>
      <c r="G135" t="str">
        <f>IF(F135=FALSE,"",B135&amp;"@"&amp;COUNTIFS($B$1:B135,B135,$F$1:F135,TRUE))</f>
        <v>South Korea@14</v>
      </c>
      <c r="H135" t="str">
        <f>IFERROR(INDEX('기사 제목, 링크 정리시트'!B:B,MATCH(CONCATENATE("http://skinnonews.com"&amp;'5pg 데이터'!A135),'기사 제목, 링크 정리시트'!C:C,0)),"")</f>
        <v>SK On to unveil upgraded fast-charging solutions at InterBattery 2024</v>
      </c>
      <c r="M135">
        <f>주간_5pg!F135</f>
        <v>0</v>
      </c>
    </row>
    <row r="136" spans="1:13">
      <c r="A136" s="86" t="s">
        <v>1532</v>
      </c>
      <c r="B136" s="86" t="s">
        <v>225</v>
      </c>
      <c r="C136" s="86">
        <v>5</v>
      </c>
      <c r="D136">
        <f>IF(VLOOKUP(A136,'상위 PV'!A:C,3,0)="기사임",1,"")</f>
        <v>1</v>
      </c>
      <c r="E136">
        <f>COUNTIF(주간_5pg!$F$2:$F$800,'5pg 데이터'!B136)</f>
        <v>1</v>
      </c>
      <c r="F136" t="b">
        <f t="shared" si="2"/>
        <v>1</v>
      </c>
      <c r="G136" t="str">
        <f>IF(F136=FALSE,"",B136&amp;"@"&amp;COUNTIFS($B$1:B136,B136,$F$1:F136,TRUE))</f>
        <v>United States@16</v>
      </c>
      <c r="H136" t="str">
        <f>IFERROR(INDEX('기사 제목, 링크 정리시트'!B:B,MATCH(CONCATENATE("http://skinnonews.com"&amp;'5pg 데이터'!A136),'기사 제목, 링크 정리시트'!C:C,0)),"")</f>
        <v>[SK Innovation’s Q1 2024 Financial Results] Recording sales of KRW 18.86 trillion and operating profit of KRW 624.7 billion</v>
      </c>
      <c r="M136">
        <f>주간_5pg!F136</f>
        <v>0</v>
      </c>
    </row>
    <row r="137" spans="1:13">
      <c r="A137" s="86" t="s">
        <v>1538</v>
      </c>
      <c r="B137" s="86" t="s">
        <v>232</v>
      </c>
      <c r="C137" s="86">
        <v>5</v>
      </c>
      <c r="D137">
        <f>IF(VLOOKUP(A137,'상위 PV'!A:C,3,0)="기사임",1,"")</f>
        <v>1</v>
      </c>
      <c r="E137">
        <f>COUNTIF(주간_5pg!$F$2:$F$800,'5pg 데이터'!B137)</f>
        <v>1</v>
      </c>
      <c r="F137" t="b">
        <f t="shared" si="2"/>
        <v>1</v>
      </c>
      <c r="G137" t="str">
        <f>IF(F137=FALSE,"",B137&amp;"@"&amp;COUNTIFS($B$1:B137,B137,$F$1:F137,TRUE))</f>
        <v>Canada@3</v>
      </c>
      <c r="H137" t="str">
        <f>IFERROR(INDEX('기사 제목, 링크 정리시트'!B:B,MATCH(CONCATENATE("http://skinnonews.com"&amp;'5pg 데이터'!A137),'기사 제목, 링크 정리시트'!C:C,0)),"")</f>
        <v>[Oillusion] Are we running out of oil in the next 50 years?</v>
      </c>
      <c r="M137">
        <f>주간_5pg!F137</f>
        <v>0</v>
      </c>
    </row>
    <row r="138" spans="1:13">
      <c r="A138" s="86" t="s">
        <v>1538</v>
      </c>
      <c r="B138" s="86" t="s">
        <v>244</v>
      </c>
      <c r="C138" s="86">
        <v>5</v>
      </c>
      <c r="D138">
        <f>IF(VLOOKUP(A138,'상위 PV'!A:C,3,0)="기사임",1,"")</f>
        <v>1</v>
      </c>
      <c r="E138">
        <f>COUNTIF(주간_5pg!$F$2:$F$800,'5pg 데이터'!B138)</f>
        <v>1</v>
      </c>
      <c r="F138" t="b">
        <f t="shared" si="2"/>
        <v>1</v>
      </c>
      <c r="G138" t="str">
        <f>IF(F138=FALSE,"",B138&amp;"@"&amp;COUNTIFS($B$1:B138,B138,$F$1:F138,TRUE))</f>
        <v>Indonesia@8</v>
      </c>
      <c r="H138" t="str">
        <f>IFERROR(INDEX('기사 제목, 링크 정리시트'!B:B,MATCH(CONCATENATE("http://skinnonews.com"&amp;'5pg 데이터'!A138),'기사 제목, 링크 정리시트'!C:C,0)),"")</f>
        <v>[Oillusion] Are we running out of oil in the next 50 years?</v>
      </c>
      <c r="M138">
        <f>주간_5pg!F138</f>
        <v>0</v>
      </c>
    </row>
    <row r="139" spans="1:13">
      <c r="A139" s="86" t="s">
        <v>1571</v>
      </c>
      <c r="B139" s="86" t="s">
        <v>226</v>
      </c>
      <c r="C139" s="86">
        <v>5</v>
      </c>
      <c r="D139">
        <f>IF(VLOOKUP(A139,'상위 PV'!A:C,3,0)="기사임",1,"")</f>
        <v>1</v>
      </c>
      <c r="E139">
        <f>COUNTIF(주간_5pg!$F$2:$F$800,'5pg 데이터'!B139)</f>
        <v>1</v>
      </c>
      <c r="F139" t="b">
        <f t="shared" si="2"/>
        <v>1</v>
      </c>
      <c r="G139" t="str">
        <f>IF(F139=FALSE,"",B139&amp;"@"&amp;COUNTIFS($B$1:B139,B139,$F$1:F139,TRUE))</f>
        <v>South Korea@15</v>
      </c>
      <c r="H139" t="str">
        <f>IFERROR(INDEX('기사 제목, 링크 정리시트'!B:B,MATCH(CONCATENATE("http://skinnonews.com"&amp;'5pg 데이터'!A139),'기사 제목, 링크 정리시트'!C:C,0)),"")</f>
        <v>SK On develops polymer electrolytes for lithium metal batteries</v>
      </c>
      <c r="M139">
        <f>주간_5pg!F139</f>
        <v>0</v>
      </c>
    </row>
    <row r="140" spans="1:13">
      <c r="A140" s="86" t="s">
        <v>1628</v>
      </c>
      <c r="B140" s="86" t="s">
        <v>235</v>
      </c>
      <c r="C140" s="86">
        <v>5</v>
      </c>
      <c r="D140">
        <f>IF(VLOOKUP(A140,'상위 PV'!A:C,3,0)="기사임",1,"")</f>
        <v>1</v>
      </c>
      <c r="E140">
        <f>COUNTIF(주간_5pg!$F$2:$F$800,'5pg 데이터'!B140)</f>
        <v>1</v>
      </c>
      <c r="F140" t="b">
        <f t="shared" si="2"/>
        <v>1</v>
      </c>
      <c r="G140" t="str">
        <f>IF(F140=FALSE,"",B140&amp;"@"&amp;COUNTIFS($B$1:B140,B140,$F$1:F140,TRUE))</f>
        <v>Hungary@1</v>
      </c>
      <c r="H140" t="str">
        <f>IFERROR(INDEX('기사 제목, 링크 정리시트'!B:B,MATCH(CONCATENATE("http://skinnonews.com"&amp;'5pg 데이터'!A140),'기사 제목, 링크 정리시트'!C:C,0)),"")</f>
        <v>SK Innovation and SK E&amp;S announce merger, forming Asia-Pacific's largest private energy company with assets of KRW 100 trillion</v>
      </c>
      <c r="M140">
        <f>주간_5pg!F140</f>
        <v>0</v>
      </c>
    </row>
    <row r="141" spans="1:13">
      <c r="A141" s="86" t="s">
        <v>1646</v>
      </c>
      <c r="B141" s="86" t="s">
        <v>233</v>
      </c>
      <c r="C141" s="86">
        <v>5</v>
      </c>
      <c r="D141">
        <f>IF(VLOOKUP(A141,'상위 PV'!A:C,3,0)="기사임",1,"")</f>
        <v>1</v>
      </c>
      <c r="E141">
        <f>COUNTIF(주간_5pg!$F$2:$F$800,'5pg 데이터'!B141)</f>
        <v>1</v>
      </c>
      <c r="F141" t="b">
        <f t="shared" si="2"/>
        <v>1</v>
      </c>
      <c r="G141" t="str">
        <f>IF(F141=FALSE,"",B141&amp;"@"&amp;COUNTIFS($B$1:B141,B141,$F$1:F141,TRUE))</f>
        <v>Hong Kong@2</v>
      </c>
      <c r="H141" t="str">
        <f>IFERROR(INDEX('기사 제목, 링크 정리시트'!B:B,MATCH(CONCATENATE("http://skinnonews.com"&amp;'5pg 데이터'!A141),'기사 제목, 링크 정리시트'!C:C,0)),"")</f>
        <v>[SK Innovation’s Q2 2024 Financial Results] Recording revenue of KRW 18.8 trillion and operating loss of KRW 45.8 billion</v>
      </c>
      <c r="M141">
        <f>주간_5pg!F141</f>
        <v>0</v>
      </c>
    </row>
    <row r="142" spans="1:13">
      <c r="A142" s="86" t="s">
        <v>1676</v>
      </c>
      <c r="B142" s="86" t="s">
        <v>227</v>
      </c>
      <c r="C142" s="86">
        <v>5</v>
      </c>
      <c r="D142">
        <f>IF(VLOOKUP(A142,'상위 PV'!A:C,3,0)="기사임",1,"")</f>
        <v>1</v>
      </c>
      <c r="E142">
        <f>COUNTIF(주간_5pg!$F$2:$F$800,'5pg 데이터'!B142)</f>
        <v>1</v>
      </c>
      <c r="F142" t="b">
        <f t="shared" si="2"/>
        <v>1</v>
      </c>
      <c r="G142" t="str">
        <f>IF(F142=FALSE,"",B142&amp;"@"&amp;COUNTIFS($B$1:B142,B142,$F$1:F142,TRUE))</f>
        <v>Japan@8</v>
      </c>
      <c r="H142" t="str">
        <f>IFERROR(INDEX('기사 제목, 링크 정리시트'!B:B,MATCH(CONCATENATE("http://skinnonews.com"&amp;'5pg 데이터'!A142),'기사 제목, 링크 정리시트'!C:C,0)),"")</f>
        <v>SK Earthon secures carbon storage exploration rights in Australia, boosting resource development and clean energy</v>
      </c>
      <c r="M142">
        <f>주간_5pg!F142</f>
        <v>0</v>
      </c>
    </row>
    <row r="143" spans="1:13">
      <c r="A143" s="86" t="s">
        <v>1677</v>
      </c>
      <c r="B143" s="86" t="s">
        <v>227</v>
      </c>
      <c r="C143" s="86">
        <v>5</v>
      </c>
      <c r="D143">
        <f>IF(VLOOKUP(A143,'상위 PV'!A:C,3,0)="기사임",1,"")</f>
        <v>1</v>
      </c>
      <c r="E143">
        <f>COUNTIF(주간_5pg!$F$2:$F$800,'5pg 데이터'!B143)</f>
        <v>1</v>
      </c>
      <c r="F143" t="b">
        <f t="shared" si="2"/>
        <v>1</v>
      </c>
      <c r="G143" t="str">
        <f>IF(F143=FALSE,"",B143&amp;"@"&amp;COUNTIFS($B$1:B143,B143,$F$1:F143,TRUE))</f>
        <v>Japan@9</v>
      </c>
      <c r="H143" t="str">
        <f>IFERROR(INDEX('기사 제목, 링크 정리시트'!B:B,MATCH(CONCATENATE("http://skinnonews.com"&amp;'5pg 데이터'!A143),'기사 제목, 링크 정리시트'!C:C,0)),"")</f>
        <v>SK Geo Centric establishes strategic partnership in Sustainable Packaging Materials value chain</v>
      </c>
      <c r="M143">
        <f>주간_5pg!F143</f>
        <v>0</v>
      </c>
    </row>
    <row r="144" spans="1:13">
      <c r="A144" s="86" t="s">
        <v>1760</v>
      </c>
      <c r="B144" s="86" t="s">
        <v>226</v>
      </c>
      <c r="C144" s="86">
        <v>5</v>
      </c>
      <c r="D144">
        <f>IF(VLOOKUP(A144,'상위 PV'!A:C,3,0)="기사임",1,"")</f>
        <v>1</v>
      </c>
      <c r="E144">
        <f>COUNTIF(주간_5pg!$F$2:$F$800,'5pg 데이터'!B144)</f>
        <v>1</v>
      </c>
      <c r="F144" t="b">
        <f t="shared" si="2"/>
        <v>1</v>
      </c>
      <c r="G144" t="str">
        <f>IF(F144=FALSE,"",B144&amp;"@"&amp;COUNTIFS($B$1:B144,B144,$F$1:F144,TRUE))</f>
        <v>South Korea@16</v>
      </c>
      <c r="H144" t="str">
        <f>IFERROR(INDEX('기사 제목, 링크 정리시트'!B:B,MATCH(CONCATENATE("http://skinnonews.com"&amp;'5pg 데이터'!A144),'기사 제목, 링크 정리시트'!C:C,0)),"")</f>
        <v>[Daily Drop] Suitcases: Your reliable travel companions packed with petrochemicals</v>
      </c>
      <c r="M144">
        <f>주간_5pg!F144</f>
        <v>0</v>
      </c>
    </row>
    <row r="145" spans="1:13">
      <c r="A145" s="86" t="s">
        <v>1713</v>
      </c>
      <c r="B145" s="86" t="s">
        <v>229</v>
      </c>
      <c r="C145" s="86">
        <v>5</v>
      </c>
      <c r="D145">
        <f>IF(VLOOKUP(A145,'상위 PV'!A:C,3,0)="기사임",1,"")</f>
        <v>1</v>
      </c>
      <c r="E145">
        <f>COUNTIF(주간_5pg!$F$2:$F$800,'5pg 데이터'!B145)</f>
        <v>1</v>
      </c>
      <c r="F145" t="b">
        <f t="shared" si="2"/>
        <v>1</v>
      </c>
      <c r="G145" t="str">
        <f>IF(F145=FALSE,"",B145&amp;"@"&amp;COUNTIFS($B$1:B145,B145,$F$1:F145,TRUE))</f>
        <v>India@11</v>
      </c>
      <c r="H145" t="str">
        <f>IFERROR(INDEX('기사 제목, 링크 정리시트'!B:B,MATCH(CONCATENATE("http://skinnonews.com"&amp;'5pg 데이터'!A145),'기사 제목, 링크 정리시트'!C:C,0)),"")</f>
        <v>SK Innovation enhances shareholder communication ahead of merger with SK E&amp;S</v>
      </c>
      <c r="M145">
        <f>주간_5pg!F145</f>
        <v>0</v>
      </c>
    </row>
    <row r="146" spans="1:13">
      <c r="A146" s="86" t="s">
        <v>1749</v>
      </c>
      <c r="B146" s="86" t="s">
        <v>226</v>
      </c>
      <c r="C146" s="86">
        <v>5</v>
      </c>
      <c r="D146">
        <f>IF(VLOOKUP(A146,'상위 PV'!A:C,3,0)="기사임",1,"")</f>
        <v>1</v>
      </c>
      <c r="E146">
        <f>COUNTIF(주간_5pg!$F$2:$F$800,'5pg 데이터'!B146)</f>
        <v>1</v>
      </c>
      <c r="F146" t="b">
        <f t="shared" si="2"/>
        <v>1</v>
      </c>
      <c r="G146" t="str">
        <f>IF(F146=FALSE,"",B146&amp;"@"&amp;COUNTIFS($B$1:B146,B146,$F$1:F146,TRUE))</f>
        <v>South Korea@17</v>
      </c>
      <c r="H146" t="str">
        <f>IFERROR(INDEX('기사 제목, 링크 정리시트'!B:B,MATCH(CONCATENATE("http://skinnonews.com"&amp;'5pg 데이터'!A146),'기사 제목, 링크 정리시트'!C:C,0)),"")</f>
        <v>Shifts and shutters: How Łukasz Grudzień balances work at SKBMP with his love for dog photography</v>
      </c>
      <c r="M146">
        <f>주간_5pg!F146</f>
        <v>0</v>
      </c>
    </row>
    <row r="147" spans="1:13">
      <c r="A147" s="86" t="s">
        <v>1753</v>
      </c>
      <c r="B147" s="86" t="s">
        <v>1481</v>
      </c>
      <c r="C147" s="86">
        <v>5</v>
      </c>
      <c r="D147">
        <f>IF(VLOOKUP(A147,'상위 PV'!A:C,3,0)="기사임",1,"")</f>
        <v>1</v>
      </c>
      <c r="E147">
        <f>COUNTIF(주간_5pg!$F$2:$F$800,'5pg 데이터'!B147)</f>
        <v>1</v>
      </c>
      <c r="F147" t="b">
        <f t="shared" si="2"/>
        <v>1</v>
      </c>
      <c r="G147" t="str">
        <f>IF(F147=FALSE,"",B147&amp;"@"&amp;COUNTIFS($B$1:B147,B147,$F$1:F147,TRUE))</f>
        <v>Norway@1</v>
      </c>
      <c r="H147" t="str">
        <f>IFERROR(INDEX('기사 제목, 링크 정리시트'!B:B,MATCH(CONCATENATE("http://skinnonews.com"&amp;'5pg 데이터'!A147),'기사 제목, 링크 정리시트'!C:C,0)),"")</f>
        <v>SK Earthon secures operatorship of Ketapu Cluster off the coast of Sarawak, Malaysia, expanding operations in Southeast Asia</v>
      </c>
      <c r="M147">
        <f>주간_5pg!F147</f>
        <v>0</v>
      </c>
    </row>
    <row r="148" spans="1:13">
      <c r="A148" s="86" t="s">
        <v>1810</v>
      </c>
      <c r="B148" s="86" t="s">
        <v>596</v>
      </c>
      <c r="C148" s="86">
        <v>5</v>
      </c>
      <c r="D148">
        <f>IF(VLOOKUP(A148,'상위 PV'!A:C,3,0)="기사임",1,"")</f>
        <v>1</v>
      </c>
      <c r="E148">
        <f>COUNTIF(주간_5pg!$F$2:$F$800,'5pg 데이터'!B148)</f>
        <v>1</v>
      </c>
      <c r="F148" t="b">
        <f t="shared" si="2"/>
        <v>1</v>
      </c>
      <c r="G148" t="str">
        <f>IF(F148=FALSE,"",B148&amp;"@"&amp;COUNTIFS($B$1:B148,B148,$F$1:F148,TRUE))</f>
        <v>Switzerland@1</v>
      </c>
      <c r="H148" t="str">
        <f>IFERROR(INDEX('기사 제목, 링크 정리시트'!B:B,MATCH(CONCATENATE("http://skinnonews.com"&amp;'5pg 데이터'!A148),'기사 제목, 링크 정리시트'!C:C,0)),"")</f>
        <v>SK Energy to start sustainable aviation fuel (SAF) commercial production</v>
      </c>
      <c r="M148">
        <f>주간_5pg!F148</f>
        <v>0</v>
      </c>
    </row>
    <row r="149" spans="1:13">
      <c r="A149" s="86" t="s">
        <v>1737</v>
      </c>
      <c r="B149" s="86" t="s">
        <v>244</v>
      </c>
      <c r="C149" s="86">
        <v>5</v>
      </c>
      <c r="D149">
        <f>IF(VLOOKUP(A149,'상위 PV'!A:C,3,0)="기사임",1,"")</f>
        <v>1</v>
      </c>
      <c r="E149">
        <f>COUNTIF(주간_5pg!$F$2:$F$800,'5pg 데이터'!B149)</f>
        <v>1</v>
      </c>
      <c r="F149" t="b">
        <f t="shared" si="2"/>
        <v>1</v>
      </c>
      <c r="G149" t="str">
        <f>IF(F149=FALSE,"",B149&amp;"@"&amp;COUNTIFS($B$1:B149,B149,$F$1:F149,TRUE))</f>
        <v>Indonesia@9</v>
      </c>
      <c r="H149" t="str">
        <f>IFERROR(INDEX('기사 제목, 링크 정리시트'!B:B,MATCH(CONCATENATE("http://skinnonews.com"&amp;'5pg 데이터'!A149),'기사 제목, 링크 정리시트'!C:C,0)),"")</f>
        <v/>
      </c>
      <c r="M149">
        <f>주간_5pg!F149</f>
        <v>0</v>
      </c>
    </row>
    <row r="150" spans="1:13">
      <c r="A150" s="86" t="s">
        <v>1081</v>
      </c>
      <c r="B150" s="86" t="s">
        <v>225</v>
      </c>
      <c r="C150" s="86">
        <v>5</v>
      </c>
      <c r="D150">
        <f>IF(VLOOKUP(A150,'상위 PV'!A:C,3,0)="기사임",1,"")</f>
        <v>1</v>
      </c>
      <c r="E150">
        <f>COUNTIF(주간_5pg!$F$2:$F$800,'5pg 데이터'!B150)</f>
        <v>1</v>
      </c>
      <c r="F150" t="b">
        <f t="shared" si="2"/>
        <v>1</v>
      </c>
      <c r="G150" t="str">
        <f>IF(F150=FALSE,"",B150&amp;"@"&amp;COUNTIFS($B$1:B150,B150,$F$1:F150,TRUE))</f>
        <v>United States@17</v>
      </c>
      <c r="H150" t="str">
        <f>IFERROR(INDEX('기사 제목, 링크 정리시트'!B:B,MATCH(CONCATENATE("http://skinnonews.com"&amp;'5pg 데이터'!A150),'기사 제목, 링크 정리시트'!C:C,0)),"")</f>
        <v>SK ZIC, SK EnClean ranked No. 1 in Korea Brand Power Index for 23 consecutive year</v>
      </c>
      <c r="M150">
        <f>주간_5pg!F150</f>
        <v>0</v>
      </c>
    </row>
    <row r="151" spans="1:13">
      <c r="A151" s="86" t="s">
        <v>268</v>
      </c>
      <c r="B151" s="86" t="s">
        <v>226</v>
      </c>
      <c r="C151" s="86">
        <v>5</v>
      </c>
      <c r="D151">
        <f>IF(VLOOKUP(A151,'상위 PV'!A:C,3,0)="기사임",1,"")</f>
        <v>1</v>
      </c>
      <c r="E151">
        <f>COUNTIF(주간_5pg!$F$2:$F$800,'5pg 데이터'!B151)</f>
        <v>1</v>
      </c>
      <c r="F151" t="b">
        <f t="shared" si="2"/>
        <v>1</v>
      </c>
      <c r="G151" t="str">
        <f>IF(F151=FALSE,"",B151&amp;"@"&amp;COUNTIFS($B$1:B151,B151,$F$1:F151,TRUE))</f>
        <v>South Korea@18</v>
      </c>
      <c r="H151" t="str">
        <f>IFERROR(INDEX('기사 제목, 링크 정리시트'!B:B,MATCH(CONCATENATE("http://skinnonews.com"&amp;'5pg 데이터'!A151),'기사 제목, 링크 정리시트'!C:C,0)),"")</f>
        <v>Z-folding, a technique that ensures the safety of SK Innovation’s batteries</v>
      </c>
      <c r="M151">
        <f>주간_5pg!F151</f>
        <v>0</v>
      </c>
    </row>
    <row r="152" spans="1:13">
      <c r="A152" s="86" t="s">
        <v>1754</v>
      </c>
      <c r="B152" s="86" t="s">
        <v>237</v>
      </c>
      <c r="C152" s="86">
        <v>5</v>
      </c>
      <c r="D152">
        <f>IF(VLOOKUP(A152,'상위 PV'!A:C,3,0)="기사임",1,"")</f>
        <v>1</v>
      </c>
      <c r="E152">
        <f>COUNTIF(주간_5pg!$F$2:$F$800,'5pg 데이터'!B152)</f>
        <v>1</v>
      </c>
      <c r="F152" t="b">
        <f t="shared" si="2"/>
        <v>1</v>
      </c>
      <c r="G152" t="str">
        <f>IF(F152=FALSE,"",B152&amp;"@"&amp;COUNTIFS($B$1:B152,B152,$F$1:F152,TRUE))</f>
        <v>Malaysia@5</v>
      </c>
      <c r="H152" t="str">
        <f>IFERROR(INDEX('기사 제목, 링크 정리시트'!B:B,MATCH(CONCATENATE("http://skinnonews.com"&amp;'5pg 데이터'!A152),'기사 제목, 링크 정리시트'!C:C,0)),"")</f>
        <v/>
      </c>
      <c r="M152">
        <f>주간_5pg!F152</f>
        <v>0</v>
      </c>
    </row>
    <row r="153" spans="1:13">
      <c r="A153" s="86" t="s">
        <v>906</v>
      </c>
      <c r="B153" s="86" t="s">
        <v>227</v>
      </c>
      <c r="C153" s="86">
        <v>5</v>
      </c>
      <c r="D153">
        <f>IF(VLOOKUP(A153,'상위 PV'!A:C,3,0)="기사임",1,"")</f>
        <v>1</v>
      </c>
      <c r="E153">
        <f>COUNTIF(주간_5pg!$F$2:$F$800,'5pg 데이터'!B153)</f>
        <v>1</v>
      </c>
      <c r="F153" t="b">
        <f t="shared" si="2"/>
        <v>1</v>
      </c>
      <c r="G153" t="str">
        <f>IF(F153=FALSE,"",B153&amp;"@"&amp;COUNTIFS($B$1:B153,B153,$F$1:F153,TRUE))</f>
        <v>Japan@10</v>
      </c>
      <c r="H153" t="str">
        <f>IFERROR(INDEX('기사 제목, 링크 정리시트'!B:B,MATCH(CONCATENATE("http://skinnonews.com"&amp;'5pg 데이터'!A153),'기사 제목, 링크 정리시트'!C:C,0)),"")</f>
        <v>SK Geo Centric making equity investment into PureCycle Technologies to expand plastic recycling business</v>
      </c>
      <c r="M153">
        <f>주간_5pg!F153</f>
        <v>0</v>
      </c>
    </row>
    <row r="154" spans="1:13">
      <c r="A154" s="86" t="s">
        <v>284</v>
      </c>
      <c r="B154" s="86" t="s">
        <v>227</v>
      </c>
      <c r="C154" s="86">
        <v>5</v>
      </c>
      <c r="D154" t="str">
        <f>IF(VLOOKUP(A154,'상위 PV'!A:C,3,0)="기사임",1,"")</f>
        <v/>
      </c>
      <c r="E154">
        <f>COUNTIF(주간_5pg!$F$2:$F$800,'5pg 데이터'!B154)</f>
        <v>1</v>
      </c>
      <c r="F154" t="b">
        <f t="shared" si="2"/>
        <v>0</v>
      </c>
      <c r="G154" t="str">
        <f>IF(F154=FALSE,"",B154&amp;"@"&amp;COUNTIFS($B$1:B154,B154,$F$1:F154,TRUE))</f>
        <v/>
      </c>
      <c r="H154" t="str">
        <f>IFERROR(INDEX('기사 제목, 링크 정리시트'!B:B,MATCH(CONCATENATE("http://skinnonews.com"&amp;'5pg 데이터'!A154),'기사 제목, 링크 정리시트'!C:C,0)),"")</f>
        <v/>
      </c>
      <c r="M154">
        <f>주간_5pg!F154</f>
        <v>0</v>
      </c>
    </row>
    <row r="155" spans="1:13">
      <c r="A155" s="86" t="s">
        <v>1445</v>
      </c>
      <c r="B155" s="86" t="s">
        <v>226</v>
      </c>
      <c r="C155" s="86">
        <v>5</v>
      </c>
      <c r="D155" t="str">
        <f>IF(VLOOKUP(A155,'상위 PV'!A:C,3,0)="기사임",1,"")</f>
        <v/>
      </c>
      <c r="E155">
        <f>COUNTIF(주간_5pg!$F$2:$F$800,'5pg 데이터'!B155)</f>
        <v>1</v>
      </c>
      <c r="F155" t="b">
        <f t="shared" si="2"/>
        <v>0</v>
      </c>
      <c r="G155" t="str">
        <f>IF(F155=FALSE,"",B155&amp;"@"&amp;COUNTIFS($B$1:B155,B155,$F$1:F155,TRUE))</f>
        <v/>
      </c>
      <c r="H155" t="str">
        <f>IFERROR(INDEX('기사 제목, 링크 정리시트'!B:B,MATCH(CONCATENATE("http://skinnonews.com"&amp;'5pg 데이터'!A155),'기사 제목, 링크 정리시트'!C:C,0)),"")</f>
        <v/>
      </c>
      <c r="M155">
        <f>주간_5pg!F155</f>
        <v>0</v>
      </c>
    </row>
    <row r="156" spans="1:13">
      <c r="A156" s="86" t="s">
        <v>1445</v>
      </c>
      <c r="B156" s="86" t="s">
        <v>240</v>
      </c>
      <c r="C156" s="86">
        <v>5</v>
      </c>
      <c r="D156" t="str">
        <f>IF(VLOOKUP(A156,'상위 PV'!A:C,3,0)="기사임",1,"")</f>
        <v/>
      </c>
      <c r="E156">
        <f>COUNTIF(주간_5pg!$F$2:$F$800,'5pg 데이터'!B156)</f>
        <v>1</v>
      </c>
      <c r="F156" t="b">
        <f t="shared" si="2"/>
        <v>0</v>
      </c>
      <c r="G156" t="str">
        <f>IF(F156=FALSE,"",B156&amp;"@"&amp;COUNTIFS($B$1:B156,B156,$F$1:F156,TRUE))</f>
        <v/>
      </c>
      <c r="H156" t="str">
        <f>IFERROR(INDEX('기사 제목, 링크 정리시트'!B:B,MATCH(CONCATENATE("http://skinnonews.com"&amp;'5pg 데이터'!A156),'기사 제목, 링크 정리시트'!C:C,0)),"")</f>
        <v/>
      </c>
      <c r="M156">
        <f>주간_5pg!F156</f>
        <v>0</v>
      </c>
    </row>
    <row r="157" spans="1:13">
      <c r="A157" s="86" t="s">
        <v>1448</v>
      </c>
      <c r="B157" s="86" t="s">
        <v>225</v>
      </c>
      <c r="C157" s="86">
        <v>5</v>
      </c>
      <c r="D157" t="str">
        <f>IF(VLOOKUP(A157,'상위 PV'!A:C,3,0)="기사임",1,"")</f>
        <v/>
      </c>
      <c r="E157">
        <f>COUNTIF(주간_5pg!$F$2:$F$800,'5pg 데이터'!B157)</f>
        <v>1</v>
      </c>
      <c r="F157" t="b">
        <f t="shared" si="2"/>
        <v>0</v>
      </c>
      <c r="G157" t="str">
        <f>IF(F157=FALSE,"",B157&amp;"@"&amp;COUNTIFS($B$1:B157,B157,$F$1:F157,TRUE))</f>
        <v/>
      </c>
      <c r="H157" t="str">
        <f>IFERROR(INDEX('기사 제목, 링크 정리시트'!B:B,MATCH(CONCATENATE("http://skinnonews.com"&amp;'5pg 데이터'!A157),'기사 제목, 링크 정리시트'!C:C,0)),"")</f>
        <v/>
      </c>
      <c r="M157">
        <f>주간_5pg!F157</f>
        <v>0</v>
      </c>
    </row>
    <row r="158" spans="1:13">
      <c r="A158" s="86" t="s">
        <v>1446</v>
      </c>
      <c r="B158" s="86" t="s">
        <v>227</v>
      </c>
      <c r="C158" s="86">
        <v>5</v>
      </c>
      <c r="D158" t="str">
        <f>IF(VLOOKUP(A158,'상위 PV'!A:C,3,0)="기사임",1,"")</f>
        <v/>
      </c>
      <c r="E158">
        <f>COUNTIF(주간_5pg!$F$2:$F$800,'5pg 데이터'!B158)</f>
        <v>1</v>
      </c>
      <c r="F158" t="b">
        <f t="shared" si="2"/>
        <v>0</v>
      </c>
      <c r="G158" t="str">
        <f>IF(F158=FALSE,"",B158&amp;"@"&amp;COUNTIFS($B$1:B158,B158,$F$1:F158,TRUE))</f>
        <v/>
      </c>
      <c r="H158" t="str">
        <f>IFERROR(INDEX('기사 제목, 링크 정리시트'!B:B,MATCH(CONCATENATE("http://skinnonews.com"&amp;'5pg 데이터'!A158),'기사 제목, 링크 정리시트'!C:C,0)),"")</f>
        <v/>
      </c>
      <c r="M158">
        <f>주간_5pg!F158</f>
        <v>0</v>
      </c>
    </row>
    <row r="159" spans="1:13">
      <c r="A159" s="86" t="s">
        <v>1449</v>
      </c>
      <c r="B159" s="86" t="s">
        <v>225</v>
      </c>
      <c r="C159" s="86">
        <v>5</v>
      </c>
      <c r="D159" t="str">
        <f>IF(VLOOKUP(A159,'상위 PV'!A:C,3,0)="기사임",1,"")</f>
        <v/>
      </c>
      <c r="E159">
        <f>COUNTIF(주간_5pg!$F$2:$F$800,'5pg 데이터'!B159)</f>
        <v>1</v>
      </c>
      <c r="F159" t="b">
        <f t="shared" si="2"/>
        <v>0</v>
      </c>
      <c r="G159" t="str">
        <f>IF(F159=FALSE,"",B159&amp;"@"&amp;COUNTIFS($B$1:B159,B159,$F$1:F159,TRUE))</f>
        <v/>
      </c>
      <c r="H159" t="str">
        <f>IFERROR(INDEX('기사 제목, 링크 정리시트'!B:B,MATCH(CONCATENATE("http://skinnonews.com"&amp;'5pg 데이터'!A159),'기사 제목, 링크 정리시트'!C:C,0)),"")</f>
        <v/>
      </c>
      <c r="M159">
        <f>주간_5pg!F159</f>
        <v>0</v>
      </c>
    </row>
    <row r="160" spans="1:13">
      <c r="A160" s="86" t="s">
        <v>306</v>
      </c>
      <c r="B160" s="86" t="s">
        <v>247</v>
      </c>
      <c r="C160" s="86">
        <v>5</v>
      </c>
      <c r="D160" t="str">
        <f>IF(VLOOKUP(A160,'상위 PV'!A:C,3,0)="기사임",1,"")</f>
        <v/>
      </c>
      <c r="E160">
        <f>COUNTIF(주간_5pg!$F$2:$F$800,'5pg 데이터'!B160)</f>
        <v>1</v>
      </c>
      <c r="F160" t="b">
        <f t="shared" si="2"/>
        <v>0</v>
      </c>
      <c r="G160" t="str">
        <f>IF(F160=FALSE,"",B160&amp;"@"&amp;COUNTIFS($B$1:B160,B160,$F$1:F160,TRUE))</f>
        <v/>
      </c>
      <c r="H160" t="str">
        <f>IFERROR(INDEX('기사 제목, 링크 정리시트'!B:B,MATCH(CONCATENATE("http://skinnonews.com"&amp;'5pg 데이터'!A160),'기사 제목, 링크 정리시트'!C:C,0)),"")</f>
        <v/>
      </c>
      <c r="M160">
        <f>주간_5pg!F160</f>
        <v>0</v>
      </c>
    </row>
    <row r="161" spans="1:13">
      <c r="A161" s="86" t="s">
        <v>274</v>
      </c>
      <c r="B161" s="86" t="s">
        <v>247</v>
      </c>
      <c r="C161" s="86">
        <v>5</v>
      </c>
      <c r="D161" t="str">
        <f>IF(VLOOKUP(A161,'상위 PV'!A:C,3,0)="기사임",1,"")</f>
        <v/>
      </c>
      <c r="E161">
        <f>COUNTIF(주간_5pg!$F$2:$F$800,'5pg 데이터'!B161)</f>
        <v>1</v>
      </c>
      <c r="F161" t="b">
        <f t="shared" si="2"/>
        <v>0</v>
      </c>
      <c r="G161" t="str">
        <f>IF(F161=FALSE,"",B161&amp;"@"&amp;COUNTIFS($B$1:B161,B161,$F$1:F161,TRUE))</f>
        <v/>
      </c>
      <c r="H161" t="str">
        <f>IFERROR(INDEX('기사 제목, 링크 정리시트'!B:B,MATCH(CONCATENATE("http://skinnonews.com"&amp;'5pg 데이터'!A161),'기사 제목, 링크 정리시트'!C:C,0)),"")</f>
        <v/>
      </c>
      <c r="M161">
        <f>주간_5pg!F161</f>
        <v>0</v>
      </c>
    </row>
    <row r="162" spans="1:13">
      <c r="A162" s="86" t="s">
        <v>260</v>
      </c>
      <c r="B162" s="86" t="s">
        <v>225</v>
      </c>
      <c r="C162" s="86">
        <v>5</v>
      </c>
      <c r="D162" t="str">
        <f>IF(VLOOKUP(A162,'상위 PV'!A:C,3,0)="기사임",1,"")</f>
        <v/>
      </c>
      <c r="E162">
        <f>COUNTIF(주간_5pg!$F$2:$F$800,'5pg 데이터'!B162)</f>
        <v>1</v>
      </c>
      <c r="F162" t="b">
        <f t="shared" si="2"/>
        <v>0</v>
      </c>
      <c r="G162" t="str">
        <f>IF(F162=FALSE,"",B162&amp;"@"&amp;COUNTIFS($B$1:B162,B162,$F$1:F162,TRUE))</f>
        <v/>
      </c>
      <c r="H162" t="str">
        <f>IFERROR(INDEX('기사 제목, 링크 정리시트'!B:B,MATCH(CONCATENATE("http://skinnonews.com"&amp;'5pg 데이터'!A162),'기사 제목, 링크 정리시트'!C:C,0)),"")</f>
        <v/>
      </c>
      <c r="M162">
        <f>주간_5pg!F162</f>
        <v>0</v>
      </c>
    </row>
    <row r="163" spans="1:13">
      <c r="A163" s="86" t="s">
        <v>1813</v>
      </c>
      <c r="B163" s="86" t="s">
        <v>247</v>
      </c>
      <c r="C163" s="86">
        <v>5</v>
      </c>
      <c r="D163" t="str">
        <f>IF(VLOOKUP(A163,'상위 PV'!A:C,3,0)="기사임",1,"")</f>
        <v/>
      </c>
      <c r="E163">
        <f>COUNTIF(주간_5pg!$F$2:$F$800,'5pg 데이터'!B163)</f>
        <v>1</v>
      </c>
      <c r="F163" t="b">
        <f t="shared" si="2"/>
        <v>0</v>
      </c>
      <c r="G163" t="str">
        <f>IF(F163=FALSE,"",B163&amp;"@"&amp;COUNTIFS($B$1:B163,B163,$F$1:F163,TRUE))</f>
        <v/>
      </c>
      <c r="H163" t="str">
        <f>IFERROR(INDEX('기사 제목, 링크 정리시트'!B:B,MATCH(CONCATENATE("http://skinnonews.com"&amp;'5pg 데이터'!A163),'기사 제목, 링크 정리시트'!C:C,0)),"")</f>
        <v/>
      </c>
      <c r="M163">
        <f>주간_5pg!F163</f>
        <v>0</v>
      </c>
    </row>
    <row r="164" spans="1:13">
      <c r="A164" s="86" t="s">
        <v>1098</v>
      </c>
      <c r="B164" s="86" t="s">
        <v>225</v>
      </c>
      <c r="C164" s="86">
        <v>5</v>
      </c>
      <c r="D164" t="str">
        <f>IF(VLOOKUP(A164,'상위 PV'!A:C,3,0)="기사임",1,"")</f>
        <v/>
      </c>
      <c r="E164">
        <f>COUNTIF(주간_5pg!$F$2:$F$800,'5pg 데이터'!B164)</f>
        <v>1</v>
      </c>
      <c r="F164" t="b">
        <f t="shared" si="2"/>
        <v>0</v>
      </c>
      <c r="G164" t="str">
        <f>IF(F164=FALSE,"",B164&amp;"@"&amp;COUNTIFS($B$1:B164,B164,$F$1:F164,TRUE))</f>
        <v/>
      </c>
      <c r="H164" t="str">
        <f>IFERROR(INDEX('기사 제목, 링크 정리시트'!B:B,MATCH(CONCATENATE("http://skinnonews.com"&amp;'5pg 데이터'!A164),'기사 제목, 링크 정리시트'!C:C,0)),"")</f>
        <v/>
      </c>
      <c r="M164">
        <f>주간_5pg!F164</f>
        <v>0</v>
      </c>
    </row>
    <row r="165" spans="1:13">
      <c r="A165" s="86" t="s">
        <v>254</v>
      </c>
      <c r="B165" s="86" t="s">
        <v>232</v>
      </c>
      <c r="C165" s="86">
        <v>4</v>
      </c>
      <c r="D165" t="str">
        <f>IF(VLOOKUP(A165,'상위 PV'!A:C,3,0)="기사임",1,"")</f>
        <v/>
      </c>
      <c r="E165">
        <f>COUNTIF(주간_5pg!$F$2:$F$800,'5pg 데이터'!B165)</f>
        <v>1</v>
      </c>
      <c r="F165" t="b">
        <f t="shared" si="2"/>
        <v>0</v>
      </c>
      <c r="G165" t="str">
        <f>IF(F165=FALSE,"",B165&amp;"@"&amp;COUNTIFS($B$1:B165,B165,$F$1:F165,TRUE))</f>
        <v/>
      </c>
      <c r="H165" t="str">
        <f>IFERROR(INDEX('기사 제목, 링크 정리시트'!B:B,MATCH(CONCATENATE("http://skinnonews.com"&amp;'5pg 데이터'!A165),'기사 제목, 링크 정리시트'!C:C,0)),"")</f>
        <v/>
      </c>
      <c r="M165">
        <f>주간_5pg!F165</f>
        <v>0</v>
      </c>
    </row>
    <row r="166" spans="1:13">
      <c r="A166" s="86" t="s">
        <v>254</v>
      </c>
      <c r="B166" s="86" t="s">
        <v>228</v>
      </c>
      <c r="C166" s="86">
        <v>4</v>
      </c>
      <c r="D166" t="str">
        <f>IF(VLOOKUP(A166,'상위 PV'!A:C,3,0)="기사임",1,"")</f>
        <v/>
      </c>
      <c r="E166">
        <f>COUNTIF(주간_5pg!$F$2:$F$800,'5pg 데이터'!B166)</f>
        <v>1</v>
      </c>
      <c r="F166" t="b">
        <f t="shared" si="2"/>
        <v>0</v>
      </c>
      <c r="G166" t="str">
        <f>IF(F166=FALSE,"",B166&amp;"@"&amp;COUNTIFS($B$1:B166,B166,$F$1:F166,TRUE))</f>
        <v/>
      </c>
      <c r="H166" t="str">
        <f>IFERROR(INDEX('기사 제목, 링크 정리시트'!B:B,MATCH(CONCATENATE("http://skinnonews.com"&amp;'5pg 데이터'!A166),'기사 제목, 링크 정리시트'!C:C,0)),"")</f>
        <v/>
      </c>
      <c r="M166">
        <f>주간_5pg!F166</f>
        <v>0</v>
      </c>
    </row>
    <row r="167" spans="1:13">
      <c r="A167" s="86" t="s">
        <v>264</v>
      </c>
      <c r="B167" s="86" t="s">
        <v>225</v>
      </c>
      <c r="C167" s="86">
        <v>4</v>
      </c>
      <c r="D167">
        <f>IF(VLOOKUP(A167,'상위 PV'!A:C,3,0)="기사임",1,"")</f>
        <v>1</v>
      </c>
      <c r="E167">
        <f>COUNTIF(주간_5pg!$F$2:$F$800,'5pg 데이터'!B167)</f>
        <v>1</v>
      </c>
      <c r="F167" t="b">
        <f t="shared" si="2"/>
        <v>1</v>
      </c>
      <c r="G167" t="str">
        <f>IF(F167=FALSE,"",B167&amp;"@"&amp;COUNTIFS($B$1:B167,B167,$F$1:F167,TRUE))</f>
        <v>United States@18</v>
      </c>
      <c r="H167" t="str">
        <f>IFERROR(INDEX('기사 제목, 링크 정리시트'!B:B,MATCH(CONCATENATE("http://skinnonews.com"&amp;'5pg 데이터'!A167),'기사 제목, 링크 정리시트'!C:C,0)),"")</f>
        <v>SK On – Ford’s joint venture BlueOval SK officially established</v>
      </c>
      <c r="M167">
        <f>주간_5pg!F167</f>
        <v>0</v>
      </c>
    </row>
    <row r="168" spans="1:13">
      <c r="A168" s="86" t="s">
        <v>999</v>
      </c>
      <c r="B168" s="86" t="s">
        <v>226</v>
      </c>
      <c r="C168" s="86">
        <v>4</v>
      </c>
      <c r="D168">
        <f>IF(VLOOKUP(A168,'상위 PV'!A:C,3,0)="기사임",1,"")</f>
        <v>1</v>
      </c>
      <c r="E168">
        <f>COUNTIF(주간_5pg!$F$2:$F$800,'5pg 데이터'!B168)</f>
        <v>1</v>
      </c>
      <c r="F168" t="b">
        <f t="shared" si="2"/>
        <v>1</v>
      </c>
      <c r="G168" t="str">
        <f>IF(F168=FALSE,"",B168&amp;"@"&amp;COUNTIFS($B$1:B168,B168,$F$1:F168,TRUE))</f>
        <v>South Korea@19</v>
      </c>
      <c r="H168" t="str">
        <f>IFERROR(INDEX('기사 제목, 링크 정리시트'!B:B,MATCH(CONCATENATE("http://skinnonews.com"&amp;'5pg 데이터'!A168),'기사 제목, 링크 정리시트'!C:C,0)),"")</f>
        <v>SK Geo Centric establishes a new EAA plant in China</v>
      </c>
      <c r="M168">
        <f>주간_5pg!F168</f>
        <v>0</v>
      </c>
    </row>
    <row r="169" spans="1:13">
      <c r="A169" s="86" t="s">
        <v>267</v>
      </c>
      <c r="B169" s="86" t="s">
        <v>894</v>
      </c>
      <c r="C169" s="86">
        <v>4</v>
      </c>
      <c r="D169">
        <f>IF(VLOOKUP(A169,'상위 PV'!A:C,3,0)="기사임",1,"")</f>
        <v>1</v>
      </c>
      <c r="E169">
        <f>COUNTIF(주간_5pg!$F$2:$F$800,'5pg 데이터'!B169)</f>
        <v>1</v>
      </c>
      <c r="F169" t="b">
        <f t="shared" si="2"/>
        <v>1</v>
      </c>
      <c r="G169" t="str">
        <f>IF(F169=FALSE,"",B169&amp;"@"&amp;COUNTIFS($B$1:B169,B169,$F$1:F169,TRUE))</f>
        <v>Saudi Arabia@1</v>
      </c>
      <c r="H169" t="str">
        <f>IFERROR(INDEX('기사 제목, 링크 정리시트'!B:B,MATCH(CONCATENATE("http://skinnonews.com"&amp;'5pg 데이터'!A169),'기사 제목, 링크 정리시트'!C:C,0)),"")</f>
        <v>SK Geo Centric to build Advanced Recycle Cluster in Ulsan by 2025</v>
      </c>
      <c r="M169">
        <f>주간_5pg!F169</f>
        <v>0</v>
      </c>
    </row>
    <row r="170" spans="1:13">
      <c r="A170" s="86" t="s">
        <v>926</v>
      </c>
      <c r="B170" s="86" t="s">
        <v>225</v>
      </c>
      <c r="C170" s="86">
        <v>4</v>
      </c>
      <c r="D170">
        <f>IF(VLOOKUP(A170,'상위 PV'!A:C,3,0)="기사임",1,"")</f>
        <v>1</v>
      </c>
      <c r="E170">
        <f>COUNTIF(주간_5pg!$F$2:$F$800,'5pg 데이터'!B170)</f>
        <v>1</v>
      </c>
      <c r="F170" t="b">
        <f t="shared" si="2"/>
        <v>1</v>
      </c>
      <c r="G170" t="str">
        <f>IF(F170=FALSE,"",B170&amp;"@"&amp;COUNTIFS($B$1:B170,B170,$F$1:F170,TRUE))</f>
        <v>United States@19</v>
      </c>
      <c r="H170" t="str">
        <f>IFERROR(INDEX('기사 제목, 링크 정리시트'!B:B,MATCH(CONCATENATE("http://skinnonews.com"&amp;'5pg 데이터'!A170),'기사 제목, 링크 정리시트'!C:C,0)),"")</f>
        <v>SK Innovation establishes an Open Innovation Post in Silicon Valley to expedite Green Innovation</v>
      </c>
      <c r="M170">
        <f>주간_5pg!F170</f>
        <v>0</v>
      </c>
    </row>
    <row r="171" spans="1:13">
      <c r="A171" s="86" t="s">
        <v>583</v>
      </c>
      <c r="B171" s="86" t="s">
        <v>229</v>
      </c>
      <c r="C171" s="86">
        <v>4</v>
      </c>
      <c r="D171">
        <f>IF(VLOOKUP(A171,'상위 PV'!A:C,3,0)="기사임",1,"")</f>
        <v>1</v>
      </c>
      <c r="E171">
        <f>COUNTIF(주간_5pg!$F$2:$F$800,'5pg 데이터'!B171)</f>
        <v>1</v>
      </c>
      <c r="F171" t="b">
        <f t="shared" si="2"/>
        <v>1</v>
      </c>
      <c r="G171" t="str">
        <f>IF(F171=FALSE,"",B171&amp;"@"&amp;COUNTIFS($B$1:B171,B171,$F$1:F171,TRUE))</f>
        <v>India@12</v>
      </c>
      <c r="H171" t="str">
        <f>IFERROR(INDEX('기사 제목, 링크 정리시트'!B:B,MATCH(CONCATENATE("http://skinnonews.com"&amp;'5pg 데이터'!A171),'기사 제목, 링크 정리시트'!C:C,0)),"")</f>
        <v>SK On secures up to USD 944 million of investment, accelerating global expansion</v>
      </c>
      <c r="M171">
        <f>주간_5pg!F171</f>
        <v>0</v>
      </c>
    </row>
    <row r="172" spans="1:13">
      <c r="A172" s="86" t="s">
        <v>1173</v>
      </c>
      <c r="B172" s="86" t="s">
        <v>225</v>
      </c>
      <c r="C172" s="86">
        <v>4</v>
      </c>
      <c r="D172">
        <f>IF(VLOOKUP(A172,'상위 PV'!A:C,3,0)="기사임",1,"")</f>
        <v>1</v>
      </c>
      <c r="E172">
        <f>COUNTIF(주간_5pg!$F$2:$F$800,'5pg 데이터'!B172)</f>
        <v>1</v>
      </c>
      <c r="F172" t="b">
        <f t="shared" si="2"/>
        <v>1</v>
      </c>
      <c r="G172" t="str">
        <f>IF(F172=FALSE,"",B172&amp;"@"&amp;COUNTIFS($B$1:B172,B172,$F$1:F172,TRUE))</f>
        <v>United States@20</v>
      </c>
      <c r="H172" t="str">
        <f>IFERROR(INDEX('기사 제목, 링크 정리시트'!B:B,MATCH(CONCATENATE("http://skinnonews.com"&amp;'5pg 데이터'!A172),'기사 제목, 링크 정리시트'!C:C,0)),"")</f>
        <v>SK Boulevard unveiled, celebrating SK On’s local impact in Jackson County</v>
      </c>
      <c r="M172">
        <f>주간_5pg!F172</f>
        <v>0</v>
      </c>
    </row>
    <row r="173" spans="1:13">
      <c r="A173" s="86" t="s">
        <v>657</v>
      </c>
      <c r="B173" s="86" t="s">
        <v>225</v>
      </c>
      <c r="C173" s="86">
        <v>4</v>
      </c>
      <c r="D173">
        <f>IF(VLOOKUP(A173,'상위 PV'!A:C,3,0)="기사임",1,"")</f>
        <v>1</v>
      </c>
      <c r="E173">
        <f>COUNTIF(주간_5pg!$F$2:$F$800,'5pg 데이터'!B173)</f>
        <v>1</v>
      </c>
      <c r="F173" t="b">
        <f t="shared" si="2"/>
        <v>1</v>
      </c>
      <c r="G173" t="str">
        <f>IF(F173=FALSE,"",B173&amp;"@"&amp;COUNTIFS($B$1:B173,B173,$F$1:F173,TRUE))</f>
        <v>United States@21</v>
      </c>
      <c r="H173" t="str">
        <f>IFERROR(INDEX('기사 제목, 링크 정리시트'!B:B,MATCH(CONCATENATE("http://skinnonews.com"&amp;'5pg 데이터'!A173),'기사 제목, 링크 정리시트'!C:C,0)),"")</f>
        <v>South Korea – Malaysia Carbon Capture &amp; Storage Project alliance expanded with new MOU</v>
      </c>
      <c r="M173">
        <f>주간_5pg!F173</f>
        <v>0</v>
      </c>
    </row>
    <row r="174" spans="1:13">
      <c r="A174" s="86" t="s">
        <v>903</v>
      </c>
      <c r="B174" s="86" t="s">
        <v>234</v>
      </c>
      <c r="C174" s="86">
        <v>4</v>
      </c>
      <c r="D174">
        <f>IF(VLOOKUP(A174,'상위 PV'!A:C,3,0)="기사임",1,"")</f>
        <v>1</v>
      </c>
      <c r="E174">
        <f>COUNTIF(주간_5pg!$F$2:$F$800,'5pg 데이터'!B174)</f>
        <v>1</v>
      </c>
      <c r="F174" t="b">
        <f t="shared" si="2"/>
        <v>1</v>
      </c>
      <c r="G174" t="str">
        <f>IF(F174=FALSE,"",B174&amp;"@"&amp;COUNTIFS($B$1:B174,B174,$F$1:F174,TRUE))</f>
        <v>United Kingdom@6</v>
      </c>
      <c r="H174" t="str">
        <f>IFERROR(INDEX('기사 제목, 링크 정리시트'!B:B,MATCH(CONCATENATE("http://skinnonews.com"&amp;'5pg 데이터'!A174),'기사 제목, 링크 정리시트'!C:C,0)),"")</f>
        <v>[SKinno Tech] The core materials of secondary battery – Separator</v>
      </c>
      <c r="M174">
        <f>주간_5pg!F174</f>
        <v>0</v>
      </c>
    </row>
    <row r="175" spans="1:13">
      <c r="A175" s="86" t="s">
        <v>942</v>
      </c>
      <c r="B175" s="86" t="s">
        <v>230</v>
      </c>
      <c r="C175" s="86">
        <v>4</v>
      </c>
      <c r="D175">
        <f>IF(VLOOKUP(A175,'상위 PV'!A:C,3,0)="기사임",1,"")</f>
        <v>1</v>
      </c>
      <c r="E175">
        <f>COUNTIF(주간_5pg!$F$2:$F$800,'5pg 데이터'!B175)</f>
        <v>1</v>
      </c>
      <c r="F175" t="b">
        <f t="shared" si="2"/>
        <v>1</v>
      </c>
      <c r="G175" t="str">
        <f>IF(F175=FALSE,"",B175&amp;"@"&amp;COUNTIFS($B$1:B175,B175,$F$1:F175,TRUE))</f>
        <v>Singapore@9</v>
      </c>
      <c r="H175" t="str">
        <f>IFERROR(INDEX('기사 제목, 링크 정리시트'!B:B,MATCH(CONCATENATE("http://skinnonews.com"&amp;'5pg 데이터'!A175),'기사 제목, 링크 정리시트'!C:C,0)),"")</f>
        <v>SK Trading International invests in Daekyung O&amp;T to secure bio-aviation fuel raw materials</v>
      </c>
      <c r="M175">
        <f>주간_5pg!F175</f>
        <v>0</v>
      </c>
    </row>
    <row r="176" spans="1:13">
      <c r="A176" s="86" t="s">
        <v>966</v>
      </c>
      <c r="B176" s="86" t="s">
        <v>229</v>
      </c>
      <c r="C176" s="86">
        <v>4</v>
      </c>
      <c r="D176">
        <f>IF(VLOOKUP(A176,'상위 PV'!A:C,3,0)="기사임",1,"")</f>
        <v>1</v>
      </c>
      <c r="E176">
        <f>COUNTIF(주간_5pg!$F$2:$F$800,'5pg 데이터'!B176)</f>
        <v>1</v>
      </c>
      <c r="F176" t="b">
        <f t="shared" si="2"/>
        <v>1</v>
      </c>
      <c r="G176" t="str">
        <f>IF(F176=FALSE,"",B176&amp;"@"&amp;COUNTIFS($B$1:B176,B176,$F$1:F176,TRUE))</f>
        <v>India@13</v>
      </c>
      <c r="H176" t="str">
        <f>IFERROR(INDEX('기사 제목, 링크 정리시트'!B:B,MATCH(CONCATENATE("http://skinnonews.com"&amp;'5pg 데이터'!A176),'기사 제목, 링크 정리시트'!C:C,0)),"")</f>
        <v>SK Geo Centric to build a pyrolysis plant in Dangjin with Plastic Energy</v>
      </c>
      <c r="M176">
        <f>주간_5pg!F176</f>
        <v>0</v>
      </c>
    </row>
    <row r="177" spans="1:13">
      <c r="A177" s="86" t="s">
        <v>993</v>
      </c>
      <c r="B177" s="86" t="s">
        <v>226</v>
      </c>
      <c r="C177" s="86">
        <v>4</v>
      </c>
      <c r="D177">
        <f>IF(VLOOKUP(A177,'상위 PV'!A:C,3,0)="기사임",1,"")</f>
        <v>1</v>
      </c>
      <c r="E177">
        <f>COUNTIF(주간_5pg!$F$2:$F$800,'5pg 데이터'!B177)</f>
        <v>1</v>
      </c>
      <c r="F177" t="b">
        <f t="shared" si="2"/>
        <v>1</v>
      </c>
      <c r="G177" t="str">
        <f>IF(F177=FALSE,"",B177&amp;"@"&amp;COUNTIFS($B$1:B177,B177,$F$1:F177,TRUE))</f>
        <v>South Korea@20</v>
      </c>
      <c r="H177" t="str">
        <f>IFERROR(INDEX('기사 제목, 링크 정리시트'!B:B,MATCH(CONCATENATE("http://skinnonews.com"&amp;'5pg 데이터'!A177),'기사 제목, 링크 정리시트'!C:C,0)),"")</f>
        <v>SK On and Polestar sign battery supply agreement for Polestar 5</v>
      </c>
      <c r="M177">
        <f>주간_5pg!F177</f>
        <v>0</v>
      </c>
    </row>
    <row r="178" spans="1:13">
      <c r="A178" s="86" t="s">
        <v>1420</v>
      </c>
      <c r="B178" s="86" t="s">
        <v>229</v>
      </c>
      <c r="C178" s="86">
        <v>4</v>
      </c>
      <c r="D178">
        <f>IF(VLOOKUP(A178,'상위 PV'!A:C,3,0)="기사임",1,"")</f>
        <v>1</v>
      </c>
      <c r="E178">
        <f>COUNTIF(주간_5pg!$F$2:$F$800,'5pg 데이터'!B178)</f>
        <v>1</v>
      </c>
      <c r="F178" t="b">
        <f t="shared" si="2"/>
        <v>1</v>
      </c>
      <c r="G178" t="str">
        <f>IF(F178=FALSE,"",B178&amp;"@"&amp;COUNTIFS($B$1:B178,B178,$F$1:F178,TRUE))</f>
        <v>India@14</v>
      </c>
      <c r="H178" t="str">
        <f>IFERROR(INDEX('기사 제목, 링크 정리시트'!B:B,MATCH(CONCATENATE("http://skinnonews.com"&amp;'5pg 데이터'!A178),'기사 제목, 링크 정리시트'!C:C,0)),"")</f>
        <v>Chey Jae-won, Executive Vice Chairman of SK Group, says SK On has made considerable progress in cylindrical battery development and completed the development of prismatic battery</v>
      </c>
      <c r="M178">
        <f>주간_5pg!F178</f>
        <v>0</v>
      </c>
    </row>
    <row r="179" spans="1:13">
      <c r="A179" s="86" t="s">
        <v>1420</v>
      </c>
      <c r="B179" s="86" t="s">
        <v>227</v>
      </c>
      <c r="C179" s="86">
        <v>4</v>
      </c>
      <c r="D179">
        <f>IF(VLOOKUP(A179,'상위 PV'!A:C,3,0)="기사임",1,"")</f>
        <v>1</v>
      </c>
      <c r="E179">
        <f>COUNTIF(주간_5pg!$F$2:$F$800,'5pg 데이터'!B179)</f>
        <v>1</v>
      </c>
      <c r="F179" t="b">
        <f t="shared" si="2"/>
        <v>1</v>
      </c>
      <c r="G179" t="str">
        <f>IF(F179=FALSE,"",B179&amp;"@"&amp;COUNTIFS($B$1:B179,B179,$F$1:F179,TRUE))</f>
        <v>Japan@11</v>
      </c>
      <c r="H179" t="str">
        <f>IFERROR(INDEX('기사 제목, 링크 정리시트'!B:B,MATCH(CONCATENATE("http://skinnonews.com"&amp;'5pg 데이터'!A179),'기사 제목, 링크 정리시트'!C:C,0)),"")</f>
        <v>Chey Jae-won, Executive Vice Chairman of SK Group, says SK On has made considerable progress in cylindrical battery development and completed the development of prismatic battery</v>
      </c>
      <c r="M179">
        <f>주간_5pg!F179</f>
        <v>0</v>
      </c>
    </row>
    <row r="180" spans="1:13">
      <c r="A180" s="86" t="s">
        <v>1426</v>
      </c>
      <c r="B180" s="86" t="s">
        <v>226</v>
      </c>
      <c r="C180" s="86">
        <v>4</v>
      </c>
      <c r="D180">
        <f>IF(VLOOKUP(A180,'상위 PV'!A:C,3,0)="기사임",1,"")</f>
        <v>1</v>
      </c>
      <c r="E180">
        <f>COUNTIF(주간_5pg!$F$2:$F$800,'5pg 데이터'!B180)</f>
        <v>1</v>
      </c>
      <c r="F180" t="b">
        <f t="shared" si="2"/>
        <v>1</v>
      </c>
      <c r="G180" t="str">
        <f>IF(F180=FALSE,"",B180&amp;"@"&amp;COUNTIFS($B$1:B180,B180,$F$1:F180,TRUE))</f>
        <v>South Korea@21</v>
      </c>
      <c r="H180" t="str">
        <f>IFERROR(INDEX('기사 제목, 링크 정리시트'!B:B,MATCH(CONCATENATE("http://skinnonews.com"&amp;'5pg 데이터'!A180),'기사 제목, 링크 정리시트'!C:C,0)),"")</f>
        <v>SK On strengthens partnership with Solid Power to accelerate all-solid-state battery development</v>
      </c>
      <c r="M180">
        <f>주간_5pg!F180</f>
        <v>0</v>
      </c>
    </row>
    <row r="181" spans="1:13">
      <c r="A181" s="86" t="s">
        <v>1526</v>
      </c>
      <c r="B181" s="86" t="s">
        <v>226</v>
      </c>
      <c r="C181" s="86">
        <v>4</v>
      </c>
      <c r="D181">
        <f>IF(VLOOKUP(A181,'상위 PV'!A:C,3,0)="기사임",1,"")</f>
        <v>1</v>
      </c>
      <c r="E181">
        <f>COUNTIF(주간_5pg!$F$2:$F$800,'5pg 데이터'!B181)</f>
        <v>1</v>
      </c>
      <c r="F181" t="b">
        <f t="shared" si="2"/>
        <v>1</v>
      </c>
      <c r="G181" t="str">
        <f>IF(F181=FALSE,"",B181&amp;"@"&amp;COUNTIFS($B$1:B181,B181,$F$1:F181,TRUE))</f>
        <v>South Korea@22</v>
      </c>
      <c r="H181" t="str">
        <f>IFERROR(INDEX('기사 제목, 링크 정리시트'!B:B,MATCH(CONCATENATE("http://skinnonews.com"&amp;'5pg 데이터'!A181),'기사 제목, 링크 정리시트'!C:C,0)),"")</f>
        <v>Understanding recycling symbols – Are you recycling plastic products properly?</v>
      </c>
      <c r="M181">
        <f>주간_5pg!F181</f>
        <v>0</v>
      </c>
    </row>
    <row r="182" spans="1:13">
      <c r="A182" s="86" t="s">
        <v>1468</v>
      </c>
      <c r="B182" s="86" t="s">
        <v>225</v>
      </c>
      <c r="C182" s="86">
        <v>4</v>
      </c>
      <c r="D182">
        <f>IF(VLOOKUP(A182,'상위 PV'!A:C,3,0)="기사임",1,"")</f>
        <v>1</v>
      </c>
      <c r="E182">
        <f>COUNTIF(주간_5pg!$F$2:$F$800,'5pg 데이터'!B182)</f>
        <v>1</v>
      </c>
      <c r="F182" t="b">
        <f t="shared" si="2"/>
        <v>1</v>
      </c>
      <c r="G182" t="str">
        <f>IF(F182=FALSE,"",B182&amp;"@"&amp;COUNTIFS($B$1:B182,B182,$F$1:F182,TRUE))</f>
        <v>United States@22</v>
      </c>
      <c r="H182" t="str">
        <f>IFERROR(INDEX('기사 제목, 링크 정리시트'!B:B,MATCH(CONCATENATE("http://skinnonews.com"&amp;'5pg 데이터'!A182),'기사 제목, 링크 정리시트'!C:C,0)),"")</f>
        <v>How refrigerants work in cooling and heating systems</v>
      </c>
      <c r="M182">
        <f>주간_5pg!F182</f>
        <v>0</v>
      </c>
    </row>
    <row r="183" spans="1:13">
      <c r="A183" s="86" t="s">
        <v>1482</v>
      </c>
      <c r="B183" s="86" t="s">
        <v>238</v>
      </c>
      <c r="C183" s="86">
        <v>4</v>
      </c>
      <c r="D183">
        <f>IF(VLOOKUP(A183,'상위 PV'!A:C,3,0)="기사임",1,"")</f>
        <v>1</v>
      </c>
      <c r="E183">
        <f>COUNTIF(주간_5pg!$F$2:$F$800,'5pg 데이터'!B183)</f>
        <v>1</v>
      </c>
      <c r="F183" t="b">
        <f t="shared" si="2"/>
        <v>1</v>
      </c>
      <c r="G183" t="str">
        <f>IF(F183=FALSE,"",B183&amp;"@"&amp;COUNTIFS($B$1:B183,B183,$F$1:F183,TRUE))</f>
        <v>Sweden@1</v>
      </c>
      <c r="H183" t="str">
        <f>IFERROR(INDEX('기사 제목, 링크 정리시트'!B:B,MATCH(CONCATENATE("http://skinnonews.com"&amp;'5pg 데이터'!A183),'기사 제목, 링크 정리시트'!C:C,0)),"")</f>
        <v>SK On to unveil upgraded fast-charging solutions at InterBattery 2024</v>
      </c>
      <c r="M183">
        <f>주간_5pg!F183</f>
        <v>0</v>
      </c>
    </row>
    <row r="184" spans="1:13">
      <c r="A184" s="86" t="s">
        <v>1546</v>
      </c>
      <c r="B184" s="86" t="s">
        <v>230</v>
      </c>
      <c r="C184" s="86">
        <v>4</v>
      </c>
      <c r="D184">
        <f>IF(VLOOKUP(A184,'상위 PV'!A:C,3,0)="기사임",1,"")</f>
        <v>1</v>
      </c>
      <c r="E184">
        <f>COUNTIF(주간_5pg!$F$2:$F$800,'5pg 데이터'!B184)</f>
        <v>1</v>
      </c>
      <c r="F184" t="b">
        <f t="shared" si="2"/>
        <v>1</v>
      </c>
      <c r="G184" t="str">
        <f>IF(F184=FALSE,"",B184&amp;"@"&amp;COUNTIFS($B$1:B184,B184,$F$1:F184,TRUE))</f>
        <v>Singapore@10</v>
      </c>
      <c r="H184" t="str">
        <f>IFERROR(INDEX('기사 제목, 링크 정리시트'!B:B,MATCH(CONCATENATE("http://skinnonews.com"&amp;'5pg 데이터'!A184),'기사 제목, 링크 정리시트'!C:C,0)),"")</f>
        <v>[SKinno Tech] Aviation Fuel</v>
      </c>
      <c r="M184">
        <f>주간_5pg!F184</f>
        <v>0</v>
      </c>
    </row>
    <row r="185" spans="1:13">
      <c r="A185" s="86" t="s">
        <v>1546</v>
      </c>
      <c r="B185" s="86" t="s">
        <v>226</v>
      </c>
      <c r="C185" s="86">
        <v>4</v>
      </c>
      <c r="D185">
        <f>IF(VLOOKUP(A185,'상위 PV'!A:C,3,0)="기사임",1,"")</f>
        <v>1</v>
      </c>
      <c r="E185">
        <f>COUNTIF(주간_5pg!$F$2:$F$800,'5pg 데이터'!B185)</f>
        <v>1</v>
      </c>
      <c r="F185" t="b">
        <f t="shared" si="2"/>
        <v>1</v>
      </c>
      <c r="G185" t="str">
        <f>IF(F185=FALSE,"",B185&amp;"@"&amp;COUNTIFS($B$1:B185,B185,$F$1:F185,TRUE))</f>
        <v>South Korea@23</v>
      </c>
      <c r="H185" t="str">
        <f>IFERROR(INDEX('기사 제목, 링크 정리시트'!B:B,MATCH(CONCATENATE("http://skinnonews.com"&amp;'5pg 데이터'!A185),'기사 제목, 링크 정리시트'!C:C,0)),"")</f>
        <v>[SKinno Tech] Aviation Fuel</v>
      </c>
      <c r="M185">
        <f>주간_5pg!F185</f>
        <v>0</v>
      </c>
    </row>
    <row r="186" spans="1:13">
      <c r="A186" s="86" t="s">
        <v>1608</v>
      </c>
      <c r="B186" s="86" t="s">
        <v>1793</v>
      </c>
      <c r="C186" s="86">
        <v>4</v>
      </c>
      <c r="D186">
        <f>IF(VLOOKUP(A186,'상위 PV'!A:C,3,0)="기사임",1,"")</f>
        <v>1</v>
      </c>
      <c r="E186">
        <f>COUNTIF(주간_5pg!$F$2:$F$800,'5pg 데이터'!B186)</f>
        <v>1</v>
      </c>
      <c r="F186" t="b">
        <f t="shared" si="2"/>
        <v>1</v>
      </c>
      <c r="G186" t="str">
        <f>IF(F186=FALSE,"",B186&amp;"@"&amp;COUNTIFS($B$1:B186,B186,$F$1:F186,TRUE))</f>
        <v>Liberia@1</v>
      </c>
      <c r="H186" t="str">
        <f>IFERROR(INDEX('기사 제목, 링크 정리시트'!B:B,MATCH(CONCATENATE("http://skinnonews.com"&amp;'5pg 데이터'!A186),'기사 제목, 링크 정리시트'!C:C,0)),"")</f>
        <v>[Battery Explorer] ② The 4 key components of a secondary battery</v>
      </c>
      <c r="M186">
        <f>주간_5pg!F186</f>
        <v>0</v>
      </c>
    </row>
    <row r="187" spans="1:13">
      <c r="A187" s="86" t="s">
        <v>1608</v>
      </c>
      <c r="B187" s="86" t="s">
        <v>226</v>
      </c>
      <c r="C187" s="86">
        <v>4</v>
      </c>
      <c r="D187">
        <f>IF(VLOOKUP(A187,'상위 PV'!A:C,3,0)="기사임",1,"")</f>
        <v>1</v>
      </c>
      <c r="E187">
        <f>COUNTIF(주간_5pg!$F$2:$F$800,'5pg 데이터'!B187)</f>
        <v>1</v>
      </c>
      <c r="F187" t="b">
        <f t="shared" si="2"/>
        <v>1</v>
      </c>
      <c r="G187" t="str">
        <f>IF(F187=FALSE,"",B187&amp;"@"&amp;COUNTIFS($B$1:B187,B187,$F$1:F187,TRUE))</f>
        <v>South Korea@24</v>
      </c>
      <c r="H187" t="str">
        <f>IFERROR(INDEX('기사 제목, 링크 정리시트'!B:B,MATCH(CONCATENATE("http://skinnonews.com"&amp;'5pg 데이터'!A187),'기사 제목, 링크 정리시트'!C:C,0)),"")</f>
        <v>[Battery Explorer] ② The 4 key components of a secondary battery</v>
      </c>
      <c r="M187">
        <f>주간_5pg!F187</f>
        <v>0</v>
      </c>
    </row>
    <row r="188" spans="1:13">
      <c r="A188" s="86" t="s">
        <v>1628</v>
      </c>
      <c r="B188" s="86" t="s">
        <v>231</v>
      </c>
      <c r="C188" s="86">
        <v>4</v>
      </c>
      <c r="D188">
        <f>IF(VLOOKUP(A188,'상위 PV'!A:C,3,0)="기사임",1,"")</f>
        <v>1</v>
      </c>
      <c r="E188">
        <f>COUNTIF(주간_5pg!$F$2:$F$800,'5pg 데이터'!B188)</f>
        <v>1</v>
      </c>
      <c r="F188" t="b">
        <f t="shared" si="2"/>
        <v>1</v>
      </c>
      <c r="G188" t="str">
        <f>IF(F188=FALSE,"",B188&amp;"@"&amp;COUNTIFS($B$1:B188,B188,$F$1:F188,TRUE))</f>
        <v>China@3</v>
      </c>
      <c r="H188" t="str">
        <f>IFERROR(INDEX('기사 제목, 링크 정리시트'!B:B,MATCH(CONCATENATE("http://skinnonews.com"&amp;'5pg 데이터'!A188),'기사 제목, 링크 정리시트'!C:C,0)),"")</f>
        <v>SK Innovation and SK E&amp;S announce merger, forming Asia-Pacific's largest private energy company with assets of KRW 100 trillion</v>
      </c>
      <c r="M188">
        <f>주간_5pg!F188</f>
        <v>0</v>
      </c>
    </row>
    <row r="189" spans="1:13">
      <c r="A189" s="86" t="s">
        <v>1646</v>
      </c>
      <c r="B189" s="86" t="s">
        <v>231</v>
      </c>
      <c r="C189" s="86">
        <v>4</v>
      </c>
      <c r="D189">
        <f>IF(VLOOKUP(A189,'상위 PV'!A:C,3,0)="기사임",1,"")</f>
        <v>1</v>
      </c>
      <c r="E189">
        <f>COUNTIF(주간_5pg!$F$2:$F$800,'5pg 데이터'!B189)</f>
        <v>1</v>
      </c>
      <c r="F189" t="b">
        <f t="shared" si="2"/>
        <v>1</v>
      </c>
      <c r="G189" t="str">
        <f>IF(F189=FALSE,"",B189&amp;"@"&amp;COUNTIFS($B$1:B189,B189,$F$1:F189,TRUE))</f>
        <v>China@4</v>
      </c>
      <c r="H189" t="str">
        <f>IFERROR(INDEX('기사 제목, 링크 정리시트'!B:B,MATCH(CONCATENATE("http://skinnonews.com"&amp;'5pg 데이터'!A189),'기사 제목, 링크 정리시트'!C:C,0)),"")</f>
        <v>[SK Innovation’s Q2 2024 Financial Results] Recording revenue of KRW 18.8 trillion and operating loss of KRW 45.8 billion</v>
      </c>
      <c r="M189">
        <f>주간_5pg!F189</f>
        <v>0</v>
      </c>
    </row>
    <row r="190" spans="1:13">
      <c r="A190" s="86" t="s">
        <v>1676</v>
      </c>
      <c r="B190" s="86" t="s">
        <v>244</v>
      </c>
      <c r="C190" s="86">
        <v>4</v>
      </c>
      <c r="D190">
        <f>IF(VLOOKUP(A190,'상위 PV'!A:C,3,0)="기사임",1,"")</f>
        <v>1</v>
      </c>
      <c r="E190">
        <f>COUNTIF(주간_5pg!$F$2:$F$800,'5pg 데이터'!B190)</f>
        <v>1</v>
      </c>
      <c r="F190" t="b">
        <f t="shared" si="2"/>
        <v>1</v>
      </c>
      <c r="G190" t="str">
        <f>IF(F190=FALSE,"",B190&amp;"@"&amp;COUNTIFS($B$1:B190,B190,$F$1:F190,TRUE))</f>
        <v>Indonesia@10</v>
      </c>
      <c r="H190" t="str">
        <f>IFERROR(INDEX('기사 제목, 링크 정리시트'!B:B,MATCH(CONCATENATE("http://skinnonews.com"&amp;'5pg 데이터'!A190),'기사 제목, 링크 정리시트'!C:C,0)),"")</f>
        <v>SK Earthon secures carbon storage exploration rights in Australia, boosting resource development and clean energy</v>
      </c>
      <c r="M190">
        <f>주간_5pg!F190</f>
        <v>0</v>
      </c>
    </row>
    <row r="191" spans="1:13">
      <c r="A191" s="86" t="s">
        <v>1676</v>
      </c>
      <c r="B191" s="86" t="s">
        <v>225</v>
      </c>
      <c r="C191" s="86">
        <v>4</v>
      </c>
      <c r="D191">
        <f>IF(VLOOKUP(A191,'상위 PV'!A:C,3,0)="기사임",1,"")</f>
        <v>1</v>
      </c>
      <c r="E191">
        <f>COUNTIF(주간_5pg!$F$2:$F$800,'5pg 데이터'!B191)</f>
        <v>1</v>
      </c>
      <c r="F191" t="b">
        <f t="shared" si="2"/>
        <v>1</v>
      </c>
      <c r="G191" t="str">
        <f>IF(F191=FALSE,"",B191&amp;"@"&amp;COUNTIFS($B$1:B191,B191,$F$1:F191,TRUE))</f>
        <v>United States@23</v>
      </c>
      <c r="H191" t="str">
        <f>IFERROR(INDEX('기사 제목, 링크 정리시트'!B:B,MATCH(CONCATENATE("http://skinnonews.com"&amp;'5pg 데이터'!A191),'기사 제목, 링크 정리시트'!C:C,0)),"")</f>
        <v>SK Earthon secures carbon storage exploration rights in Australia, boosting resource development and clean energy</v>
      </c>
      <c r="M191">
        <f>주간_5pg!F191</f>
        <v>0</v>
      </c>
    </row>
    <row r="192" spans="1:13">
      <c r="A192" s="86" t="s">
        <v>1713</v>
      </c>
      <c r="B192" s="86" t="s">
        <v>244</v>
      </c>
      <c r="C192" s="86">
        <v>4</v>
      </c>
      <c r="D192">
        <f>IF(VLOOKUP(A192,'상위 PV'!A:C,3,0)="기사임",1,"")</f>
        <v>1</v>
      </c>
      <c r="E192">
        <f>COUNTIF(주간_5pg!$F$2:$F$800,'5pg 데이터'!B192)</f>
        <v>1</v>
      </c>
      <c r="F192" t="b">
        <f t="shared" si="2"/>
        <v>1</v>
      </c>
      <c r="G192" t="str">
        <f>IF(F192=FALSE,"",B192&amp;"@"&amp;COUNTIFS($B$1:B192,B192,$F$1:F192,TRUE))</f>
        <v>Indonesia@11</v>
      </c>
      <c r="H192" t="str">
        <f>IFERROR(INDEX('기사 제목, 링크 정리시트'!B:B,MATCH(CONCATENATE("http://skinnonews.com"&amp;'5pg 데이터'!A192),'기사 제목, 링크 정리시트'!C:C,0)),"")</f>
        <v>SK Innovation enhances shareholder communication ahead of merger with SK E&amp;S</v>
      </c>
      <c r="M192">
        <f>주간_5pg!F192</f>
        <v>0</v>
      </c>
    </row>
    <row r="193" spans="1:13">
      <c r="A193" s="86" t="s">
        <v>1732</v>
      </c>
      <c r="B193" s="86" t="s">
        <v>225</v>
      </c>
      <c r="C193" s="86">
        <v>4</v>
      </c>
      <c r="D193">
        <f>IF(VLOOKUP(A193,'상위 PV'!A:C,3,0)="기사임",1,"")</f>
        <v>1</v>
      </c>
      <c r="E193">
        <f>COUNTIF(주간_5pg!$F$2:$F$800,'5pg 데이터'!B193)</f>
        <v>1</v>
      </c>
      <c r="F193" t="b">
        <f t="shared" si="2"/>
        <v>1</v>
      </c>
      <c r="G193" t="str">
        <f>IF(F193=FALSE,"",B193&amp;"@"&amp;COUNTIFS($B$1:B193,B193,$F$1:F193,TRUE))</f>
        <v>United States@24</v>
      </c>
      <c r="H193" t="str">
        <f>IFERROR(INDEX('기사 제목, 링크 정리시트'!B:B,MATCH(CONCATENATE("http://skinnonews.com"&amp;'5pg 데이터'!A193),'기사 제목, 링크 정리시트'!C:C,0)),"")</f>
        <v>SK Innovation and SK E&amp;S merger approved with resounding support, launching Asia-Pacific's largest private energy firm at KRW 100 trillion</v>
      </c>
      <c r="M193">
        <f>주간_5pg!F193</f>
        <v>0</v>
      </c>
    </row>
    <row r="194" spans="1:13">
      <c r="A194" s="86" t="s">
        <v>1748</v>
      </c>
      <c r="B194" s="86" t="s">
        <v>247</v>
      </c>
      <c r="C194" s="86">
        <v>4</v>
      </c>
      <c r="D194">
        <f>IF(VLOOKUP(A194,'상위 PV'!A:C,3,0)="기사임",1,"")</f>
        <v>1</v>
      </c>
      <c r="E194">
        <f>COUNTIF(주간_5pg!$F$2:$F$800,'5pg 데이터'!B194)</f>
        <v>1</v>
      </c>
      <c r="F194" t="b">
        <f t="shared" ref="F194:F257" si="3">AND(D194=1,E194=1)</f>
        <v>1</v>
      </c>
      <c r="G194" t="str">
        <f>IF(F194=FALSE,"",B194&amp;"@"&amp;COUNTIFS($B$1:B194,B194,$F$1:F194,TRUE))</f>
        <v>Vietnam@2</v>
      </c>
      <c r="H194" t="str">
        <f>IFERROR(INDEX('기사 제목, 링크 정리시트'!B:B,MATCH(CONCATENATE("http://skinnonews.com"&amp;'5pg 데이터'!A194),'기사 제목, 링크 정리시트'!C:C,0)),"")</f>
        <v>Yellowed phone cases and faded chairs, are they really on us?</v>
      </c>
      <c r="M194">
        <f>주간_5pg!F194</f>
        <v>0</v>
      </c>
    </row>
    <row r="195" spans="1:13">
      <c r="A195" s="86" t="s">
        <v>1749</v>
      </c>
      <c r="B195" s="86" t="s">
        <v>246</v>
      </c>
      <c r="C195" s="86">
        <v>4</v>
      </c>
      <c r="D195">
        <f>IF(VLOOKUP(A195,'상위 PV'!A:C,3,0)="기사임",1,"")</f>
        <v>1</v>
      </c>
      <c r="E195">
        <f>COUNTIF(주간_5pg!$F$2:$F$800,'5pg 데이터'!B195)</f>
        <v>1</v>
      </c>
      <c r="F195" t="b">
        <f t="shared" si="3"/>
        <v>1</v>
      </c>
      <c r="G195" t="str">
        <f>IF(F195=FALSE,"",B195&amp;"@"&amp;COUNTIFS($B$1:B195,B195,$F$1:F195,TRUE))</f>
        <v>Poland@1</v>
      </c>
      <c r="H195" t="str">
        <f>IFERROR(INDEX('기사 제목, 링크 정리시트'!B:B,MATCH(CONCATENATE("http://skinnonews.com"&amp;'5pg 데이터'!A195),'기사 제목, 링크 정리시트'!C:C,0)),"")</f>
        <v>Shifts and shutters: How Łukasz Grudzień balances work at SKBMP with his love for dog photography</v>
      </c>
      <c r="M195">
        <f>주간_5pg!F195</f>
        <v>0</v>
      </c>
    </row>
    <row r="196" spans="1:13">
      <c r="A196" s="86" t="s">
        <v>1749</v>
      </c>
      <c r="B196" s="86" t="s">
        <v>247</v>
      </c>
      <c r="C196" s="86">
        <v>4</v>
      </c>
      <c r="D196">
        <f>IF(VLOOKUP(A196,'상위 PV'!A:C,3,0)="기사임",1,"")</f>
        <v>1</v>
      </c>
      <c r="E196">
        <f>COUNTIF(주간_5pg!$F$2:$F$800,'5pg 데이터'!B196)</f>
        <v>1</v>
      </c>
      <c r="F196" t="b">
        <f t="shared" si="3"/>
        <v>1</v>
      </c>
      <c r="G196" t="str">
        <f>IF(F196=FALSE,"",B196&amp;"@"&amp;COUNTIFS($B$1:B196,B196,$F$1:F196,TRUE))</f>
        <v>Vietnam@3</v>
      </c>
      <c r="H196" t="str">
        <f>IFERROR(INDEX('기사 제목, 링크 정리시트'!B:B,MATCH(CONCATENATE("http://skinnonews.com"&amp;'5pg 데이터'!A196),'기사 제목, 링크 정리시트'!C:C,0)),"")</f>
        <v>Shifts and shutters: How Łukasz Grudzień balances work at SKBMP with his love for dog photography</v>
      </c>
      <c r="M196">
        <f>주간_5pg!F196</f>
        <v>0</v>
      </c>
    </row>
    <row r="197" spans="1:13">
      <c r="A197" s="86" t="s">
        <v>1753</v>
      </c>
      <c r="B197" s="86" t="s">
        <v>249</v>
      </c>
      <c r="C197" s="86">
        <v>4</v>
      </c>
      <c r="D197">
        <f>IF(VLOOKUP(A197,'상위 PV'!A:C,3,0)="기사임",1,"")</f>
        <v>1</v>
      </c>
      <c r="E197">
        <f>COUNTIF(주간_5pg!$F$2:$F$800,'5pg 데이터'!B197)</f>
        <v>1</v>
      </c>
      <c r="F197" t="b">
        <f t="shared" si="3"/>
        <v>1</v>
      </c>
      <c r="G197" t="str">
        <f>IF(F197=FALSE,"",B197&amp;"@"&amp;COUNTIFS($B$1:B197,B197,$F$1:F197,TRUE))</f>
        <v>Australia@1</v>
      </c>
      <c r="H197" t="str">
        <f>IFERROR(INDEX('기사 제목, 링크 정리시트'!B:B,MATCH(CONCATENATE("http://skinnonews.com"&amp;'5pg 데이터'!A197),'기사 제목, 링크 정리시트'!C:C,0)),"")</f>
        <v>SK Earthon secures operatorship of Ketapu Cluster off the coast of Sarawak, Malaysia, expanding operations in Southeast Asia</v>
      </c>
      <c r="M197">
        <f>주간_5pg!F197</f>
        <v>0</v>
      </c>
    </row>
    <row r="198" spans="1:13">
      <c r="A198" s="86" t="s">
        <v>1753</v>
      </c>
      <c r="B198" s="86" t="s">
        <v>1791</v>
      </c>
      <c r="C198" s="86">
        <v>4</v>
      </c>
      <c r="D198">
        <f>IF(VLOOKUP(A198,'상위 PV'!A:C,3,0)="기사임",1,"")</f>
        <v>1</v>
      </c>
      <c r="E198">
        <f>COUNTIF(주간_5pg!$F$2:$F$800,'5pg 데이터'!B198)</f>
        <v>1</v>
      </c>
      <c r="F198" t="b">
        <f t="shared" si="3"/>
        <v>1</v>
      </c>
      <c r="G198" t="str">
        <f>IF(F198=FALSE,"",B198&amp;"@"&amp;COUNTIFS($B$1:B198,B198,$F$1:F198,TRUE))</f>
        <v>Cambodia@1</v>
      </c>
      <c r="H198" t="str">
        <f>IFERROR(INDEX('기사 제목, 링크 정리시트'!B:B,MATCH(CONCATENATE("http://skinnonews.com"&amp;'5pg 데이터'!A198),'기사 제목, 링크 정리시트'!C:C,0)),"")</f>
        <v>SK Earthon secures operatorship of Ketapu Cluster off the coast of Sarawak, Malaysia, expanding operations in Southeast Asia</v>
      </c>
      <c r="M198">
        <f>주간_5pg!F198</f>
        <v>0</v>
      </c>
    </row>
    <row r="199" spans="1:13">
      <c r="A199" s="86" t="s">
        <v>1753</v>
      </c>
      <c r="B199" s="86" t="s">
        <v>232</v>
      </c>
      <c r="C199" s="86">
        <v>4</v>
      </c>
      <c r="D199">
        <f>IF(VLOOKUP(A199,'상위 PV'!A:C,3,0)="기사임",1,"")</f>
        <v>1</v>
      </c>
      <c r="E199">
        <f>COUNTIF(주간_5pg!$F$2:$F$800,'5pg 데이터'!B199)</f>
        <v>1</v>
      </c>
      <c r="F199" t="b">
        <f t="shared" si="3"/>
        <v>1</v>
      </c>
      <c r="G199" t="str">
        <f>IF(F199=FALSE,"",B199&amp;"@"&amp;COUNTIFS($B$1:B199,B199,$F$1:F199,TRUE))</f>
        <v>Canada@4</v>
      </c>
      <c r="H199" t="str">
        <f>IFERROR(INDEX('기사 제목, 링크 정리시트'!B:B,MATCH(CONCATENATE("http://skinnonews.com"&amp;'5pg 데이터'!A199),'기사 제목, 링크 정리시트'!C:C,0)),"")</f>
        <v>SK Earthon secures operatorship of Ketapu Cluster off the coast of Sarawak, Malaysia, expanding operations in Southeast Asia</v>
      </c>
      <c r="M199">
        <f>주간_5pg!F199</f>
        <v>0</v>
      </c>
    </row>
    <row r="200" spans="1:13">
      <c r="A200" s="86" t="s">
        <v>1753</v>
      </c>
      <c r="B200" s="86" t="s">
        <v>236</v>
      </c>
      <c r="C200" s="86">
        <v>4</v>
      </c>
      <c r="D200">
        <f>IF(VLOOKUP(A200,'상위 PV'!A:C,3,0)="기사임",1,"")</f>
        <v>1</v>
      </c>
      <c r="E200">
        <f>COUNTIF(주간_5pg!$F$2:$F$800,'5pg 데이터'!B200)</f>
        <v>1</v>
      </c>
      <c r="F200" t="b">
        <f t="shared" si="3"/>
        <v>1</v>
      </c>
      <c r="G200" t="str">
        <f>IF(F200=FALSE,"",B200&amp;"@"&amp;COUNTIFS($B$1:B200,B200,$F$1:F200,TRUE))</f>
        <v>France@1</v>
      </c>
      <c r="H200" t="str">
        <f>IFERROR(INDEX('기사 제목, 링크 정리시트'!B:B,MATCH(CONCATENATE("http://skinnonews.com"&amp;'5pg 데이터'!A200),'기사 제목, 링크 정리시트'!C:C,0)),"")</f>
        <v>SK Earthon secures operatorship of Ketapu Cluster off the coast of Sarawak, Malaysia, expanding operations in Southeast Asia</v>
      </c>
      <c r="M200">
        <f>주간_5pg!F200</f>
        <v>0</v>
      </c>
    </row>
    <row r="201" spans="1:13">
      <c r="A201" s="86" t="s">
        <v>1810</v>
      </c>
      <c r="B201" s="86" t="s">
        <v>236</v>
      </c>
      <c r="C201" s="86">
        <v>4</v>
      </c>
      <c r="D201">
        <f>IF(VLOOKUP(A201,'상위 PV'!A:C,3,0)="기사임",1,"")</f>
        <v>1</v>
      </c>
      <c r="E201">
        <f>COUNTIF(주간_5pg!$F$2:$F$800,'5pg 데이터'!B201)</f>
        <v>1</v>
      </c>
      <c r="F201" t="b">
        <f t="shared" si="3"/>
        <v>1</v>
      </c>
      <c r="G201" t="str">
        <f>IF(F201=FALSE,"",B201&amp;"@"&amp;COUNTIFS($B$1:B201,B201,$F$1:F201,TRUE))</f>
        <v>France@2</v>
      </c>
      <c r="H201" t="str">
        <f>IFERROR(INDEX('기사 제목, 링크 정리시트'!B:B,MATCH(CONCATENATE("http://skinnonews.com"&amp;'5pg 데이터'!A201),'기사 제목, 링크 정리시트'!C:C,0)),"")</f>
        <v>SK Energy to start sustainable aviation fuel (SAF) commercial production</v>
      </c>
      <c r="M201">
        <f>주간_5pg!F201</f>
        <v>0</v>
      </c>
    </row>
    <row r="202" spans="1:13">
      <c r="A202" s="86" t="s">
        <v>1810</v>
      </c>
      <c r="B202" s="86" t="s">
        <v>233</v>
      </c>
      <c r="C202" s="86">
        <v>4</v>
      </c>
      <c r="D202">
        <f>IF(VLOOKUP(A202,'상위 PV'!A:C,3,0)="기사임",1,"")</f>
        <v>1</v>
      </c>
      <c r="E202">
        <f>COUNTIF(주간_5pg!$F$2:$F$800,'5pg 데이터'!B202)</f>
        <v>1</v>
      </c>
      <c r="F202" t="b">
        <f t="shared" si="3"/>
        <v>1</v>
      </c>
      <c r="G202" t="str">
        <f>IF(F202=FALSE,"",B202&amp;"@"&amp;COUNTIFS($B$1:B202,B202,$F$1:F202,TRUE))</f>
        <v>Hong Kong@3</v>
      </c>
      <c r="H202" t="str">
        <f>IFERROR(INDEX('기사 제목, 링크 정리시트'!B:B,MATCH(CONCATENATE("http://skinnonews.com"&amp;'5pg 데이터'!A202),'기사 제목, 링크 정리시트'!C:C,0)),"")</f>
        <v>SK Energy to start sustainable aviation fuel (SAF) commercial production</v>
      </c>
      <c r="M202">
        <f>주간_5pg!F202</f>
        <v>0</v>
      </c>
    </row>
    <row r="203" spans="1:13">
      <c r="A203" s="86" t="s">
        <v>1810</v>
      </c>
      <c r="B203" s="86" t="s">
        <v>242</v>
      </c>
      <c r="C203" s="86">
        <v>4</v>
      </c>
      <c r="D203">
        <f>IF(VLOOKUP(A203,'상위 PV'!A:C,3,0)="기사임",1,"")</f>
        <v>1</v>
      </c>
      <c r="E203">
        <f>COUNTIF(주간_5pg!$F$2:$F$800,'5pg 데이터'!B203)</f>
        <v>1</v>
      </c>
      <c r="F203" t="b">
        <f t="shared" si="3"/>
        <v>1</v>
      </c>
      <c r="G203" t="str">
        <f>IF(F203=FALSE,"",B203&amp;"@"&amp;COUNTIFS($B$1:B203,B203,$F$1:F203,TRUE))</f>
        <v>Taiwan@1</v>
      </c>
      <c r="H203" t="str">
        <f>IFERROR(INDEX('기사 제목, 링크 정리시트'!B:B,MATCH(CONCATENATE("http://skinnonews.com"&amp;'5pg 데이터'!A203),'기사 제목, 링크 정리시트'!C:C,0)),"")</f>
        <v>SK Energy to start sustainable aviation fuel (SAF) commercial production</v>
      </c>
      <c r="M203">
        <f>주간_5pg!F203</f>
        <v>0</v>
      </c>
    </row>
    <row r="204" spans="1:13">
      <c r="A204" s="86" t="s">
        <v>1810</v>
      </c>
      <c r="B204" s="86" t="s">
        <v>247</v>
      </c>
      <c r="C204" s="86">
        <v>4</v>
      </c>
      <c r="D204">
        <f>IF(VLOOKUP(A204,'상위 PV'!A:C,3,0)="기사임",1,"")</f>
        <v>1</v>
      </c>
      <c r="E204">
        <f>COUNTIF(주간_5pg!$F$2:$F$800,'5pg 데이터'!B204)</f>
        <v>1</v>
      </c>
      <c r="F204" t="b">
        <f t="shared" si="3"/>
        <v>1</v>
      </c>
      <c r="G204" t="str">
        <f>IF(F204=FALSE,"",B204&amp;"@"&amp;COUNTIFS($B$1:B204,B204,$F$1:F204,TRUE))</f>
        <v>Vietnam@4</v>
      </c>
      <c r="H204" t="str">
        <f>IFERROR(INDEX('기사 제목, 링크 정리시트'!B:B,MATCH(CONCATENATE("http://skinnonews.com"&amp;'5pg 데이터'!A204),'기사 제목, 링크 정리시트'!C:C,0)),"")</f>
        <v>SK Energy to start sustainable aviation fuel (SAF) commercial production</v>
      </c>
      <c r="M204">
        <f>주간_5pg!F204</f>
        <v>0</v>
      </c>
    </row>
    <row r="205" spans="1:13">
      <c r="A205" s="86" t="s">
        <v>1177</v>
      </c>
      <c r="B205" s="86" t="s">
        <v>226</v>
      </c>
      <c r="C205" s="86">
        <v>4</v>
      </c>
      <c r="D205">
        <f>IF(VLOOKUP(A205,'상위 PV'!A:C,3,0)="기사임",1,"")</f>
        <v>1</v>
      </c>
      <c r="E205">
        <f>COUNTIF(주간_5pg!$F$2:$F$800,'5pg 데이터'!B205)</f>
        <v>1</v>
      </c>
      <c r="F205" t="b">
        <f t="shared" si="3"/>
        <v>1</v>
      </c>
      <c r="G205" t="str">
        <f>IF(F205=FALSE,"",B205&amp;"@"&amp;COUNTIFS($B$1:B205,B205,$F$1:F205,TRUE))</f>
        <v>South Korea@25</v>
      </c>
      <c r="H205" t="str">
        <f>IFERROR(INDEX('기사 제목, 링크 정리시트'!B:B,MATCH(CONCATENATE("http://skinnonews.com"&amp;'5pg 데이터'!A205),'기사 제목, 링크 정리시트'!C:C,0)),"")</f>
        <v/>
      </c>
      <c r="M205">
        <f>주간_5pg!F205</f>
        <v>0</v>
      </c>
    </row>
    <row r="206" spans="1:13">
      <c r="A206" s="86" t="s">
        <v>279</v>
      </c>
      <c r="B206" s="86" t="s">
        <v>226</v>
      </c>
      <c r="C206" s="86">
        <v>4</v>
      </c>
      <c r="D206">
        <f>IF(VLOOKUP(A206,'상위 PV'!A:C,3,0)="기사임",1,"")</f>
        <v>1</v>
      </c>
      <c r="E206">
        <f>COUNTIF(주간_5pg!$F$2:$F$800,'5pg 데이터'!B206)</f>
        <v>1</v>
      </c>
      <c r="F206" t="b">
        <f t="shared" si="3"/>
        <v>1</v>
      </c>
      <c r="G206" t="str">
        <f>IF(F206=FALSE,"",B206&amp;"@"&amp;COUNTIFS($B$1:B206,B206,$F$1:F206,TRUE))</f>
        <v>South Korea@26</v>
      </c>
      <c r="H206" t="str">
        <f>IFERROR(INDEX('기사 제목, 링크 정리시트'!B:B,MATCH(CONCATENATE("http://skinnonews.com"&amp;'5pg 데이터'!A206),'기사 제목, 링크 정리시트'!C:C,0)),"")</f>
        <v>SK Innovation decided to invest in the 3rd European battery plant in Hungary</v>
      </c>
      <c r="M206">
        <f>주간_5pg!F206</f>
        <v>0</v>
      </c>
    </row>
    <row r="207" spans="1:13">
      <c r="A207" s="86" t="s">
        <v>279</v>
      </c>
      <c r="B207" s="86" t="s">
        <v>225</v>
      </c>
      <c r="C207" s="86">
        <v>4</v>
      </c>
      <c r="D207">
        <f>IF(VLOOKUP(A207,'상위 PV'!A:C,3,0)="기사임",1,"")</f>
        <v>1</v>
      </c>
      <c r="E207">
        <f>COUNTIF(주간_5pg!$F$2:$F$800,'5pg 데이터'!B207)</f>
        <v>1</v>
      </c>
      <c r="F207" t="b">
        <f t="shared" si="3"/>
        <v>1</v>
      </c>
      <c r="G207" t="str">
        <f>IF(F207=FALSE,"",B207&amp;"@"&amp;COUNTIFS($B$1:B207,B207,$F$1:F207,TRUE))</f>
        <v>United States@25</v>
      </c>
      <c r="H207" t="str">
        <f>IFERROR(INDEX('기사 제목, 링크 정리시트'!B:B,MATCH(CONCATENATE("http://skinnonews.com"&amp;'5pg 데이터'!A207),'기사 제목, 링크 정리시트'!C:C,0)),"")</f>
        <v>SK Innovation decided to invest in the 3rd European battery plant in Hungary</v>
      </c>
      <c r="M207">
        <f>주간_5pg!F207</f>
        <v>0</v>
      </c>
    </row>
    <row r="208" spans="1:13">
      <c r="A208" s="86" t="s">
        <v>286</v>
      </c>
      <c r="B208" s="86" t="s">
        <v>229</v>
      </c>
      <c r="C208" s="86">
        <v>4</v>
      </c>
      <c r="D208">
        <f>IF(VLOOKUP(A208,'상위 PV'!A:C,3,0)="기사임",1,"")</f>
        <v>1</v>
      </c>
      <c r="E208">
        <f>COUNTIF(주간_5pg!$F$2:$F$800,'5pg 데이터'!B208)</f>
        <v>1</v>
      </c>
      <c r="F208" t="b">
        <f t="shared" si="3"/>
        <v>1</v>
      </c>
      <c r="G208" t="str">
        <f>IF(F208=FALSE,"",B208&amp;"@"&amp;COUNTIFS($B$1:B208,B208,$F$1:F208,TRUE))</f>
        <v>India@15</v>
      </c>
      <c r="H208" t="str">
        <f>IFERROR(INDEX('기사 제목, 링크 정리시트'!B:B,MATCH(CONCATENATE("http://skinnonews.com"&amp;'5pg 데이터'!A208),'기사 제목, 링크 정리시트'!C:C,0)),"")</f>
        <v>SK IE Technology to start operating its first Lithium-ion battery separator plant in Poland</v>
      </c>
      <c r="M208">
        <f>주간_5pg!F208</f>
        <v>0</v>
      </c>
    </row>
    <row r="209" spans="1:13">
      <c r="A209" s="86" t="s">
        <v>1716</v>
      </c>
      <c r="B209" s="86" t="s">
        <v>226</v>
      </c>
      <c r="C209" s="86">
        <v>4</v>
      </c>
      <c r="D209">
        <f>IF(VLOOKUP(A209,'상위 PV'!A:C,3,0)="기사임",1,"")</f>
        <v>1</v>
      </c>
      <c r="E209">
        <f>COUNTIF(주간_5pg!$F$2:$F$800,'5pg 데이터'!B209)</f>
        <v>1</v>
      </c>
      <c r="F209" t="b">
        <f t="shared" si="3"/>
        <v>1</v>
      </c>
      <c r="G209" t="str">
        <f>IF(F209=FALSE,"",B209&amp;"@"&amp;COUNTIFS($B$1:B209,B209,$F$1:F209,TRUE))</f>
        <v>South Korea@27</v>
      </c>
      <c r="H209" t="str">
        <f>IFERROR(INDEX('기사 제목, 링크 정리시트'!B:B,MATCH(CONCATENATE("http://skinnonews.com"&amp;'5pg 데이터'!A209),'기사 제목, 링크 정리시트'!C:C,0)),"")</f>
        <v/>
      </c>
      <c r="M209">
        <f>주간_5pg!F209</f>
        <v>0</v>
      </c>
    </row>
    <row r="210" spans="1:13">
      <c r="A210" s="86" t="s">
        <v>302</v>
      </c>
      <c r="B210" s="86" t="s">
        <v>230</v>
      </c>
      <c r="C210" s="86">
        <v>4</v>
      </c>
      <c r="D210">
        <f>IF(VLOOKUP(A210,'상위 PV'!A:C,3,0)="기사임",1,"")</f>
        <v>1</v>
      </c>
      <c r="E210">
        <f>COUNTIF(주간_5pg!$F$2:$F$800,'5pg 데이터'!B210)</f>
        <v>1</v>
      </c>
      <c r="F210" t="b">
        <f t="shared" si="3"/>
        <v>1</v>
      </c>
      <c r="G210" t="str">
        <f>IF(F210=FALSE,"",B210&amp;"@"&amp;COUNTIFS($B$1:B210,B210,$F$1:F210,TRUE))</f>
        <v>Singapore@11</v>
      </c>
      <c r="H210" t="str">
        <f>IFERROR(INDEX('기사 제목, 링크 정리시트'!B:B,MATCH(CONCATENATE("http://skinnonews.com"&amp;'5pg 데이터'!A210),'기사 제목, 링크 정리시트'!C:C,0)),"")</f>
        <v>SK Earthon signs Production Sharing Contract for Block SK 427 offshore Malaysia with Petronas and PSEP</v>
      </c>
      <c r="M210">
        <f>주간_5pg!F210</f>
        <v>0</v>
      </c>
    </row>
    <row r="211" spans="1:13">
      <c r="A211" s="86" t="s">
        <v>1445</v>
      </c>
      <c r="B211" s="86" t="s">
        <v>225</v>
      </c>
      <c r="C211" s="86">
        <v>4</v>
      </c>
      <c r="D211" t="str">
        <f>IF(VLOOKUP(A211,'상위 PV'!A:C,3,0)="기사임",1,"")</f>
        <v/>
      </c>
      <c r="E211">
        <f>COUNTIF(주간_5pg!$F$2:$F$800,'5pg 데이터'!B211)</f>
        <v>1</v>
      </c>
      <c r="F211" t="b">
        <f t="shared" si="3"/>
        <v>0</v>
      </c>
      <c r="G211" t="str">
        <f>IF(F211=FALSE,"",B211&amp;"@"&amp;COUNTIFS($B$1:B211,B211,$F$1:F211,TRUE))</f>
        <v/>
      </c>
      <c r="H211" t="str">
        <f>IFERROR(INDEX('기사 제목, 링크 정리시트'!B:B,MATCH(CONCATENATE("http://skinnonews.com"&amp;'5pg 데이터'!A211),'기사 제목, 링크 정리시트'!C:C,0)),"")</f>
        <v/>
      </c>
      <c r="M211">
        <f>주간_5pg!F211</f>
        <v>0</v>
      </c>
    </row>
    <row r="212" spans="1:13">
      <c r="A212" s="86" t="s">
        <v>1445</v>
      </c>
      <c r="B212" s="86" t="s">
        <v>247</v>
      </c>
      <c r="C212" s="86">
        <v>4</v>
      </c>
      <c r="D212" t="str">
        <f>IF(VLOOKUP(A212,'상위 PV'!A:C,3,0)="기사임",1,"")</f>
        <v/>
      </c>
      <c r="E212">
        <f>COUNTIF(주간_5pg!$F$2:$F$800,'5pg 데이터'!B212)</f>
        <v>1</v>
      </c>
      <c r="F212" t="b">
        <f t="shared" si="3"/>
        <v>0</v>
      </c>
      <c r="G212" t="str">
        <f>IF(F212=FALSE,"",B212&amp;"@"&amp;COUNTIFS($B$1:B212,B212,$F$1:F212,TRUE))</f>
        <v/>
      </c>
      <c r="H212" t="str">
        <f>IFERROR(INDEX('기사 제목, 링크 정리시트'!B:B,MATCH(CONCATENATE("http://skinnonews.com"&amp;'5pg 데이터'!A212),'기사 제목, 링크 정리시트'!C:C,0)),"")</f>
        <v/>
      </c>
      <c r="M212">
        <f>주간_5pg!F212</f>
        <v>0</v>
      </c>
    </row>
    <row r="213" spans="1:13">
      <c r="A213" s="86" t="s">
        <v>1448</v>
      </c>
      <c r="B213" s="86" t="s">
        <v>226</v>
      </c>
      <c r="C213" s="86">
        <v>4</v>
      </c>
      <c r="D213" t="str">
        <f>IF(VLOOKUP(A213,'상위 PV'!A:C,3,0)="기사임",1,"")</f>
        <v/>
      </c>
      <c r="E213">
        <f>COUNTIF(주간_5pg!$F$2:$F$800,'5pg 데이터'!B213)</f>
        <v>1</v>
      </c>
      <c r="F213" t="b">
        <f t="shared" si="3"/>
        <v>0</v>
      </c>
      <c r="G213" t="str">
        <f>IF(F213=FALSE,"",B213&amp;"@"&amp;COUNTIFS($B$1:B213,B213,$F$1:F213,TRUE))</f>
        <v/>
      </c>
      <c r="H213" t="str">
        <f>IFERROR(INDEX('기사 제목, 링크 정리시트'!B:B,MATCH(CONCATENATE("http://skinnonews.com"&amp;'5pg 데이터'!A213),'기사 제목, 링크 정리시트'!C:C,0)),"")</f>
        <v/>
      </c>
      <c r="M213">
        <f>주간_5pg!F213</f>
        <v>0</v>
      </c>
    </row>
    <row r="214" spans="1:13">
      <c r="A214" s="86" t="s">
        <v>1541</v>
      </c>
      <c r="B214" s="86" t="s">
        <v>227</v>
      </c>
      <c r="C214" s="86">
        <v>4</v>
      </c>
      <c r="D214" t="str">
        <f>IF(VLOOKUP(A214,'상위 PV'!A:C,3,0)="기사임",1,"")</f>
        <v/>
      </c>
      <c r="E214">
        <f>COUNTIF(주간_5pg!$F$2:$F$800,'5pg 데이터'!B214)</f>
        <v>1</v>
      </c>
      <c r="F214" t="b">
        <f t="shared" si="3"/>
        <v>0</v>
      </c>
      <c r="G214" t="str">
        <f>IF(F214=FALSE,"",B214&amp;"@"&amp;COUNTIFS($B$1:B214,B214,$F$1:F214,TRUE))</f>
        <v/>
      </c>
      <c r="H214" t="str">
        <f>IFERROR(INDEX('기사 제목, 링크 정리시트'!B:B,MATCH(CONCATENATE("http://skinnonews.com"&amp;'5pg 데이터'!A214),'기사 제목, 링크 정리시트'!C:C,0)),"")</f>
        <v/>
      </c>
      <c r="M214">
        <f>주간_5pg!F214</f>
        <v>0</v>
      </c>
    </row>
    <row r="215" spans="1:13">
      <c r="A215" s="86" t="s">
        <v>1451</v>
      </c>
      <c r="B215" s="86" t="s">
        <v>650</v>
      </c>
      <c r="C215" s="86">
        <v>4</v>
      </c>
      <c r="D215" t="str">
        <f>IF(VLOOKUP(A215,'상위 PV'!A:C,3,0)="기사임",1,"")</f>
        <v/>
      </c>
      <c r="E215">
        <f>COUNTIF(주간_5pg!$F$2:$F$800,'5pg 데이터'!B215)</f>
        <v>1</v>
      </c>
      <c r="F215" t="b">
        <f t="shared" si="3"/>
        <v>0</v>
      </c>
      <c r="G215" t="str">
        <f>IF(F215=FALSE,"",B215&amp;"@"&amp;COUNTIFS($B$1:B215,B215,$F$1:F215,TRUE))</f>
        <v/>
      </c>
      <c r="H215" t="str">
        <f>IFERROR(INDEX('기사 제목, 링크 정리시트'!B:B,MATCH(CONCATENATE("http://skinnonews.com"&amp;'5pg 데이터'!A215),'기사 제목, 링크 정리시트'!C:C,0)),"")</f>
        <v/>
      </c>
      <c r="M215">
        <f>주간_5pg!F215</f>
        <v>0</v>
      </c>
    </row>
    <row r="216" spans="1:13">
      <c r="A216" s="86" t="s">
        <v>1446</v>
      </c>
      <c r="B216" s="86" t="s">
        <v>651</v>
      </c>
      <c r="C216" s="86">
        <v>4</v>
      </c>
      <c r="D216" t="str">
        <f>IF(VLOOKUP(A216,'상위 PV'!A:C,3,0)="기사임",1,"")</f>
        <v/>
      </c>
      <c r="E216">
        <f>COUNTIF(주간_5pg!$F$2:$F$800,'5pg 데이터'!B216)</f>
        <v>1</v>
      </c>
      <c r="F216" t="b">
        <f t="shared" si="3"/>
        <v>0</v>
      </c>
      <c r="G216" t="str">
        <f>IF(F216=FALSE,"",B216&amp;"@"&amp;COUNTIFS($B$1:B216,B216,$F$1:F216,TRUE))</f>
        <v/>
      </c>
      <c r="H216" t="str">
        <f>IFERROR(INDEX('기사 제목, 링크 정리시트'!B:B,MATCH(CONCATENATE("http://skinnonews.com"&amp;'5pg 데이터'!A216),'기사 제목, 링크 정리시트'!C:C,0)),"")</f>
        <v/>
      </c>
      <c r="M216">
        <f>주간_5pg!F216</f>
        <v>0</v>
      </c>
    </row>
    <row r="217" spans="1:13">
      <c r="A217" s="86" t="s">
        <v>1565</v>
      </c>
      <c r="B217" s="86" t="s">
        <v>240</v>
      </c>
      <c r="C217" s="86">
        <v>4</v>
      </c>
      <c r="D217" t="str">
        <f>IF(VLOOKUP(A217,'상위 PV'!A:C,3,0)="기사임",1,"")</f>
        <v/>
      </c>
      <c r="E217">
        <f>COUNTIF(주간_5pg!$F$2:$F$800,'5pg 데이터'!B217)</f>
        <v>1</v>
      </c>
      <c r="F217" t="b">
        <f t="shared" si="3"/>
        <v>0</v>
      </c>
      <c r="G217" t="str">
        <f>IF(F217=FALSE,"",B217&amp;"@"&amp;COUNTIFS($B$1:B217,B217,$F$1:F217,TRUE))</f>
        <v/>
      </c>
      <c r="H217" t="str">
        <f>IFERROR(INDEX('기사 제목, 링크 정리시트'!B:B,MATCH(CONCATENATE("http://skinnonews.com"&amp;'5pg 데이터'!A217),'기사 제목, 링크 정리시트'!C:C,0)),"")</f>
        <v/>
      </c>
      <c r="M217">
        <f>주간_5pg!F217</f>
        <v>0</v>
      </c>
    </row>
    <row r="218" spans="1:13">
      <c r="A218" s="86" t="s">
        <v>914</v>
      </c>
      <c r="B218" s="86" t="s">
        <v>229</v>
      </c>
      <c r="C218" s="86">
        <v>4</v>
      </c>
      <c r="D218" t="str">
        <f>IF(VLOOKUP(A218,'상위 PV'!A:C,3,0)="기사임",1,"")</f>
        <v/>
      </c>
      <c r="E218">
        <f>COUNTIF(주간_5pg!$F$2:$F$800,'5pg 데이터'!B218)</f>
        <v>1</v>
      </c>
      <c r="F218" t="b">
        <f t="shared" si="3"/>
        <v>0</v>
      </c>
      <c r="G218" t="str">
        <f>IF(F218=FALSE,"",B218&amp;"@"&amp;COUNTIFS($B$1:B218,B218,$F$1:F218,TRUE))</f>
        <v/>
      </c>
      <c r="H218" t="str">
        <f>IFERROR(INDEX('기사 제목, 링크 정리시트'!B:B,MATCH(CONCATENATE("http://skinnonews.com"&amp;'5pg 데이터'!A218),'기사 제목, 링크 정리시트'!C:C,0)),"")</f>
        <v/>
      </c>
      <c r="M218">
        <f>주간_5pg!F218</f>
        <v>0</v>
      </c>
    </row>
    <row r="219" spans="1:13">
      <c r="A219" s="86" t="s">
        <v>306</v>
      </c>
      <c r="B219" s="86" t="s">
        <v>231</v>
      </c>
      <c r="C219" s="86">
        <v>4</v>
      </c>
      <c r="D219" t="str">
        <f>IF(VLOOKUP(A219,'상위 PV'!A:C,3,0)="기사임",1,"")</f>
        <v/>
      </c>
      <c r="E219">
        <f>COUNTIF(주간_5pg!$F$2:$F$800,'5pg 데이터'!B219)</f>
        <v>1</v>
      </c>
      <c r="F219" t="b">
        <f t="shared" si="3"/>
        <v>0</v>
      </c>
      <c r="G219" t="str">
        <f>IF(F219=FALSE,"",B219&amp;"@"&amp;COUNTIFS($B$1:B219,B219,$F$1:F219,TRUE))</f>
        <v/>
      </c>
      <c r="H219" t="str">
        <f>IFERROR(INDEX('기사 제목, 링크 정리시트'!B:B,MATCH(CONCATENATE("http://skinnonews.com"&amp;'5pg 데이터'!A219),'기사 제목, 링크 정리시트'!C:C,0)),"")</f>
        <v/>
      </c>
      <c r="M219">
        <f>주간_5pg!F219</f>
        <v>0</v>
      </c>
    </row>
    <row r="220" spans="1:13">
      <c r="A220" s="86" t="s">
        <v>306</v>
      </c>
      <c r="B220" s="86" t="s">
        <v>226</v>
      </c>
      <c r="C220" s="86">
        <v>4</v>
      </c>
      <c r="D220" t="str">
        <f>IF(VLOOKUP(A220,'상위 PV'!A:C,3,0)="기사임",1,"")</f>
        <v/>
      </c>
      <c r="E220">
        <f>COUNTIF(주간_5pg!$F$2:$F$800,'5pg 데이터'!B220)</f>
        <v>1</v>
      </c>
      <c r="F220" t="b">
        <f t="shared" si="3"/>
        <v>0</v>
      </c>
      <c r="G220" t="str">
        <f>IF(F220=FALSE,"",B220&amp;"@"&amp;COUNTIFS($B$1:B220,B220,$F$1:F220,TRUE))</f>
        <v/>
      </c>
      <c r="H220" t="str">
        <f>IFERROR(INDEX('기사 제목, 링크 정리시트'!B:B,MATCH(CONCATENATE("http://skinnonews.com"&amp;'5pg 데이터'!A220),'기사 제목, 링크 정리시트'!C:C,0)),"")</f>
        <v/>
      </c>
      <c r="M220">
        <f>주간_5pg!F220</f>
        <v>0</v>
      </c>
    </row>
    <row r="221" spans="1:13">
      <c r="A221" s="86" t="s">
        <v>1031</v>
      </c>
      <c r="B221" s="86" t="s">
        <v>237</v>
      </c>
      <c r="C221" s="86">
        <v>4</v>
      </c>
      <c r="D221" t="str">
        <f>IF(VLOOKUP(A221,'상위 PV'!A:C,3,0)="기사임",1,"")</f>
        <v/>
      </c>
      <c r="E221">
        <f>COUNTIF(주간_5pg!$F$2:$F$800,'5pg 데이터'!B221)</f>
        <v>1</v>
      </c>
      <c r="F221" t="b">
        <f t="shared" si="3"/>
        <v>0</v>
      </c>
      <c r="G221" t="str">
        <f>IF(F221=FALSE,"",B221&amp;"@"&amp;COUNTIFS($B$1:B221,B221,$F$1:F221,TRUE))</f>
        <v/>
      </c>
      <c r="H221" t="str">
        <f>IFERROR(INDEX('기사 제목, 링크 정리시트'!B:B,MATCH(CONCATENATE("http://skinnonews.com"&amp;'5pg 데이터'!A221),'기사 제목, 링크 정리시트'!C:C,0)),"")</f>
        <v/>
      </c>
      <c r="M221">
        <f>주간_5pg!F221</f>
        <v>0</v>
      </c>
    </row>
    <row r="222" spans="1:13">
      <c r="A222" s="86" t="s">
        <v>1436</v>
      </c>
      <c r="B222" s="86" t="s">
        <v>229</v>
      </c>
      <c r="C222" s="86">
        <v>4</v>
      </c>
      <c r="D222" t="str">
        <f>IF(VLOOKUP(A222,'상위 PV'!A:C,3,0)="기사임",1,"")</f>
        <v/>
      </c>
      <c r="E222">
        <f>COUNTIF(주간_5pg!$F$2:$F$800,'5pg 데이터'!B222)</f>
        <v>1</v>
      </c>
      <c r="F222" t="b">
        <f t="shared" si="3"/>
        <v>0</v>
      </c>
      <c r="G222" t="str">
        <f>IF(F222=FALSE,"",B222&amp;"@"&amp;COUNTIFS($B$1:B222,B222,$F$1:F222,TRUE))</f>
        <v/>
      </c>
      <c r="H222" t="str">
        <f>IFERROR(INDEX('기사 제목, 링크 정리시트'!B:B,MATCH(CONCATENATE("http://skinnonews.com"&amp;'5pg 데이터'!A222),'기사 제목, 링크 정리시트'!C:C,0)),"")</f>
        <v/>
      </c>
      <c r="M222">
        <f>주간_5pg!F222</f>
        <v>0</v>
      </c>
    </row>
    <row r="223" spans="1:13">
      <c r="A223" s="86" t="s">
        <v>274</v>
      </c>
      <c r="B223" s="86" t="s">
        <v>235</v>
      </c>
      <c r="C223" s="86">
        <v>4</v>
      </c>
      <c r="D223" t="str">
        <f>IF(VLOOKUP(A223,'상위 PV'!A:C,3,0)="기사임",1,"")</f>
        <v/>
      </c>
      <c r="E223">
        <f>COUNTIF(주간_5pg!$F$2:$F$800,'5pg 데이터'!B223)</f>
        <v>1</v>
      </c>
      <c r="F223" t="b">
        <f t="shared" si="3"/>
        <v>0</v>
      </c>
      <c r="G223" t="str">
        <f>IF(F223=FALSE,"",B223&amp;"@"&amp;COUNTIFS($B$1:B223,B223,$F$1:F223,TRUE))</f>
        <v/>
      </c>
      <c r="H223" t="str">
        <f>IFERROR(INDEX('기사 제목, 링크 정리시트'!B:B,MATCH(CONCATENATE("http://skinnonews.com"&amp;'5pg 데이터'!A223),'기사 제목, 링크 정리시트'!C:C,0)),"")</f>
        <v/>
      </c>
      <c r="M223">
        <f>주간_5pg!F223</f>
        <v>0</v>
      </c>
    </row>
    <row r="224" spans="1:13">
      <c r="A224" s="86" t="s">
        <v>274</v>
      </c>
      <c r="B224" s="86" t="s">
        <v>229</v>
      </c>
      <c r="C224" s="86">
        <v>4</v>
      </c>
      <c r="D224" t="str">
        <f>IF(VLOOKUP(A224,'상위 PV'!A:C,3,0)="기사임",1,"")</f>
        <v/>
      </c>
      <c r="E224">
        <f>COUNTIF(주간_5pg!$F$2:$F$800,'5pg 데이터'!B224)</f>
        <v>1</v>
      </c>
      <c r="F224" t="b">
        <f t="shared" si="3"/>
        <v>0</v>
      </c>
      <c r="G224" t="str">
        <f>IF(F224=FALSE,"",B224&amp;"@"&amp;COUNTIFS($B$1:B224,B224,$F$1:F224,TRUE))</f>
        <v/>
      </c>
      <c r="H224" t="str">
        <f>IFERROR(INDEX('기사 제목, 링크 정리시트'!B:B,MATCH(CONCATENATE("http://skinnonews.com"&amp;'5pg 데이터'!A224),'기사 제목, 링크 정리시트'!C:C,0)),"")</f>
        <v/>
      </c>
      <c r="M224">
        <f>주간_5pg!F224</f>
        <v>0</v>
      </c>
    </row>
    <row r="225" spans="1:13">
      <c r="A225" s="86" t="s">
        <v>260</v>
      </c>
      <c r="B225" s="86" t="s">
        <v>232</v>
      </c>
      <c r="C225" s="86">
        <v>4</v>
      </c>
      <c r="D225" t="str">
        <f>IF(VLOOKUP(A225,'상위 PV'!A:C,3,0)="기사임",1,"")</f>
        <v/>
      </c>
      <c r="E225">
        <f>COUNTIF(주간_5pg!$F$2:$F$800,'5pg 데이터'!B225)</f>
        <v>1</v>
      </c>
      <c r="F225" t="b">
        <f t="shared" si="3"/>
        <v>0</v>
      </c>
      <c r="G225" t="str">
        <f>IF(F225=FALSE,"",B225&amp;"@"&amp;COUNTIFS($B$1:B225,B225,$F$1:F225,TRUE))</f>
        <v/>
      </c>
      <c r="H225" t="str">
        <f>IFERROR(INDEX('기사 제목, 링크 정리시트'!B:B,MATCH(CONCATENATE("http://skinnonews.com"&amp;'5pg 데이터'!A225),'기사 제목, 링크 정리시트'!C:C,0)),"")</f>
        <v/>
      </c>
      <c r="M225">
        <f>주간_5pg!F225</f>
        <v>0</v>
      </c>
    </row>
    <row r="226" spans="1:13">
      <c r="A226" s="86" t="s">
        <v>260</v>
      </c>
      <c r="B226" s="86" t="s">
        <v>236</v>
      </c>
      <c r="C226" s="86">
        <v>4</v>
      </c>
      <c r="D226" t="str">
        <f>IF(VLOOKUP(A226,'상위 PV'!A:C,3,0)="기사임",1,"")</f>
        <v/>
      </c>
      <c r="E226">
        <f>COUNTIF(주간_5pg!$F$2:$F$800,'5pg 데이터'!B226)</f>
        <v>1</v>
      </c>
      <c r="F226" t="b">
        <f t="shared" si="3"/>
        <v>0</v>
      </c>
      <c r="G226" t="str">
        <f>IF(F226=FALSE,"",B226&amp;"@"&amp;COUNTIFS($B$1:B226,B226,$F$1:F226,TRUE))</f>
        <v/>
      </c>
      <c r="H226" t="str">
        <f>IFERROR(INDEX('기사 제목, 링크 정리시트'!B:B,MATCH(CONCATENATE("http://skinnonews.com"&amp;'5pg 데이터'!A226),'기사 제목, 링크 정리시트'!C:C,0)),"")</f>
        <v/>
      </c>
      <c r="M226">
        <f>주간_5pg!F226</f>
        <v>0</v>
      </c>
    </row>
    <row r="227" spans="1:13">
      <c r="A227" s="86" t="s">
        <v>260</v>
      </c>
      <c r="B227" s="86" t="s">
        <v>230</v>
      </c>
      <c r="C227" s="86">
        <v>4</v>
      </c>
      <c r="D227" t="str">
        <f>IF(VLOOKUP(A227,'상위 PV'!A:C,3,0)="기사임",1,"")</f>
        <v/>
      </c>
      <c r="E227">
        <f>COUNTIF(주간_5pg!$F$2:$F$800,'5pg 데이터'!B227)</f>
        <v>1</v>
      </c>
      <c r="F227" t="b">
        <f t="shared" si="3"/>
        <v>0</v>
      </c>
      <c r="G227" t="str">
        <f>IF(F227=FALSE,"",B227&amp;"@"&amp;COUNTIFS($B$1:B227,B227,$F$1:F227,TRUE))</f>
        <v/>
      </c>
      <c r="H227" t="str">
        <f>IFERROR(INDEX('기사 제목, 링크 정리시트'!B:B,MATCH(CONCATENATE("http://skinnonews.com"&amp;'5pg 데이터'!A227),'기사 제목, 링크 정리시트'!C:C,0)),"")</f>
        <v/>
      </c>
      <c r="M227">
        <f>주간_5pg!F227</f>
        <v>0</v>
      </c>
    </row>
    <row r="228" spans="1:13">
      <c r="A228" s="86" t="s">
        <v>260</v>
      </c>
      <c r="B228" s="86" t="s">
        <v>226</v>
      </c>
      <c r="C228" s="86">
        <v>4</v>
      </c>
      <c r="D228" t="str">
        <f>IF(VLOOKUP(A228,'상위 PV'!A:C,3,0)="기사임",1,"")</f>
        <v/>
      </c>
      <c r="E228">
        <f>COUNTIF(주간_5pg!$F$2:$F$800,'5pg 데이터'!B228)</f>
        <v>1</v>
      </c>
      <c r="F228" t="b">
        <f t="shared" si="3"/>
        <v>0</v>
      </c>
      <c r="G228" t="str">
        <f>IF(F228=FALSE,"",B228&amp;"@"&amp;COUNTIFS($B$1:B228,B228,$F$1:F228,TRUE))</f>
        <v/>
      </c>
      <c r="H228" t="str">
        <f>IFERROR(INDEX('기사 제목, 링크 정리시트'!B:B,MATCH(CONCATENATE("http://skinnonews.com"&amp;'5pg 데이터'!A228),'기사 제목, 링크 정리시트'!C:C,0)),"")</f>
        <v/>
      </c>
      <c r="M228">
        <f>주간_5pg!F228</f>
        <v>0</v>
      </c>
    </row>
    <row r="229" spans="1:13">
      <c r="A229" s="86" t="s">
        <v>1814</v>
      </c>
      <c r="B229" s="86" t="s">
        <v>227</v>
      </c>
      <c r="C229" s="86">
        <v>4</v>
      </c>
      <c r="D229" t="str">
        <f>IF(VLOOKUP(A229,'상위 PV'!A:C,3,0)="기사임",1,"")</f>
        <v/>
      </c>
      <c r="E229">
        <f>COUNTIF(주간_5pg!$F$2:$F$800,'5pg 데이터'!B229)</f>
        <v>1</v>
      </c>
      <c r="F229" t="b">
        <f t="shared" si="3"/>
        <v>0</v>
      </c>
      <c r="G229" t="str">
        <f>IF(F229=FALSE,"",B229&amp;"@"&amp;COUNTIFS($B$1:B229,B229,$F$1:F229,TRUE))</f>
        <v/>
      </c>
      <c r="H229" t="str">
        <f>IFERROR(INDEX('기사 제목, 링크 정리시트'!B:B,MATCH(CONCATENATE("http://skinnonews.com"&amp;'5pg 데이터'!A229),'기사 제목, 링크 정리시트'!C:C,0)),"")</f>
        <v/>
      </c>
      <c r="M229">
        <f>주간_5pg!F229</f>
        <v>0</v>
      </c>
    </row>
    <row r="230" spans="1:13">
      <c r="A230" s="86" t="s">
        <v>1228</v>
      </c>
      <c r="B230" s="86" t="s">
        <v>225</v>
      </c>
      <c r="C230" s="86">
        <v>4</v>
      </c>
      <c r="D230" t="str">
        <f>IF(VLOOKUP(A230,'상위 PV'!A:C,3,0)="기사임",1,"")</f>
        <v/>
      </c>
      <c r="E230">
        <f>COUNTIF(주간_5pg!$F$2:$F$800,'5pg 데이터'!B230)</f>
        <v>1</v>
      </c>
      <c r="F230" t="b">
        <f t="shared" si="3"/>
        <v>0</v>
      </c>
      <c r="G230" t="str">
        <f>IF(F230=FALSE,"",B230&amp;"@"&amp;COUNTIFS($B$1:B230,B230,$F$1:F230,TRUE))</f>
        <v/>
      </c>
      <c r="H230" t="str">
        <f>IFERROR(INDEX('기사 제목, 링크 정리시트'!B:B,MATCH(CONCATENATE("http://skinnonews.com"&amp;'5pg 데이터'!A230),'기사 제목, 링크 정리시트'!C:C,0)),"")</f>
        <v/>
      </c>
      <c r="M230">
        <f>주간_5pg!F230</f>
        <v>0</v>
      </c>
    </row>
    <row r="231" spans="1:13">
      <c r="A231" s="86" t="s">
        <v>1689</v>
      </c>
      <c r="B231" s="86" t="s">
        <v>226</v>
      </c>
      <c r="C231" s="86">
        <v>4</v>
      </c>
      <c r="D231" t="str">
        <f>IF(VLOOKUP(A231,'상위 PV'!A:C,3,0)="기사임",1,"")</f>
        <v/>
      </c>
      <c r="E231">
        <f>COUNTIF(주간_5pg!$F$2:$F$800,'5pg 데이터'!B231)</f>
        <v>1</v>
      </c>
      <c r="F231" t="b">
        <f t="shared" si="3"/>
        <v>0</v>
      </c>
      <c r="G231" t="str">
        <f>IF(F231=FALSE,"",B231&amp;"@"&amp;COUNTIFS($B$1:B231,B231,$F$1:F231,TRUE))</f>
        <v/>
      </c>
      <c r="H231" t="str">
        <f>IFERROR(INDEX('기사 제목, 링크 정리시트'!B:B,MATCH(CONCATENATE("http://skinnonews.com"&amp;'5pg 데이터'!A231),'기사 제목, 링크 정리시트'!C:C,0)),"")</f>
        <v/>
      </c>
      <c r="M231">
        <f>주간_5pg!F231</f>
        <v>0</v>
      </c>
    </row>
    <row r="232" spans="1:13">
      <c r="A232" s="86" t="s">
        <v>287</v>
      </c>
      <c r="B232" s="86" t="s">
        <v>226</v>
      </c>
      <c r="C232" s="86">
        <v>4</v>
      </c>
      <c r="D232" t="str">
        <f>IF(VLOOKUP(A232,'상위 PV'!A:C,3,0)="기사임",1,"")</f>
        <v/>
      </c>
      <c r="E232">
        <f>COUNTIF(주간_5pg!$F$2:$F$800,'5pg 데이터'!B232)</f>
        <v>1</v>
      </c>
      <c r="F232" t="b">
        <f t="shared" si="3"/>
        <v>0</v>
      </c>
      <c r="G232" t="str">
        <f>IF(F232=FALSE,"",B232&amp;"@"&amp;COUNTIFS($B$1:B232,B232,$F$1:F232,TRUE))</f>
        <v/>
      </c>
      <c r="H232" t="str">
        <f>IFERROR(INDEX('기사 제목, 링크 정리시트'!B:B,MATCH(CONCATENATE("http://skinnonews.com"&amp;'5pg 데이터'!A232),'기사 제목, 링크 정리시트'!C:C,0)),"")</f>
        <v/>
      </c>
      <c r="M232">
        <f>주간_5pg!F232</f>
        <v>0</v>
      </c>
    </row>
    <row r="233" spans="1:13">
      <c r="A233" s="86" t="s">
        <v>291</v>
      </c>
      <c r="B233" s="86" t="s">
        <v>226</v>
      </c>
      <c r="C233" s="86">
        <v>4</v>
      </c>
      <c r="D233" t="str">
        <f>IF(VLOOKUP(A233,'상위 PV'!A:C,3,0)="기사임",1,"")</f>
        <v/>
      </c>
      <c r="E233">
        <f>COUNTIF(주간_5pg!$F$2:$F$800,'5pg 데이터'!B233)</f>
        <v>1</v>
      </c>
      <c r="F233" t="b">
        <f t="shared" si="3"/>
        <v>0</v>
      </c>
      <c r="G233" t="str">
        <f>IF(F233=FALSE,"",B233&amp;"@"&amp;COUNTIFS($B$1:B233,B233,$F$1:F233,TRUE))</f>
        <v/>
      </c>
      <c r="H233" t="str">
        <f>IFERROR(INDEX('기사 제목, 링크 정리시트'!B:B,MATCH(CONCATENATE("http://skinnonews.com"&amp;'5pg 데이터'!A233),'기사 제목, 링크 정리시트'!C:C,0)),"")</f>
        <v/>
      </c>
      <c r="M233">
        <f>주간_5pg!F233</f>
        <v>0</v>
      </c>
    </row>
    <row r="234" spans="1:13">
      <c r="A234" s="86" t="s">
        <v>263</v>
      </c>
      <c r="B234" s="86" t="s">
        <v>237</v>
      </c>
      <c r="C234" s="86">
        <v>4</v>
      </c>
      <c r="D234" t="str">
        <f>IF(VLOOKUP(A234,'상위 PV'!A:C,3,0)="기사임",1,"")</f>
        <v/>
      </c>
      <c r="E234">
        <f>COUNTIF(주간_5pg!$F$2:$F$800,'5pg 데이터'!B234)</f>
        <v>1</v>
      </c>
      <c r="F234" t="b">
        <f t="shared" si="3"/>
        <v>0</v>
      </c>
      <c r="G234" t="str">
        <f>IF(F234=FALSE,"",B234&amp;"@"&amp;COUNTIFS($B$1:B234,B234,$F$1:F234,TRUE))</f>
        <v/>
      </c>
      <c r="H234" t="str">
        <f>IFERROR(INDEX('기사 제목, 링크 정리시트'!B:B,MATCH(CONCATENATE("http://skinnonews.com"&amp;'5pg 데이터'!A234),'기사 제목, 링크 정리시트'!C:C,0)),"")</f>
        <v/>
      </c>
      <c r="M234">
        <f>주간_5pg!F234</f>
        <v>0</v>
      </c>
    </row>
    <row r="235" spans="1:13">
      <c r="A235" s="86" t="s">
        <v>270</v>
      </c>
      <c r="B235" s="86" t="s">
        <v>234</v>
      </c>
      <c r="C235" s="86">
        <v>4</v>
      </c>
      <c r="D235" t="str">
        <f>IF(VLOOKUP(A235,'상위 PV'!A:C,3,0)="기사임",1,"")</f>
        <v/>
      </c>
      <c r="E235">
        <f>COUNTIF(주간_5pg!$F$2:$F$800,'5pg 데이터'!B235)</f>
        <v>1</v>
      </c>
      <c r="F235" t="b">
        <f t="shared" si="3"/>
        <v>0</v>
      </c>
      <c r="G235" t="str">
        <f>IF(F235=FALSE,"",B235&amp;"@"&amp;COUNTIFS($B$1:B235,B235,$F$1:F235,TRUE))</f>
        <v/>
      </c>
      <c r="H235" t="str">
        <f>IFERROR(INDEX('기사 제목, 링크 정리시트'!B:B,MATCH(CONCATENATE("http://skinnonews.com"&amp;'5pg 데이터'!A235),'기사 제목, 링크 정리시트'!C:C,0)),"")</f>
        <v/>
      </c>
      <c r="M235">
        <f>주간_5pg!F235</f>
        <v>0</v>
      </c>
    </row>
    <row r="236" spans="1:13">
      <c r="A236" s="86" t="s">
        <v>280</v>
      </c>
      <c r="B236" s="86" t="s">
        <v>225</v>
      </c>
      <c r="C236" s="86">
        <v>4</v>
      </c>
      <c r="D236" t="str">
        <f>IF(VLOOKUP(A236,'상위 PV'!A:C,3,0)="기사임",1,"")</f>
        <v/>
      </c>
      <c r="E236">
        <f>COUNTIF(주간_5pg!$F$2:$F$800,'5pg 데이터'!B236)</f>
        <v>1</v>
      </c>
      <c r="F236" t="b">
        <f t="shared" si="3"/>
        <v>0</v>
      </c>
      <c r="G236" t="str">
        <f>IF(F236=FALSE,"",B236&amp;"@"&amp;COUNTIFS($B$1:B236,B236,$F$1:F236,TRUE))</f>
        <v/>
      </c>
      <c r="H236" t="str">
        <f>IFERROR(INDEX('기사 제목, 링크 정리시트'!B:B,MATCH(CONCATENATE("http://skinnonews.com"&amp;'5pg 데이터'!A236),'기사 제목, 링크 정리시트'!C:C,0)),"")</f>
        <v/>
      </c>
      <c r="M236">
        <f>주간_5pg!F236</f>
        <v>0</v>
      </c>
    </row>
    <row r="237" spans="1:13">
      <c r="A237" s="86" t="s">
        <v>1739</v>
      </c>
      <c r="B237" s="86" t="s">
        <v>226</v>
      </c>
      <c r="C237" s="86">
        <v>4</v>
      </c>
      <c r="D237" t="str">
        <f>IF(VLOOKUP(A237,'상위 PV'!A:C,3,0)="기사임",1,"")</f>
        <v/>
      </c>
      <c r="E237">
        <f>COUNTIF(주간_5pg!$F$2:$F$800,'5pg 데이터'!B237)</f>
        <v>1</v>
      </c>
      <c r="F237" t="b">
        <f t="shared" si="3"/>
        <v>0</v>
      </c>
      <c r="G237" t="str">
        <f>IF(F237=FALSE,"",B237&amp;"@"&amp;COUNTIFS($B$1:B237,B237,$F$1:F237,TRUE))</f>
        <v/>
      </c>
      <c r="H237" t="str">
        <f>IFERROR(INDEX('기사 제목, 링크 정리시트'!B:B,MATCH(CONCATENATE("http://skinnonews.com"&amp;'5pg 데이터'!A237),'기사 제목, 링크 정리시트'!C:C,0)),"")</f>
        <v/>
      </c>
      <c r="M237">
        <f>주간_5pg!F237</f>
        <v>0</v>
      </c>
    </row>
    <row r="238" spans="1:13">
      <c r="A238" s="86" t="s">
        <v>254</v>
      </c>
      <c r="B238" s="86" t="s">
        <v>1674</v>
      </c>
      <c r="C238" s="86">
        <v>3</v>
      </c>
      <c r="D238" t="str">
        <f>IF(VLOOKUP(A238,'상위 PV'!A:C,3,0)="기사임",1,"")</f>
        <v/>
      </c>
      <c r="E238">
        <f>COUNTIF(주간_5pg!$F$2:$F$800,'5pg 데이터'!B238)</f>
        <v>1</v>
      </c>
      <c r="F238" t="b">
        <f t="shared" si="3"/>
        <v>0</v>
      </c>
      <c r="G238" t="str">
        <f>IF(F238=FALSE,"",B238&amp;"@"&amp;COUNTIFS($B$1:B238,B238,$F$1:F238,TRUE))</f>
        <v/>
      </c>
      <c r="H238" t="str">
        <f>IFERROR(INDEX('기사 제목, 링크 정리시트'!B:B,MATCH(CONCATENATE("http://skinnonews.com"&amp;'5pg 데이터'!A238),'기사 제목, 링크 정리시트'!C:C,0)),"")</f>
        <v/>
      </c>
      <c r="M238">
        <f>주간_5pg!F238</f>
        <v>0</v>
      </c>
    </row>
    <row r="239" spans="1:13">
      <c r="A239" s="86" t="s">
        <v>254</v>
      </c>
      <c r="B239" s="86" t="s">
        <v>240</v>
      </c>
      <c r="C239" s="86">
        <v>3</v>
      </c>
      <c r="D239" t="str">
        <f>IF(VLOOKUP(A239,'상위 PV'!A:C,3,0)="기사임",1,"")</f>
        <v/>
      </c>
      <c r="E239">
        <f>COUNTIF(주간_5pg!$F$2:$F$800,'5pg 데이터'!B239)</f>
        <v>1</v>
      </c>
      <c r="F239" t="b">
        <f t="shared" si="3"/>
        <v>0</v>
      </c>
      <c r="G239" t="str">
        <f>IF(F239=FALSE,"",B239&amp;"@"&amp;COUNTIFS($B$1:B239,B239,$F$1:F239,TRUE))</f>
        <v/>
      </c>
      <c r="H239" t="str">
        <f>IFERROR(INDEX('기사 제목, 링크 정리시트'!B:B,MATCH(CONCATENATE("http://skinnonews.com"&amp;'5pg 데이터'!A239),'기사 제목, 링크 정리시트'!C:C,0)),"")</f>
        <v/>
      </c>
      <c r="M239">
        <f>주간_5pg!F239</f>
        <v>0</v>
      </c>
    </row>
    <row r="240" spans="1:13">
      <c r="A240" s="86" t="s">
        <v>254</v>
      </c>
      <c r="B240" s="86" t="s">
        <v>650</v>
      </c>
      <c r="C240" s="86">
        <v>3</v>
      </c>
      <c r="D240" t="str">
        <f>IF(VLOOKUP(A240,'상위 PV'!A:C,3,0)="기사임",1,"")</f>
        <v/>
      </c>
      <c r="E240">
        <f>COUNTIF(주간_5pg!$F$2:$F$800,'5pg 데이터'!B240)</f>
        <v>1</v>
      </c>
      <c r="F240" t="b">
        <f t="shared" si="3"/>
        <v>0</v>
      </c>
      <c r="G240" t="str">
        <f>IF(F240=FALSE,"",B240&amp;"@"&amp;COUNTIFS($B$1:B240,B240,$F$1:F240,TRUE))</f>
        <v/>
      </c>
      <c r="H240" t="str">
        <f>IFERROR(INDEX('기사 제목, 링크 정리시트'!B:B,MATCH(CONCATENATE("http://skinnonews.com"&amp;'5pg 데이터'!A240),'기사 제목, 링크 정리시트'!C:C,0)),"")</f>
        <v/>
      </c>
      <c r="M240">
        <f>주간_5pg!F240</f>
        <v>0</v>
      </c>
    </row>
    <row r="241" spans="1:13">
      <c r="A241" s="86" t="s">
        <v>646</v>
      </c>
      <c r="B241" s="86" t="s">
        <v>229</v>
      </c>
      <c r="C241" s="86">
        <v>3</v>
      </c>
      <c r="D241">
        <f>IF(VLOOKUP(A241,'상위 PV'!A:C,3,0)="기사임",1,"")</f>
        <v>1</v>
      </c>
      <c r="E241">
        <f>COUNTIF(주간_5pg!$F$2:$F$800,'5pg 데이터'!B241)</f>
        <v>1</v>
      </c>
      <c r="F241" t="b">
        <f t="shared" si="3"/>
        <v>1</v>
      </c>
      <c r="G241" t="str">
        <f>IF(F241=FALSE,"",B241&amp;"@"&amp;COUNTIFS($B$1:B241,B241,$F$1:F241,TRUE))</f>
        <v>India@16</v>
      </c>
      <c r="H241" t="str">
        <f>IFERROR(INDEX('기사 제목, 링크 정리시트'!B:B,MATCH(CONCATENATE("http://skinnonews.com"&amp;'5pg 데이터'!A241),'기사 제목, 링크 정리시트'!C:C,0)),"")</f>
        <v>SK On secures USD 2 billion as investment funds for battery business in Europe</v>
      </c>
      <c r="M241">
        <f>주간_5pg!F241</f>
        <v>0</v>
      </c>
    </row>
    <row r="242" spans="1:13">
      <c r="A242" s="86" t="s">
        <v>296</v>
      </c>
      <c r="B242" s="86" t="s">
        <v>225</v>
      </c>
      <c r="C242" s="86">
        <v>3</v>
      </c>
      <c r="D242">
        <f>IF(VLOOKUP(A242,'상위 PV'!A:C,3,0)="기사임",1,"")</f>
        <v>1</v>
      </c>
      <c r="E242">
        <f>COUNTIF(주간_5pg!$F$2:$F$800,'5pg 데이터'!B242)</f>
        <v>1</v>
      </c>
      <c r="F242" t="b">
        <f t="shared" si="3"/>
        <v>1</v>
      </c>
      <c r="G242" t="str">
        <f>IF(F242=FALSE,"",B242&amp;"@"&amp;COUNTIFS($B$1:B242,B242,$F$1:F242,TRUE))</f>
        <v>United States@26</v>
      </c>
      <c r="H242" t="str">
        <f>IFERROR(INDEX('기사 제목, 링크 정리시트'!B:B,MATCH(CONCATENATE("http://skinnonews.com"&amp;'5pg 데이터'!A242),'기사 제목, 링크 정리시트'!C:C,0)),"")</f>
        <v>SK Inc. and SK Energy acquire US energy solution enterprise Atom Power</v>
      </c>
      <c r="M242">
        <f>주간_5pg!F242</f>
        <v>0</v>
      </c>
    </row>
    <row r="243" spans="1:13">
      <c r="A243" s="86" t="s">
        <v>267</v>
      </c>
      <c r="B243" s="86" t="s">
        <v>1555</v>
      </c>
      <c r="C243" s="86">
        <v>3</v>
      </c>
      <c r="D243">
        <f>IF(VLOOKUP(A243,'상위 PV'!A:C,3,0)="기사임",1,"")</f>
        <v>1</v>
      </c>
      <c r="E243">
        <f>COUNTIF(주간_5pg!$F$2:$F$800,'5pg 데이터'!B243)</f>
        <v>1</v>
      </c>
      <c r="F243" t="b">
        <f t="shared" si="3"/>
        <v>1</v>
      </c>
      <c r="G243" t="str">
        <f>IF(F243=FALSE,"",B243&amp;"@"&amp;COUNTIFS($B$1:B243,B243,$F$1:F243,TRUE))</f>
        <v>Brazil@1</v>
      </c>
      <c r="H243" t="str">
        <f>IFERROR(INDEX('기사 제목, 링크 정리시트'!B:B,MATCH(CONCATENATE("http://skinnonews.com"&amp;'5pg 데이터'!A243),'기사 제목, 링크 정리시트'!C:C,0)),"")</f>
        <v>SK Geo Centric to build Advanced Recycle Cluster in Ulsan by 2025</v>
      </c>
      <c r="M243">
        <f>주간_5pg!F243</f>
        <v>0</v>
      </c>
    </row>
    <row r="244" spans="1:13">
      <c r="A244" s="86" t="s">
        <v>308</v>
      </c>
      <c r="B244" s="86" t="s">
        <v>244</v>
      </c>
      <c r="C244" s="86">
        <v>3</v>
      </c>
      <c r="D244">
        <f>IF(VLOOKUP(A244,'상위 PV'!A:C,3,0)="기사임",1,"")</f>
        <v>1</v>
      </c>
      <c r="E244">
        <f>COUNTIF(주간_5pg!$F$2:$F$800,'5pg 데이터'!B244)</f>
        <v>1</v>
      </c>
      <c r="F244" t="b">
        <f t="shared" si="3"/>
        <v>1</v>
      </c>
      <c r="G244" t="str">
        <f>IF(F244=FALSE,"",B244&amp;"@"&amp;COUNTIFS($B$1:B244,B244,$F$1:F244,TRUE))</f>
        <v>Indonesia@12</v>
      </c>
      <c r="H244" t="str">
        <f>IFERROR(INDEX('기사 제목, 링크 정리시트'!B:B,MATCH(CONCATENATE("http://skinnonews.com"&amp;'5pg 데이터'!A244),'기사 제목, 링크 정리시트'!C:C,0)),"")</f>
        <v>SK Lubricants to change corporation name to SK Enmove from December 1</v>
      </c>
      <c r="M244">
        <f>주간_5pg!F244</f>
        <v>0</v>
      </c>
    </row>
    <row r="245" spans="1:13">
      <c r="A245" s="86" t="s">
        <v>308</v>
      </c>
      <c r="B245" s="86" t="s">
        <v>225</v>
      </c>
      <c r="C245" s="86">
        <v>3</v>
      </c>
      <c r="D245">
        <f>IF(VLOOKUP(A245,'상위 PV'!A:C,3,0)="기사임",1,"")</f>
        <v>1</v>
      </c>
      <c r="E245">
        <f>COUNTIF(주간_5pg!$F$2:$F$800,'5pg 데이터'!B245)</f>
        <v>1</v>
      </c>
      <c r="F245" t="b">
        <f t="shared" si="3"/>
        <v>1</v>
      </c>
      <c r="G245" t="str">
        <f>IF(F245=FALSE,"",B245&amp;"@"&amp;COUNTIFS($B$1:B245,B245,$F$1:F245,TRUE))</f>
        <v>United States@27</v>
      </c>
      <c r="H245" t="str">
        <f>IFERROR(INDEX('기사 제목, 링크 정리시트'!B:B,MATCH(CONCATENATE("http://skinnonews.com"&amp;'5pg 데이터'!A245),'기사 제목, 링크 정리시트'!C:C,0)),"")</f>
        <v>SK Lubricants to change corporation name to SK Enmove from December 1</v>
      </c>
      <c r="M245">
        <f>주간_5pg!F245</f>
        <v>0</v>
      </c>
    </row>
    <row r="246" spans="1:13">
      <c r="A246" s="86" t="s">
        <v>269</v>
      </c>
      <c r="B246" s="86" t="s">
        <v>230</v>
      </c>
      <c r="C246" s="86">
        <v>3</v>
      </c>
      <c r="D246">
        <f>IF(VLOOKUP(A246,'상위 PV'!A:C,3,0)="기사임",1,"")</f>
        <v>1</v>
      </c>
      <c r="E246">
        <f>COUNTIF(주간_5pg!$F$2:$F$800,'5pg 데이터'!B246)</f>
        <v>1</v>
      </c>
      <c r="F246" t="b">
        <f t="shared" si="3"/>
        <v>1</v>
      </c>
      <c r="G246" t="str">
        <f>IF(F246=FALSE,"",B246&amp;"@"&amp;COUNTIFS($B$1:B246,B246,$F$1:F246,TRUE))</f>
        <v>Singapore@12</v>
      </c>
      <c r="H246" t="str">
        <f>IFERROR(INDEX('기사 제목, 링크 정리시트'!B:B,MATCH(CONCATENATE("http://skinnonews.com"&amp;'5pg 데이터'!A246),'기사 제목, 링크 정리시트'!C:C,0)),"")</f>
        <v>SK On, EcoPro, and GEM build a nickel supply chain in Indonesia</v>
      </c>
      <c r="M246">
        <f>주간_5pg!F246</f>
        <v>0</v>
      </c>
    </row>
    <row r="247" spans="1:13">
      <c r="A247" s="86" t="s">
        <v>580</v>
      </c>
      <c r="B247" s="86" t="s">
        <v>233</v>
      </c>
      <c r="C247" s="86">
        <v>3</v>
      </c>
      <c r="D247">
        <f>IF(VLOOKUP(A247,'상위 PV'!A:C,3,0)="기사임",1,"")</f>
        <v>1</v>
      </c>
      <c r="E247">
        <f>COUNTIF(주간_5pg!$F$2:$F$800,'5pg 데이터'!B247)</f>
        <v>1</v>
      </c>
      <c r="F247" t="b">
        <f t="shared" si="3"/>
        <v>1</v>
      </c>
      <c r="G247" t="str">
        <f>IF(F247=FALSE,"",B247&amp;"@"&amp;COUNTIFS($B$1:B247,B247,$F$1:F247,TRUE))</f>
        <v>Hong Kong@4</v>
      </c>
      <c r="H247" t="str">
        <f>IFERROR(INDEX('기사 제목, 링크 정리시트'!B:B,MATCH(CONCATENATE("http://skinnonews.com"&amp;'5pg 데이터'!A247),'기사 제목, 링크 정리시트'!C:C,0)),"")</f>
        <v>SK On signs MOU with Hyundai Motor Group to supply EV battery in North America</v>
      </c>
      <c r="M247">
        <f>주간_5pg!F247</f>
        <v>0</v>
      </c>
    </row>
    <row r="248" spans="1:13">
      <c r="A248" s="86" t="s">
        <v>1040</v>
      </c>
      <c r="B248" s="86" t="s">
        <v>244</v>
      </c>
      <c r="C248" s="86">
        <v>3</v>
      </c>
      <c r="D248">
        <f>IF(VLOOKUP(A248,'상위 PV'!A:C,3,0)="기사임",1,"")</f>
        <v>1</v>
      </c>
      <c r="E248">
        <f>COUNTIF(주간_5pg!$F$2:$F$800,'5pg 데이터'!B248)</f>
        <v>1</v>
      </c>
      <c r="F248" t="b">
        <f t="shared" si="3"/>
        <v>1</v>
      </c>
      <c r="G248" t="str">
        <f>IF(F248=FALSE,"",B248&amp;"@"&amp;COUNTIFS($B$1:B248,B248,$F$1:F248,TRUE))</f>
        <v>Indonesia@13</v>
      </c>
      <c r="H248" t="str">
        <f>IFERROR(INDEX('기사 제목, 링크 정리시트'!B:B,MATCH(CONCATENATE("http://skinnonews.com"&amp;'5pg 데이터'!A248),'기사 제목, 링크 정리시트'!C:C,0)),"")</f>
        <v>SK Earthon cooperates with Azuli to identify and develop CCS enabled solutions globally</v>
      </c>
      <c r="M248">
        <f>주간_5pg!F248</f>
        <v>0</v>
      </c>
    </row>
    <row r="249" spans="1:13">
      <c r="A249" s="86" t="s">
        <v>258</v>
      </c>
      <c r="B249" s="86" t="s">
        <v>227</v>
      </c>
      <c r="C249" s="86">
        <v>3</v>
      </c>
      <c r="D249">
        <f>IF(VLOOKUP(A249,'상위 PV'!A:C,3,0)="기사임",1,"")</f>
        <v>1</v>
      </c>
      <c r="E249">
        <f>COUNTIF(주간_5pg!$F$2:$F$800,'5pg 데이터'!B249)</f>
        <v>1</v>
      </c>
      <c r="F249" t="b">
        <f t="shared" si="3"/>
        <v>1</v>
      </c>
      <c r="G249" t="str">
        <f>IF(F249=FALSE,"",B249&amp;"@"&amp;COUNTIFS($B$1:B249,B249,$F$1:F249,TRUE))</f>
        <v>Japan@12</v>
      </c>
      <c r="H249" t="str">
        <f>IFERROR(INDEX('기사 제목, 링크 정리시트'!B:B,MATCH(CONCATENATE("http://skinnonews.com"&amp;'5pg 데이터'!A249),'기사 제목, 링크 정리시트'!C:C,0)),"")</f>
        <v>SK Geo Centric completes technical consultation with PureCycle Technologies, starting construction under optimized design within this year</v>
      </c>
      <c r="M249">
        <f>주간_5pg!F249</f>
        <v>0</v>
      </c>
    </row>
    <row r="250" spans="1:13">
      <c r="A250" s="86" t="s">
        <v>618</v>
      </c>
      <c r="B250" s="86" t="s">
        <v>227</v>
      </c>
      <c r="C250" s="86">
        <v>3</v>
      </c>
      <c r="D250">
        <f>IF(VLOOKUP(A250,'상위 PV'!A:C,3,0)="기사임",1,"")</f>
        <v>1</v>
      </c>
      <c r="E250">
        <f>COUNTIF(주간_5pg!$F$2:$F$800,'5pg 데이터'!B250)</f>
        <v>1</v>
      </c>
      <c r="F250" t="b">
        <f t="shared" si="3"/>
        <v>1</v>
      </c>
      <c r="G250" t="str">
        <f>IF(F250=FALSE,"",B250&amp;"@"&amp;COUNTIFS($B$1:B250,B250,$F$1:F250,TRUE))</f>
        <v>Japan@13</v>
      </c>
      <c r="H250" t="str">
        <f>IFERROR(INDEX('기사 제목, 링크 정리시트'!B:B,MATCH(CONCATENATE("http://skinnonews.com"&amp;'5pg 데이터'!A250),'기사 제목, 링크 정리시트'!C:C,0)),"")</f>
        <v>SK Geo Centric unveils plastic recycling technologies and global strategies centered on high value-added chemical materials at Chinaplas 2023</v>
      </c>
      <c r="M250">
        <f>주간_5pg!F250</f>
        <v>0</v>
      </c>
    </row>
    <row r="251" spans="1:13">
      <c r="A251" s="86" t="s">
        <v>657</v>
      </c>
      <c r="B251" s="86" t="s">
        <v>237</v>
      </c>
      <c r="C251" s="86">
        <v>3</v>
      </c>
      <c r="D251">
        <f>IF(VLOOKUP(A251,'상위 PV'!A:C,3,0)="기사임",1,"")</f>
        <v>1</v>
      </c>
      <c r="E251">
        <f>COUNTIF(주간_5pg!$F$2:$F$800,'5pg 데이터'!B251)</f>
        <v>1</v>
      </c>
      <c r="F251" t="b">
        <f t="shared" si="3"/>
        <v>1</v>
      </c>
      <c r="G251" t="str">
        <f>IF(F251=FALSE,"",B251&amp;"@"&amp;COUNTIFS($B$1:B251,B251,$F$1:F251,TRUE))</f>
        <v>Malaysia@6</v>
      </c>
      <c r="H251" t="str">
        <f>IFERROR(INDEX('기사 제목, 링크 정리시트'!B:B,MATCH(CONCATENATE("http://skinnonews.com"&amp;'5pg 데이터'!A251),'기사 제목, 링크 정리시트'!C:C,0)),"")</f>
        <v>South Korea – Malaysia Carbon Capture &amp; Storage Project alliance expanded with new MOU</v>
      </c>
      <c r="M251">
        <f>주간_5pg!F251</f>
        <v>0</v>
      </c>
    </row>
    <row r="252" spans="1:13">
      <c r="A252" s="86" t="s">
        <v>670</v>
      </c>
      <c r="B252" s="86" t="s">
        <v>225</v>
      </c>
      <c r="C252" s="86">
        <v>3</v>
      </c>
      <c r="D252">
        <f>IF(VLOOKUP(A252,'상위 PV'!A:C,3,0)="기사임",1,"")</f>
        <v>1</v>
      </c>
      <c r="E252">
        <f>COUNTIF(주간_5pg!$F$2:$F$800,'5pg 데이터'!B252)</f>
        <v>1</v>
      </c>
      <c r="F252" t="b">
        <f t="shared" si="3"/>
        <v>1</v>
      </c>
      <c r="G252" t="str">
        <f>IF(F252=FALSE,"",B252&amp;"@"&amp;COUNTIFS($B$1:B252,B252,$F$1:F252,TRUE))</f>
        <v>United States@28</v>
      </c>
      <c r="H252" t="str">
        <f>IFERROR(INDEX('기사 제목, 링크 정리시트'!B:B,MATCH(CONCATENATE("http://skinnonews.com"&amp;'5pg 데이터'!A252),'기사 제목, 링크 정리시트'!C:C,0)),"")</f>
        <v>SK Innovation's leadership drives 40 years of R&amp;D management</v>
      </c>
      <c r="M252">
        <f>주간_5pg!F252</f>
        <v>0</v>
      </c>
    </row>
    <row r="253" spans="1:13">
      <c r="A253" s="86" t="s">
        <v>876</v>
      </c>
      <c r="B253" s="86" t="s">
        <v>242</v>
      </c>
      <c r="C253" s="86">
        <v>3</v>
      </c>
      <c r="D253">
        <f>IF(VLOOKUP(A253,'상위 PV'!A:C,3,0)="기사임",1,"")</f>
        <v>1</v>
      </c>
      <c r="E253">
        <f>COUNTIF(주간_5pg!$F$2:$F$800,'5pg 데이터'!B253)</f>
        <v>1</v>
      </c>
      <c r="F253" t="b">
        <f t="shared" si="3"/>
        <v>1</v>
      </c>
      <c r="G253" t="str">
        <f>IF(F253=FALSE,"",B253&amp;"@"&amp;COUNTIFS($B$1:B253,B253,$F$1:F253,TRUE))</f>
        <v>Taiwan@2</v>
      </c>
      <c r="H253" t="str">
        <f>IFERROR(INDEX('기사 제목, 링크 정리시트'!B:B,MATCH(CONCATENATE("http://skinnonews.com"&amp;'5pg 데이터'!A253),'기사 제목, 링크 정리시트'!C:C,0)),"")</f>
        <v>SK Enmove expands its lubricant brand ZIC, aiming to lead the global electrical efficiency market worth KRW 54 trillion by 2040</v>
      </c>
      <c r="M253">
        <f>주간_5pg!F253</f>
        <v>0</v>
      </c>
    </row>
    <row r="254" spans="1:13">
      <c r="A254" s="86" t="s">
        <v>876</v>
      </c>
      <c r="B254" s="86" t="s">
        <v>225</v>
      </c>
      <c r="C254" s="86">
        <v>3</v>
      </c>
      <c r="D254">
        <f>IF(VLOOKUP(A254,'상위 PV'!A:C,3,0)="기사임",1,"")</f>
        <v>1</v>
      </c>
      <c r="E254">
        <f>COUNTIF(주간_5pg!$F$2:$F$800,'5pg 데이터'!B254)</f>
        <v>1</v>
      </c>
      <c r="F254" t="b">
        <f t="shared" si="3"/>
        <v>1</v>
      </c>
      <c r="G254" t="str">
        <f>IF(F254=FALSE,"",B254&amp;"@"&amp;COUNTIFS($B$1:B254,B254,$F$1:F254,TRUE))</f>
        <v>United States@29</v>
      </c>
      <c r="H254" t="str">
        <f>IFERROR(INDEX('기사 제목, 링크 정리시트'!B:B,MATCH(CONCATENATE("http://skinnonews.com"&amp;'5pg 데이터'!A254),'기사 제목, 링크 정리시트'!C:C,0)),"")</f>
        <v>SK Enmove expands its lubricant brand ZIC, aiming to lead the global electrical efficiency market worth KRW 54 trillion by 2040</v>
      </c>
      <c r="M254">
        <f>주간_5pg!F254</f>
        <v>0</v>
      </c>
    </row>
    <row r="255" spans="1:13">
      <c r="A255" s="86" t="s">
        <v>877</v>
      </c>
      <c r="B255" s="86" t="s">
        <v>227</v>
      </c>
      <c r="C255" s="86">
        <v>3</v>
      </c>
      <c r="D255">
        <f>IF(VLOOKUP(A255,'상위 PV'!A:C,3,0)="기사임",1,"")</f>
        <v>1</v>
      </c>
      <c r="E255">
        <f>COUNTIF(주간_5pg!$F$2:$F$800,'5pg 데이터'!B255)</f>
        <v>1</v>
      </c>
      <c r="F255" t="b">
        <f t="shared" si="3"/>
        <v>1</v>
      </c>
      <c r="G255" t="str">
        <f>IF(F255=FALSE,"",B255&amp;"@"&amp;COUNTIFS($B$1:B255,B255,$F$1:F255,TRUE))</f>
        <v>Japan@14</v>
      </c>
      <c r="H255" t="str">
        <f>IFERROR(INDEX('기사 제목, 링크 정리시트'!B:B,MATCH(CONCATENATE("http://skinnonews.com"&amp;'5pg 데이터'!A255),'기사 제목, 링크 정리시트'!C:C,0)),"")</f>
        <v>Chey Jae-won, Executive Vice Chairman of SK On, attends the IAA Mobility 2023</v>
      </c>
      <c r="M255">
        <f>주간_5pg!F255</f>
        <v>0</v>
      </c>
    </row>
    <row r="256" spans="1:13">
      <c r="A256" s="86" t="s">
        <v>913</v>
      </c>
      <c r="B256" s="86" t="s">
        <v>249</v>
      </c>
      <c r="C256" s="86">
        <v>3</v>
      </c>
      <c r="D256">
        <f>IF(VLOOKUP(A256,'상위 PV'!A:C,3,0)="기사임",1,"")</f>
        <v>1</v>
      </c>
      <c r="E256">
        <f>COUNTIF(주간_5pg!$F$2:$F$800,'5pg 데이터'!B256)</f>
        <v>1</v>
      </c>
      <c r="F256" t="b">
        <f t="shared" si="3"/>
        <v>1</v>
      </c>
      <c r="G256" t="str">
        <f>IF(F256=FALSE,"",B256&amp;"@"&amp;COUNTIFS($B$1:B256,B256,$F$1:F256,TRUE))</f>
        <v>Australia@2</v>
      </c>
      <c r="H256" t="str">
        <f>IFERROR(INDEX('기사 제목, 링크 정리시트'!B:B,MATCH(CONCATENATE("http://skinnonews.com"&amp;'5pg 데이터'!A256),'기사 제목, 링크 정리시트'!C:C,0)),"")</f>
        <v>SK Earthon successfully produces crude oil from Block 17/03 in China, applying carbon reduction method</v>
      </c>
      <c r="M256">
        <f>주간_5pg!F256</f>
        <v>0</v>
      </c>
    </row>
    <row r="257" spans="1:13">
      <c r="A257" s="86" t="s">
        <v>942</v>
      </c>
      <c r="B257" s="86" t="s">
        <v>234</v>
      </c>
      <c r="C257" s="86">
        <v>3</v>
      </c>
      <c r="D257">
        <f>IF(VLOOKUP(A257,'상위 PV'!A:C,3,0)="기사임",1,"")</f>
        <v>1</v>
      </c>
      <c r="E257">
        <f>COUNTIF(주간_5pg!$F$2:$F$800,'5pg 데이터'!B257)</f>
        <v>1</v>
      </c>
      <c r="F257" t="b">
        <f t="shared" si="3"/>
        <v>1</v>
      </c>
      <c r="G257" t="str">
        <f>IF(F257=FALSE,"",B257&amp;"@"&amp;COUNTIFS($B$1:B257,B257,$F$1:F257,TRUE))</f>
        <v>United Kingdom@7</v>
      </c>
      <c r="H257" t="str">
        <f>IFERROR(INDEX('기사 제목, 링크 정리시트'!B:B,MATCH(CONCATENATE("http://skinnonews.com"&amp;'5pg 데이터'!A257),'기사 제목, 링크 정리시트'!C:C,0)),"")</f>
        <v>SK Trading International invests in Daekyung O&amp;T to secure bio-aviation fuel raw materials</v>
      </c>
      <c r="M257">
        <f>주간_5pg!F257</f>
        <v>0</v>
      </c>
    </row>
    <row r="258" spans="1:13">
      <c r="A258" s="86" t="s">
        <v>966</v>
      </c>
      <c r="B258" s="86" t="s">
        <v>225</v>
      </c>
      <c r="C258" s="86">
        <v>3</v>
      </c>
      <c r="D258">
        <f>IF(VLOOKUP(A258,'상위 PV'!A:C,3,0)="기사임",1,"")</f>
        <v>1</v>
      </c>
      <c r="E258">
        <f>COUNTIF(주간_5pg!$F$2:$F$800,'5pg 데이터'!B258)</f>
        <v>1</v>
      </c>
      <c r="F258" t="b">
        <f t="shared" ref="F258:F321" si="4">AND(D258=1,E258=1)</f>
        <v>1</v>
      </c>
      <c r="G258" t="str">
        <f>IF(F258=FALSE,"",B258&amp;"@"&amp;COUNTIFS($B$1:B258,B258,$F$1:F258,TRUE))</f>
        <v>United States@30</v>
      </c>
      <c r="H258" t="str">
        <f>IFERROR(INDEX('기사 제목, 링크 정리시트'!B:B,MATCH(CONCATENATE("http://skinnonews.com"&amp;'5pg 데이터'!A258),'기사 제목, 링크 정리시트'!C:C,0)),"")</f>
        <v>SK Geo Centric to build a pyrolysis plant in Dangjin with Plastic Energy</v>
      </c>
      <c r="M258">
        <f>주간_5pg!F258</f>
        <v>0</v>
      </c>
    </row>
    <row r="259" spans="1:13">
      <c r="A259" s="86" t="s">
        <v>1030</v>
      </c>
      <c r="B259" s="86" t="s">
        <v>241</v>
      </c>
      <c r="C259" s="86">
        <v>3</v>
      </c>
      <c r="D259">
        <f>IF(VLOOKUP(A259,'상위 PV'!A:C,3,0)="기사임",1,"")</f>
        <v>1</v>
      </c>
      <c r="E259">
        <f>COUNTIF(주간_5pg!$F$2:$F$800,'5pg 데이터'!B259)</f>
        <v>1</v>
      </c>
      <c r="F259" t="b">
        <f t="shared" si="4"/>
        <v>1</v>
      </c>
      <c r="G259" t="str">
        <f>IF(F259=FALSE,"",B259&amp;"@"&amp;COUNTIFS($B$1:B259,B259,$F$1:F259,TRUE))</f>
        <v>Netherlands@2</v>
      </c>
      <c r="H259" t="str">
        <f>IFERROR(INDEX('기사 제목, 링크 정리시트'!B:B,MATCH(CONCATENATE("http://skinnonews.com"&amp;'5pg 데이터'!A259),'기사 제목, 링크 정리시트'!C:C,0)),"")</f>
        <v>SK Energy undergoes the division of its tank terminal business and launches a logistics company</v>
      </c>
      <c r="M259">
        <f>주간_5pg!F259</f>
        <v>0</v>
      </c>
    </row>
    <row r="260" spans="1:13">
      <c r="A260" s="86" t="s">
        <v>1026</v>
      </c>
      <c r="B260" s="86" t="s">
        <v>226</v>
      </c>
      <c r="C260" s="86">
        <v>3</v>
      </c>
      <c r="D260">
        <f>IF(VLOOKUP(A260,'상위 PV'!A:C,3,0)="기사임",1,"")</f>
        <v>1</v>
      </c>
      <c r="E260">
        <f>COUNTIF(주간_5pg!$F$2:$F$800,'5pg 데이터'!B260)</f>
        <v>1</v>
      </c>
      <c r="F260" t="b">
        <f t="shared" si="4"/>
        <v>1</v>
      </c>
      <c r="G260" t="str">
        <f>IF(F260=FALSE,"",B260&amp;"@"&amp;COUNTIFS($B$1:B260,B260,$F$1:F260,TRUE))</f>
        <v>South Korea@28</v>
      </c>
      <c r="H260" t="str">
        <f>IFERROR(INDEX('기사 제목, 링크 정리시트'!B:B,MATCH(CONCATENATE("http://skinnonews.com"&amp;'5pg 데이터'!A260),'기사 제목, 링크 정리시트'!C:C,0)),"")</f>
        <v>SK On and BASF entered into an agreement to evaluate collaboration opportunities in the global lithium-ion battery market</v>
      </c>
      <c r="M260">
        <f>주간_5pg!F260</f>
        <v>0</v>
      </c>
    </row>
    <row r="261" spans="1:13">
      <c r="A261" s="86" t="s">
        <v>1063</v>
      </c>
      <c r="B261" s="86" t="s">
        <v>244</v>
      </c>
      <c r="C261" s="86">
        <v>3</v>
      </c>
      <c r="D261">
        <f>IF(VLOOKUP(A261,'상위 PV'!A:C,3,0)="기사임",1,"")</f>
        <v>1</v>
      </c>
      <c r="E261">
        <f>COUNTIF(주간_5pg!$F$2:$F$800,'5pg 데이터'!B261)</f>
        <v>1</v>
      </c>
      <c r="F261" t="b">
        <f t="shared" si="4"/>
        <v>1</v>
      </c>
      <c r="G261" t="str">
        <f>IF(F261=FALSE,"",B261&amp;"@"&amp;COUNTIFS($B$1:B261,B261,$F$1:F261,TRUE))</f>
        <v>Indonesia@14</v>
      </c>
      <c r="H261" t="str">
        <f>IFERROR(INDEX('기사 제목, 링크 정리시트'!B:B,MATCH(CONCATENATE("http://skinnonews.com"&amp;'5pg 데이터'!A261),'기사 제목, 링크 정리시트'!C:C,0)),"")</f>
        <v>SK Earthon completed its first shipment of crude oil produced at China’s Block 17/03</v>
      </c>
      <c r="M261">
        <f>주간_5pg!F261</f>
        <v>0</v>
      </c>
    </row>
    <row r="262" spans="1:13">
      <c r="A262" s="86" t="s">
        <v>1115</v>
      </c>
      <c r="B262" s="86" t="s">
        <v>227</v>
      </c>
      <c r="C262" s="86">
        <v>3</v>
      </c>
      <c r="D262">
        <f>IF(VLOOKUP(A262,'상위 PV'!A:C,3,0)="기사임",1,"")</f>
        <v>1</v>
      </c>
      <c r="E262">
        <f>COUNTIF(주간_5pg!$F$2:$F$800,'5pg 데이터'!B262)</f>
        <v>1</v>
      </c>
      <c r="F262" t="b">
        <f t="shared" si="4"/>
        <v>1</v>
      </c>
      <c r="G262" t="str">
        <f>IF(F262=FALSE,"",B262&amp;"@"&amp;COUNTIFS($B$1:B262,B262,$F$1:F262,TRUE))</f>
        <v>Japan@15</v>
      </c>
      <c r="H262" t="str">
        <f>IFERROR(INDEX('기사 제목, 링크 정리시트'!B:B,MATCH(CONCATENATE("http://skinnonews.com"&amp;'5pg 데이터'!A262),'기사 제목, 링크 정리시트'!C:C,0)),"")</f>
        <v>[SKinno Tech] Plastic Recycling</v>
      </c>
      <c r="M262">
        <f>주간_5pg!F262</f>
        <v>0</v>
      </c>
    </row>
    <row r="263" spans="1:13">
      <c r="A263" s="86" t="s">
        <v>1165</v>
      </c>
      <c r="B263" s="86" t="s">
        <v>225</v>
      </c>
      <c r="C263" s="86">
        <v>3</v>
      </c>
      <c r="D263">
        <f>IF(VLOOKUP(A263,'상위 PV'!A:C,3,0)="기사임",1,"")</f>
        <v>1</v>
      </c>
      <c r="E263">
        <f>COUNTIF(주간_5pg!$F$2:$F$800,'5pg 데이터'!B263)</f>
        <v>1</v>
      </c>
      <c r="F263" t="b">
        <f t="shared" si="4"/>
        <v>1</v>
      </c>
      <c r="G263" t="str">
        <f>IF(F263=FALSE,"",B263&amp;"@"&amp;COUNTIFS($B$1:B263,B263,$F$1:F263,TRUE))</f>
        <v>United States@31</v>
      </c>
      <c r="H263" t="str">
        <f>IFERROR(INDEX('기사 제목, 링크 정리시트'!B:B,MATCH(CONCATENATE("http://skinnonews.com"&amp;'5pg 데이터'!A263),'기사 제목, 링크 정리시트'!C:C,0)),"")</f>
        <v>SK Innovation successfully demonstrates technology for producing carbon monoxide from carbon dioxide</v>
      </c>
      <c r="M263">
        <f>주간_5pg!F263</f>
        <v>0</v>
      </c>
    </row>
    <row r="264" spans="1:13">
      <c r="A264" s="86" t="s">
        <v>1164</v>
      </c>
      <c r="B264" s="86" t="s">
        <v>225</v>
      </c>
      <c r="C264" s="86">
        <v>3</v>
      </c>
      <c r="D264">
        <f>IF(VLOOKUP(A264,'상위 PV'!A:C,3,0)="기사임",1,"")</f>
        <v>1</v>
      </c>
      <c r="E264">
        <f>COUNTIF(주간_5pg!$F$2:$F$800,'5pg 데이터'!B264)</f>
        <v>1</v>
      </c>
      <c r="F264" t="b">
        <f t="shared" si="4"/>
        <v>1</v>
      </c>
      <c r="G264" t="str">
        <f>IF(F264=FALSE,"",B264&amp;"@"&amp;COUNTIFS($B$1:B264,B264,$F$1:F264,TRUE))</f>
        <v>United States@32</v>
      </c>
      <c r="H264" t="str">
        <f>IFERROR(INDEX('기사 제목, 링크 정리시트'!B:B,MATCH(CONCATENATE("http://skinnonews.com"&amp;'5pg 데이터'!A264),'기사 제목, 링크 정리시트'!C:C,0)),"")</f>
        <v>SK Innovation announces reorganization and executive personnel appointments for 2024</v>
      </c>
      <c r="M264">
        <f>주간_5pg!F264</f>
        <v>0</v>
      </c>
    </row>
    <row r="265" spans="1:13">
      <c r="A265" s="86" t="s">
        <v>1648</v>
      </c>
      <c r="B265" s="86" t="s">
        <v>244</v>
      </c>
      <c r="C265" s="86">
        <v>3</v>
      </c>
      <c r="D265">
        <f>IF(VLOOKUP(A265,'상위 PV'!A:C,3,0)="기사임",1,"")</f>
        <v>1</v>
      </c>
      <c r="E265">
        <f>COUNTIF(주간_5pg!$F$2:$F$800,'5pg 데이터'!B265)</f>
        <v>1</v>
      </c>
      <c r="F265" t="b">
        <f t="shared" si="4"/>
        <v>1</v>
      </c>
      <c r="G265" t="str">
        <f>IF(F265=FALSE,"",B265&amp;"@"&amp;COUNTIFS($B$1:B265,B265,$F$1:F265,TRUE))</f>
        <v>Indonesia@15</v>
      </c>
      <c r="H265" t="str">
        <f>IFERROR(INDEX('기사 제목, 링크 정리시트'!B:B,MATCH(CONCATENATE("http://skinnonews.com"&amp;'5pg 데이터'!A265),'기사 제목, 링크 정리시트'!C:C,0)),"")</f>
        <v>SK Earthon participates in national initiative to identify CO₂ storage sites within Korean seas</v>
      </c>
      <c r="M265">
        <f>주간_5pg!F265</f>
        <v>0</v>
      </c>
    </row>
    <row r="266" spans="1:13">
      <c r="A266" s="86" t="s">
        <v>1419</v>
      </c>
      <c r="B266" s="86" t="s">
        <v>225</v>
      </c>
      <c r="C266" s="86">
        <v>3</v>
      </c>
      <c r="D266">
        <f>IF(VLOOKUP(A266,'상위 PV'!A:C,3,0)="기사임",1,"")</f>
        <v>1</v>
      </c>
      <c r="E266">
        <f>COUNTIF(주간_5pg!$F$2:$F$800,'5pg 데이터'!B266)</f>
        <v>1</v>
      </c>
      <c r="F266" t="b">
        <f t="shared" si="4"/>
        <v>1</v>
      </c>
      <c r="G266" t="str">
        <f>IF(F266=FALSE,"",B266&amp;"@"&amp;COUNTIFS($B$1:B266,B266,$F$1:F266,TRUE))</f>
        <v>United States@33</v>
      </c>
      <c r="H266" t="str">
        <f>IFERROR(INDEX('기사 제목, 링크 정리시트'!B:B,MATCH(CONCATENATE("http://skinnonews.com"&amp;'5pg 데이터'!A266),'기사 제목, 링크 정리시트'!C:C,0)),"")</f>
        <v>[CES 2024] SK Wonderland inspiring happiness through Net Zero (by Sierra Tiller-Davis, SK Innovation Young Ambassador)</v>
      </c>
      <c r="M266">
        <f>주간_5pg!F266</f>
        <v>0</v>
      </c>
    </row>
    <row r="267" spans="1:13">
      <c r="A267" s="86" t="s">
        <v>1435</v>
      </c>
      <c r="B267" s="86" t="s">
        <v>242</v>
      </c>
      <c r="C267" s="86">
        <v>3</v>
      </c>
      <c r="D267">
        <f>IF(VLOOKUP(A267,'상위 PV'!A:C,3,0)="기사임",1,"")</f>
        <v>1</v>
      </c>
      <c r="E267">
        <f>COUNTIF(주간_5pg!$F$2:$F$800,'5pg 데이터'!B267)</f>
        <v>1</v>
      </c>
      <c r="F267" t="b">
        <f t="shared" si="4"/>
        <v>1</v>
      </c>
      <c r="G267" t="str">
        <f>IF(F267=FALSE,"",B267&amp;"@"&amp;COUNTIFS($B$1:B267,B267,$F$1:F267,TRUE))</f>
        <v>Taiwan@3</v>
      </c>
      <c r="H267" t="str">
        <f>IFERROR(INDEX('기사 제목, 링크 정리시트'!B:B,MATCH(CONCATENATE("http://skinnonews.com"&amp;'5pg 데이터'!A267),'기사 제목, 링크 정리시트'!C:C,0)),"")</f>
        <v>Immersion Cooling - the next-generation thermal management solution for the era of AI</v>
      </c>
      <c r="M267">
        <f>주간_5pg!F267</f>
        <v>0</v>
      </c>
    </row>
    <row r="268" spans="1:13">
      <c r="A268" s="86" t="s">
        <v>1444</v>
      </c>
      <c r="B268" s="86" t="s">
        <v>227</v>
      </c>
      <c r="C268" s="86">
        <v>3</v>
      </c>
      <c r="D268">
        <f>IF(VLOOKUP(A268,'상위 PV'!A:C,3,0)="기사임",1,"")</f>
        <v>1</v>
      </c>
      <c r="E268">
        <f>COUNTIF(주간_5pg!$F$2:$F$800,'5pg 데이터'!B268)</f>
        <v>1</v>
      </c>
      <c r="F268" t="b">
        <f t="shared" si="4"/>
        <v>1</v>
      </c>
      <c r="G268" t="str">
        <f>IF(F268=FALSE,"",B268&amp;"@"&amp;COUNTIFS($B$1:B268,B268,$F$1:F268,TRUE))</f>
        <v>Japan@16</v>
      </c>
      <c r="H268" t="str">
        <f>IFERROR(INDEX('기사 제목, 링크 정리시트'!B:B,MATCH(CONCATENATE("http://skinnonews.com"&amp;'5pg 데이터'!A268),'기사 제목, 링크 정리시트'!C:C,0)),"")</f>
        <v>[SK Innovation’s 2023 Financial Results] Recording sales of KRW 77.29 trillion and operating profit of KRW 1.9 trillion</v>
      </c>
      <c r="M268">
        <f>주간_5pg!F268</f>
        <v>0</v>
      </c>
    </row>
    <row r="269" spans="1:13">
      <c r="A269" s="86" t="s">
        <v>1526</v>
      </c>
      <c r="B269" s="86" t="s">
        <v>225</v>
      </c>
      <c r="C269" s="86">
        <v>3</v>
      </c>
      <c r="D269">
        <f>IF(VLOOKUP(A269,'상위 PV'!A:C,3,0)="기사임",1,"")</f>
        <v>1</v>
      </c>
      <c r="E269">
        <f>COUNTIF(주간_5pg!$F$2:$F$800,'5pg 데이터'!B269)</f>
        <v>1</v>
      </c>
      <c r="F269" t="b">
        <f t="shared" si="4"/>
        <v>1</v>
      </c>
      <c r="G269" t="str">
        <f>IF(F269=FALSE,"",B269&amp;"@"&amp;COUNTIFS($B$1:B269,B269,$F$1:F269,TRUE))</f>
        <v>United States@34</v>
      </c>
      <c r="H269" t="str">
        <f>IFERROR(INDEX('기사 제목, 링크 정리시트'!B:B,MATCH(CONCATENATE("http://skinnonews.com"&amp;'5pg 데이터'!A269),'기사 제목, 링크 정리시트'!C:C,0)),"")</f>
        <v>Understanding recycling symbols – Are you recycling plastic products properly?</v>
      </c>
      <c r="M269">
        <f>주간_5pg!F269</f>
        <v>0</v>
      </c>
    </row>
    <row r="270" spans="1:13">
      <c r="A270" s="86" t="s">
        <v>1476</v>
      </c>
      <c r="B270" s="86" t="s">
        <v>231</v>
      </c>
      <c r="C270" s="86">
        <v>3</v>
      </c>
      <c r="D270">
        <f>IF(VLOOKUP(A270,'상위 PV'!A:C,3,0)="기사임",1,"")</f>
        <v>1</v>
      </c>
      <c r="E270">
        <f>COUNTIF(주간_5pg!$F$2:$F$800,'5pg 데이터'!B270)</f>
        <v>1</v>
      </c>
      <c r="F270" t="b">
        <f t="shared" si="4"/>
        <v>1</v>
      </c>
      <c r="G270" t="str">
        <f>IF(F270=FALSE,"",B270&amp;"@"&amp;COUNTIFS($B$1:B270,B270,$F$1:F270,TRUE))</f>
        <v>China@5</v>
      </c>
      <c r="H270" t="str">
        <f>IFERROR(INDEX('기사 제목, 링크 정리시트'!B:B,MATCH(CONCATENATE("http://skinnonews.com"&amp;'5pg 데이터'!A270),'기사 제목, 링크 정리시트'!C:C,0)),"")</f>
        <v>SK Enmove collaborates with Iceotope and SK Telecom to accelerate its foray into the data center liquid cooling market</v>
      </c>
      <c r="M270">
        <f>주간_5pg!F270</f>
        <v>0</v>
      </c>
    </row>
    <row r="271" spans="1:13">
      <c r="A271" s="86" t="s">
        <v>1476</v>
      </c>
      <c r="B271" s="86" t="s">
        <v>229</v>
      </c>
      <c r="C271" s="86">
        <v>3</v>
      </c>
      <c r="D271">
        <f>IF(VLOOKUP(A271,'상위 PV'!A:C,3,0)="기사임",1,"")</f>
        <v>1</v>
      </c>
      <c r="E271">
        <f>COUNTIF(주간_5pg!$F$2:$F$800,'5pg 데이터'!B271)</f>
        <v>1</v>
      </c>
      <c r="F271" t="b">
        <f t="shared" si="4"/>
        <v>1</v>
      </c>
      <c r="G271" t="str">
        <f>IF(F271=FALSE,"",B271&amp;"@"&amp;COUNTIFS($B$1:B271,B271,$F$1:F271,TRUE))</f>
        <v>India@17</v>
      </c>
      <c r="H271" t="str">
        <f>IFERROR(INDEX('기사 제목, 링크 정리시트'!B:B,MATCH(CONCATENATE("http://skinnonews.com"&amp;'5pg 데이터'!A271),'기사 제목, 링크 정리시트'!C:C,0)),"")</f>
        <v>SK Enmove collaborates with Iceotope and SK Telecom to accelerate its foray into the data center liquid cooling market</v>
      </c>
      <c r="M271">
        <f>주간_5pg!F271</f>
        <v>0</v>
      </c>
    </row>
    <row r="272" spans="1:13">
      <c r="A272" s="86" t="s">
        <v>1483</v>
      </c>
      <c r="B272" s="86" t="s">
        <v>229</v>
      </c>
      <c r="C272" s="86">
        <v>3</v>
      </c>
      <c r="D272">
        <f>IF(VLOOKUP(A272,'상위 PV'!A:C,3,0)="기사임",1,"")</f>
        <v>1</v>
      </c>
      <c r="E272">
        <f>COUNTIF(주간_5pg!$F$2:$F$800,'5pg 데이터'!B272)</f>
        <v>1</v>
      </c>
      <c r="F272" t="b">
        <f t="shared" si="4"/>
        <v>1</v>
      </c>
      <c r="G272" t="str">
        <f>IF(F272=FALSE,"",B272&amp;"@"&amp;COUNTIFS($B$1:B272,B272,$F$1:F272,TRUE))</f>
        <v>India@18</v>
      </c>
      <c r="H272" t="str">
        <f>IFERROR(INDEX('기사 제목, 링크 정리시트'!B:B,MATCH(CONCATENATE("http://skinnonews.com"&amp;'5pg 데이터'!A272),'기사 제목, 링크 정리시트'!C:C,0)),"")</f>
        <v>[Secondary Batteries Quick Note] ① What are secondary batteries?</v>
      </c>
      <c r="M272">
        <f>주간_5pg!F272</f>
        <v>0</v>
      </c>
    </row>
    <row r="273" spans="1:13">
      <c r="A273" s="86" t="s">
        <v>1684</v>
      </c>
      <c r="B273" s="86" t="s">
        <v>230</v>
      </c>
      <c r="C273" s="86">
        <v>3</v>
      </c>
      <c r="D273">
        <f>IF(VLOOKUP(A273,'상위 PV'!A:C,3,0)="기사임",1,"")</f>
        <v>1</v>
      </c>
      <c r="E273">
        <f>COUNTIF(주간_5pg!$F$2:$F$800,'5pg 데이터'!B273)</f>
        <v>1</v>
      </c>
      <c r="F273" t="b">
        <f t="shared" si="4"/>
        <v>1</v>
      </c>
      <c r="G273" t="str">
        <f>IF(F273=FALSE,"",B273&amp;"@"&amp;COUNTIFS($B$1:B273,B273,$F$1:F273,TRUE))</f>
        <v>Singapore@13</v>
      </c>
      <c r="H273" t="str">
        <f>IFERROR(INDEX('기사 제목, 링크 정리시트'!B:B,MATCH(CONCATENATE("http://skinnonews.com"&amp;'5pg 데이터'!A273),'기사 제목, 링크 정리시트'!C:C,0)),"")</f>
        <v>Kim Cheol-jung, CEO of SK IE Technology, says "New orders secure a foundation for mid-to-long term growth"</v>
      </c>
      <c r="M273">
        <f>주간_5pg!F273</f>
        <v>0</v>
      </c>
    </row>
    <row r="274" spans="1:13">
      <c r="A274" s="86" t="s">
        <v>1584</v>
      </c>
      <c r="B274" s="86" t="s">
        <v>231</v>
      </c>
      <c r="C274" s="86">
        <v>3</v>
      </c>
      <c r="D274">
        <f>IF(VLOOKUP(A274,'상위 PV'!A:C,3,0)="기사임",1,"")</f>
        <v>1</v>
      </c>
      <c r="E274">
        <f>COUNTIF(주간_5pg!$F$2:$F$800,'5pg 데이터'!B274)</f>
        <v>1</v>
      </c>
      <c r="F274" t="b">
        <f t="shared" si="4"/>
        <v>1</v>
      </c>
      <c r="G274" t="str">
        <f>IF(F274=FALSE,"",B274&amp;"@"&amp;COUNTIFS($B$1:B274,B274,$F$1:F274,TRUE))</f>
        <v>China@6</v>
      </c>
      <c r="H274" t="str">
        <f>IFERROR(INDEX('기사 제목, 링크 정리시트'!B:B,MATCH(CONCATENATE("http://skinnonews.com"&amp;'5pg 데이터'!A274),'기사 제목, 링크 정리시트'!C:C,0)),"")</f>
        <v>SK On signs MOU with ExxonMobil for lithium offtake in U.S.</v>
      </c>
      <c r="M274">
        <f>주간_5pg!F274</f>
        <v>0</v>
      </c>
    </row>
    <row r="275" spans="1:13">
      <c r="A275" s="86" t="s">
        <v>1594</v>
      </c>
      <c r="B275" s="86" t="s">
        <v>225</v>
      </c>
      <c r="C275" s="86">
        <v>3</v>
      </c>
      <c r="D275">
        <f>IF(VLOOKUP(A275,'상위 PV'!A:C,3,0)="기사임",1,"")</f>
        <v>1</v>
      </c>
      <c r="E275">
        <f>COUNTIF(주간_5pg!$F$2:$F$800,'5pg 데이터'!B275)</f>
        <v>1</v>
      </c>
      <c r="F275" t="b">
        <f t="shared" si="4"/>
        <v>1</v>
      </c>
      <c r="G275" t="str">
        <f>IF(F275=FALSE,"",B275&amp;"@"&amp;COUNTIFS($B$1:B275,B275,$F$1:F275,TRUE))</f>
        <v>United States@35</v>
      </c>
      <c r="H275" t="str">
        <f>IFERROR(INDEX('기사 제목, 링크 정리시트'!B:B,MATCH(CONCATENATE("http://skinnonews.com"&amp;'5pg 데이터'!A275),'기사 제목, 링크 정리시트'!C:C,0)),"")</f>
        <v>Why the future of transportation in the US remains battery electric (by James Carter)</v>
      </c>
      <c r="M275">
        <f>주간_5pg!F275</f>
        <v>0</v>
      </c>
    </row>
    <row r="276" spans="1:13">
      <c r="A276" s="86" t="s">
        <v>1595</v>
      </c>
      <c r="B276" s="86" t="s">
        <v>229</v>
      </c>
      <c r="C276" s="86">
        <v>3</v>
      </c>
      <c r="D276">
        <f>IF(VLOOKUP(A276,'상위 PV'!A:C,3,0)="기사임",1,"")</f>
        <v>1</v>
      </c>
      <c r="E276">
        <f>COUNTIF(주간_5pg!$F$2:$F$800,'5pg 데이터'!B276)</f>
        <v>1</v>
      </c>
      <c r="F276" t="b">
        <f t="shared" si="4"/>
        <v>1</v>
      </c>
      <c r="G276" t="str">
        <f>IF(F276=FALSE,"",B276&amp;"@"&amp;COUNTIFS($B$1:B276,B276,$F$1:F276,TRUE))</f>
        <v>India@19</v>
      </c>
      <c r="H276" t="str">
        <f>IFERROR(INDEX('기사 제목, 링크 정리시트'!B:B,MATCH(CONCATENATE("http://skinnonews.com"&amp;'5pg 데이터'!A276),'기사 제목, 링크 정리시트'!C:C,0)),"")</f>
        <v>World’s first* supply chain established for more sustainable polyester fiber based on CO2-derived material as well as renewable and bio-based materials</v>
      </c>
      <c r="M276">
        <f>주간_5pg!F276</f>
        <v>0</v>
      </c>
    </row>
    <row r="277" spans="1:13">
      <c r="A277" s="86" t="s">
        <v>1609</v>
      </c>
      <c r="B277" s="86" t="s">
        <v>231</v>
      </c>
      <c r="C277" s="86">
        <v>3</v>
      </c>
      <c r="D277">
        <f>IF(VLOOKUP(A277,'상위 PV'!A:C,3,0)="기사임",1,"")</f>
        <v>1</v>
      </c>
      <c r="E277">
        <f>COUNTIF(주간_5pg!$F$2:$F$800,'5pg 데이터'!B277)</f>
        <v>1</v>
      </c>
      <c r="F277" t="b">
        <f t="shared" si="4"/>
        <v>1</v>
      </c>
      <c r="G277" t="str">
        <f>IF(F277=FALSE,"",B277&amp;"@"&amp;COUNTIFS($B$1:B277,B277,$F$1:F277,TRUE))</f>
        <v>China@7</v>
      </c>
      <c r="H277" t="str">
        <f>IFERROR(INDEX('기사 제목, 링크 정리시트'!B:B,MATCH(CONCATENATE("http://skinnonews.com"&amp;'5pg 데이터'!A277),'기사 제목, 링크 정리시트'!C:C,0)),"")</f>
        <v>SK Innovation's MSCI ESG rating upgraded to AA, recognized as a global leader</v>
      </c>
      <c r="M277">
        <f>주간_5pg!F277</f>
        <v>0</v>
      </c>
    </row>
    <row r="278" spans="1:13">
      <c r="A278" s="86" t="s">
        <v>1628</v>
      </c>
      <c r="B278" s="86" t="s">
        <v>249</v>
      </c>
      <c r="C278" s="86">
        <v>3</v>
      </c>
      <c r="D278">
        <f>IF(VLOOKUP(A278,'상위 PV'!A:C,3,0)="기사임",1,"")</f>
        <v>1</v>
      </c>
      <c r="E278">
        <f>COUNTIF(주간_5pg!$F$2:$F$800,'5pg 데이터'!B278)</f>
        <v>1</v>
      </c>
      <c r="F278" t="b">
        <f t="shared" si="4"/>
        <v>1</v>
      </c>
      <c r="G278" t="str">
        <f>IF(F278=FALSE,"",B278&amp;"@"&amp;COUNTIFS($B$1:B278,B278,$F$1:F278,TRUE))</f>
        <v>Australia@3</v>
      </c>
      <c r="H278" t="str">
        <f>IFERROR(INDEX('기사 제목, 링크 정리시트'!B:B,MATCH(CONCATENATE("http://skinnonews.com"&amp;'5pg 데이터'!A278),'기사 제목, 링크 정리시트'!C:C,0)),"")</f>
        <v>SK Innovation and SK E&amp;S announce merger, forming Asia-Pacific's largest private energy company with assets of KRW 100 trillion</v>
      </c>
      <c r="M278">
        <f>주간_5pg!F278</f>
        <v>0</v>
      </c>
    </row>
    <row r="279" spans="1:13">
      <c r="A279" s="86" t="s">
        <v>1628</v>
      </c>
      <c r="B279" s="86" t="s">
        <v>228</v>
      </c>
      <c r="C279" s="86">
        <v>3</v>
      </c>
      <c r="D279">
        <f>IF(VLOOKUP(A279,'상위 PV'!A:C,3,0)="기사임",1,"")</f>
        <v>1</v>
      </c>
      <c r="E279">
        <f>COUNTIF(주간_5pg!$F$2:$F$800,'5pg 데이터'!B279)</f>
        <v>1</v>
      </c>
      <c r="F279" t="b">
        <f t="shared" si="4"/>
        <v>1</v>
      </c>
      <c r="G279" t="str">
        <f>IF(F279=FALSE,"",B279&amp;"@"&amp;COUNTIFS($B$1:B279,B279,$F$1:F279,TRUE))</f>
        <v>Germany@1</v>
      </c>
      <c r="H279" t="str">
        <f>IFERROR(INDEX('기사 제목, 링크 정리시트'!B:B,MATCH(CONCATENATE("http://skinnonews.com"&amp;'5pg 데이터'!A279),'기사 제목, 링크 정리시트'!C:C,0)),"")</f>
        <v>SK Innovation and SK E&amp;S announce merger, forming Asia-Pacific's largest private energy company with assets of KRW 100 trillion</v>
      </c>
      <c r="M279">
        <f>주간_5pg!F279</f>
        <v>0</v>
      </c>
    </row>
    <row r="280" spans="1:13">
      <c r="A280" s="86" t="s">
        <v>1646</v>
      </c>
      <c r="B280" s="86" t="s">
        <v>236</v>
      </c>
      <c r="C280" s="86">
        <v>3</v>
      </c>
      <c r="D280">
        <f>IF(VLOOKUP(A280,'상위 PV'!A:C,3,0)="기사임",1,"")</f>
        <v>1</v>
      </c>
      <c r="E280">
        <f>COUNTIF(주간_5pg!$F$2:$F$800,'5pg 데이터'!B280)</f>
        <v>1</v>
      </c>
      <c r="F280" t="b">
        <f t="shared" si="4"/>
        <v>1</v>
      </c>
      <c r="G280" t="str">
        <f>IF(F280=FALSE,"",B280&amp;"@"&amp;COUNTIFS($B$1:B280,B280,$F$1:F280,TRUE))</f>
        <v>France@3</v>
      </c>
      <c r="H280" t="str">
        <f>IFERROR(INDEX('기사 제목, 링크 정리시트'!B:B,MATCH(CONCATENATE("http://skinnonews.com"&amp;'5pg 데이터'!A280),'기사 제목, 링크 정리시트'!C:C,0)),"")</f>
        <v>[SK Innovation’s Q2 2024 Financial Results] Recording revenue of KRW 18.8 trillion and operating loss of KRW 45.8 billion</v>
      </c>
      <c r="M280">
        <f>주간_5pg!F280</f>
        <v>0</v>
      </c>
    </row>
    <row r="281" spans="1:13">
      <c r="A281" s="86" t="s">
        <v>1759</v>
      </c>
      <c r="B281" s="86" t="s">
        <v>226</v>
      </c>
      <c r="C281" s="86">
        <v>3</v>
      </c>
      <c r="D281">
        <f>IF(VLOOKUP(A281,'상위 PV'!A:C,3,0)="기사임",1,"")</f>
        <v>1</v>
      </c>
      <c r="E281">
        <f>COUNTIF(주간_5pg!$F$2:$F$800,'5pg 데이터'!B281)</f>
        <v>1</v>
      </c>
      <c r="F281" t="b">
        <f t="shared" si="4"/>
        <v>1</v>
      </c>
      <c r="G281" t="str">
        <f>IF(F281=FALSE,"",B281&amp;"@"&amp;COUNTIFS($B$1:B281,B281,$F$1:F281,TRUE))</f>
        <v>South Korea@29</v>
      </c>
      <c r="H281" t="str">
        <f>IFERROR(INDEX('기사 제목, 링크 정리시트'!B:B,MATCH(CONCATENATE("http://skinnonews.com"&amp;'5pg 데이터'!A281),'기사 제목, 링크 정리시트'!C:C,0)),"")</f>
        <v>[Daily Drop] Umbrellas: The petrochemical marvels that shield you from both rain and sun</v>
      </c>
      <c r="M281">
        <f>주간_5pg!F281</f>
        <v>0</v>
      </c>
    </row>
    <row r="282" spans="1:13">
      <c r="A282" s="86" t="s">
        <v>1678</v>
      </c>
      <c r="B282" s="86" t="s">
        <v>229</v>
      </c>
      <c r="C282" s="86">
        <v>3</v>
      </c>
      <c r="D282">
        <f>IF(VLOOKUP(A282,'상위 PV'!A:C,3,0)="기사임",1,"")</f>
        <v>1</v>
      </c>
      <c r="E282">
        <f>COUNTIF(주간_5pg!$F$2:$F$800,'5pg 데이터'!B282)</f>
        <v>1</v>
      </c>
      <c r="F282" t="b">
        <f t="shared" si="4"/>
        <v>1</v>
      </c>
      <c r="G282" t="str">
        <f>IF(F282=FALSE,"",B282&amp;"@"&amp;COUNTIFS($B$1:B282,B282,$F$1:F282,TRUE))</f>
        <v>India@20</v>
      </c>
      <c r="H282" t="str">
        <f>IFERROR(INDEX('기사 제목, 링크 정리시트'!B:B,MATCH(CONCATENATE("http://skinnonews.com"&amp;'5pg 데이터'!A282),'기사 제목, 링크 정리시트'!C:C,0)),"")</f>
        <v>Unveil the wonders of starry summer nights with a telescope</v>
      </c>
      <c r="M282">
        <f>주간_5pg!F282</f>
        <v>0</v>
      </c>
    </row>
    <row r="283" spans="1:13">
      <c r="A283" s="86" t="s">
        <v>1676</v>
      </c>
      <c r="B283" s="86" t="s">
        <v>249</v>
      </c>
      <c r="C283" s="86">
        <v>3</v>
      </c>
      <c r="D283">
        <f>IF(VLOOKUP(A283,'상위 PV'!A:C,3,0)="기사임",1,"")</f>
        <v>1</v>
      </c>
      <c r="E283">
        <f>COUNTIF(주간_5pg!$F$2:$F$800,'5pg 데이터'!B283)</f>
        <v>1</v>
      </c>
      <c r="F283" t="b">
        <f t="shared" si="4"/>
        <v>1</v>
      </c>
      <c r="G283" t="str">
        <f>IF(F283=FALSE,"",B283&amp;"@"&amp;COUNTIFS($B$1:B283,B283,$F$1:F283,TRUE))</f>
        <v>Australia@4</v>
      </c>
      <c r="H283" t="str">
        <f>IFERROR(INDEX('기사 제목, 링크 정리시트'!B:B,MATCH(CONCATENATE("http://skinnonews.com"&amp;'5pg 데이터'!A283),'기사 제목, 링크 정리시트'!C:C,0)),"")</f>
        <v>SK Earthon secures carbon storage exploration rights in Australia, boosting resource development and clean energy</v>
      </c>
      <c r="M283">
        <f>주간_5pg!F283</f>
        <v>0</v>
      </c>
    </row>
    <row r="284" spans="1:13">
      <c r="A284" s="86" t="s">
        <v>1676</v>
      </c>
      <c r="B284" s="86" t="s">
        <v>226</v>
      </c>
      <c r="C284" s="86">
        <v>3</v>
      </c>
      <c r="D284">
        <f>IF(VLOOKUP(A284,'상위 PV'!A:C,3,0)="기사임",1,"")</f>
        <v>1</v>
      </c>
      <c r="E284">
        <f>COUNTIF(주간_5pg!$F$2:$F$800,'5pg 데이터'!B284)</f>
        <v>1</v>
      </c>
      <c r="F284" t="b">
        <f t="shared" si="4"/>
        <v>1</v>
      </c>
      <c r="G284" t="str">
        <f>IF(F284=FALSE,"",B284&amp;"@"&amp;COUNTIFS($B$1:B284,B284,$F$1:F284,TRUE))</f>
        <v>South Korea@30</v>
      </c>
      <c r="H284" t="str">
        <f>IFERROR(INDEX('기사 제목, 링크 정리시트'!B:B,MATCH(CONCATENATE("http://skinnonews.com"&amp;'5pg 데이터'!A284),'기사 제목, 링크 정리시트'!C:C,0)),"")</f>
        <v>SK Earthon secures carbon storage exploration rights in Australia, boosting resource development and clean energy</v>
      </c>
      <c r="M284">
        <f>주간_5pg!F284</f>
        <v>0</v>
      </c>
    </row>
    <row r="285" spans="1:13">
      <c r="A285" s="86" t="s">
        <v>1677</v>
      </c>
      <c r="B285" s="86" t="s">
        <v>226</v>
      </c>
      <c r="C285" s="86">
        <v>3</v>
      </c>
      <c r="D285">
        <f>IF(VLOOKUP(A285,'상위 PV'!A:C,3,0)="기사임",1,"")</f>
        <v>1</v>
      </c>
      <c r="E285">
        <f>COUNTIF(주간_5pg!$F$2:$F$800,'5pg 데이터'!B285)</f>
        <v>1</v>
      </c>
      <c r="F285" t="b">
        <f t="shared" si="4"/>
        <v>1</v>
      </c>
      <c r="G285" t="str">
        <f>IF(F285=FALSE,"",B285&amp;"@"&amp;COUNTIFS($B$1:B285,B285,$F$1:F285,TRUE))</f>
        <v>South Korea@31</v>
      </c>
      <c r="H285" t="str">
        <f>IFERROR(INDEX('기사 제목, 링크 정리시트'!B:B,MATCH(CONCATENATE("http://skinnonews.com"&amp;'5pg 데이터'!A285),'기사 제목, 링크 정리시트'!C:C,0)),"")</f>
        <v>SK Geo Centric establishes strategic partnership in Sustainable Packaging Materials value chain</v>
      </c>
      <c r="M285">
        <f>주간_5pg!F285</f>
        <v>0</v>
      </c>
    </row>
    <row r="286" spans="1:13">
      <c r="A286" s="86" t="s">
        <v>1713</v>
      </c>
      <c r="B286" s="86" t="s">
        <v>230</v>
      </c>
      <c r="C286" s="86">
        <v>3</v>
      </c>
      <c r="D286">
        <f>IF(VLOOKUP(A286,'상위 PV'!A:C,3,0)="기사임",1,"")</f>
        <v>1</v>
      </c>
      <c r="E286">
        <f>COUNTIF(주간_5pg!$F$2:$F$800,'5pg 데이터'!B286)</f>
        <v>1</v>
      </c>
      <c r="F286" t="b">
        <f t="shared" si="4"/>
        <v>1</v>
      </c>
      <c r="G286" t="str">
        <f>IF(F286=FALSE,"",B286&amp;"@"&amp;COUNTIFS($B$1:B286,B286,$F$1:F286,TRUE))</f>
        <v>Singapore@14</v>
      </c>
      <c r="H286" t="str">
        <f>IFERROR(INDEX('기사 제목, 링크 정리시트'!B:B,MATCH(CONCATENATE("http://skinnonews.com"&amp;'5pg 데이터'!A286),'기사 제목, 링크 정리시트'!C:C,0)),"")</f>
        <v>SK Innovation enhances shareholder communication ahead of merger with SK E&amp;S</v>
      </c>
      <c r="M286">
        <f>주간_5pg!F286</f>
        <v>0</v>
      </c>
    </row>
    <row r="287" spans="1:13">
      <c r="A287" s="86" t="s">
        <v>1713</v>
      </c>
      <c r="B287" s="86" t="s">
        <v>226</v>
      </c>
      <c r="C287" s="86">
        <v>3</v>
      </c>
      <c r="D287">
        <f>IF(VLOOKUP(A287,'상위 PV'!A:C,3,0)="기사임",1,"")</f>
        <v>1</v>
      </c>
      <c r="E287">
        <f>COUNTIF(주간_5pg!$F$2:$F$800,'5pg 데이터'!B287)</f>
        <v>1</v>
      </c>
      <c r="F287" t="b">
        <f t="shared" si="4"/>
        <v>1</v>
      </c>
      <c r="G287" t="str">
        <f>IF(F287=FALSE,"",B287&amp;"@"&amp;COUNTIFS($B$1:B287,B287,$F$1:F287,TRUE))</f>
        <v>South Korea@32</v>
      </c>
      <c r="H287" t="str">
        <f>IFERROR(INDEX('기사 제목, 링크 정리시트'!B:B,MATCH(CONCATENATE("http://skinnonews.com"&amp;'5pg 데이터'!A287),'기사 제목, 링크 정리시트'!C:C,0)),"")</f>
        <v>SK Innovation enhances shareholder communication ahead of merger with SK E&amp;S</v>
      </c>
      <c r="M287">
        <f>주간_5pg!F287</f>
        <v>0</v>
      </c>
    </row>
    <row r="288" spans="1:13">
      <c r="A288" s="86" t="s">
        <v>1732</v>
      </c>
      <c r="B288" s="86" t="s">
        <v>242</v>
      </c>
      <c r="C288" s="86">
        <v>3</v>
      </c>
      <c r="D288">
        <f>IF(VLOOKUP(A288,'상위 PV'!A:C,3,0)="기사임",1,"")</f>
        <v>1</v>
      </c>
      <c r="E288">
        <f>COUNTIF(주간_5pg!$F$2:$F$800,'5pg 데이터'!B288)</f>
        <v>1</v>
      </c>
      <c r="F288" t="b">
        <f t="shared" si="4"/>
        <v>1</v>
      </c>
      <c r="G288" t="str">
        <f>IF(F288=FALSE,"",B288&amp;"@"&amp;COUNTIFS($B$1:B288,B288,$F$1:F288,TRUE))</f>
        <v>Taiwan@4</v>
      </c>
      <c r="H288" t="str">
        <f>IFERROR(INDEX('기사 제목, 링크 정리시트'!B:B,MATCH(CONCATENATE("http://skinnonews.com"&amp;'5pg 데이터'!A288),'기사 제목, 링크 정리시트'!C:C,0)),"")</f>
        <v>SK Innovation and SK E&amp;S merger approved with resounding support, launching Asia-Pacific's largest private energy firm at KRW 100 trillion</v>
      </c>
      <c r="M288">
        <f>주간_5pg!F288</f>
        <v>0</v>
      </c>
    </row>
    <row r="289" spans="1:13">
      <c r="A289" s="86" t="s">
        <v>1753</v>
      </c>
      <c r="B289" s="86" t="s">
        <v>1626</v>
      </c>
      <c r="C289" s="86">
        <v>3</v>
      </c>
      <c r="D289">
        <f>IF(VLOOKUP(A289,'상위 PV'!A:C,3,0)="기사임",1,"")</f>
        <v>1</v>
      </c>
      <c r="E289">
        <f>COUNTIF(주간_5pg!$F$2:$F$800,'5pg 데이터'!B289)</f>
        <v>1</v>
      </c>
      <c r="F289" t="b">
        <f t="shared" si="4"/>
        <v>1</v>
      </c>
      <c r="G289" t="str">
        <f>IF(F289=FALSE,"",B289&amp;"@"&amp;COUNTIFS($B$1:B289,B289,$F$1:F289,TRUE))</f>
        <v>Bosnia &amp; Herzegovina@1</v>
      </c>
      <c r="H289" t="str">
        <f>IFERROR(INDEX('기사 제목, 링크 정리시트'!B:B,MATCH(CONCATENATE("http://skinnonews.com"&amp;'5pg 데이터'!A289),'기사 제목, 링크 정리시트'!C:C,0)),"")</f>
        <v>SK Earthon secures operatorship of Ketapu Cluster off the coast of Sarawak, Malaysia, expanding operations in Southeast Asia</v>
      </c>
      <c r="M289">
        <f>주간_5pg!F289</f>
        <v>0</v>
      </c>
    </row>
    <row r="290" spans="1:13">
      <c r="A290" s="86" t="s">
        <v>1753</v>
      </c>
      <c r="B290" s="86" t="s">
        <v>243</v>
      </c>
      <c r="C290" s="86">
        <v>3</v>
      </c>
      <c r="D290">
        <f>IF(VLOOKUP(A290,'상위 PV'!A:C,3,0)="기사임",1,"")</f>
        <v>1</v>
      </c>
      <c r="E290">
        <f>COUNTIF(주간_5pg!$F$2:$F$800,'5pg 데이터'!B290)</f>
        <v>1</v>
      </c>
      <c r="F290" t="b">
        <f t="shared" si="4"/>
        <v>1</v>
      </c>
      <c r="G290" t="str">
        <f>IF(F290=FALSE,"",B290&amp;"@"&amp;COUNTIFS($B$1:B290,B290,$F$1:F290,TRUE))</f>
        <v>Thailand@1</v>
      </c>
      <c r="H290" t="str">
        <f>IFERROR(INDEX('기사 제목, 링크 정리시트'!B:B,MATCH(CONCATENATE("http://skinnonews.com"&amp;'5pg 데이터'!A290),'기사 제목, 링크 정리시트'!C:C,0)),"")</f>
        <v>SK Earthon secures operatorship of Ketapu Cluster off the coast of Sarawak, Malaysia, expanding operations in Southeast Asia</v>
      </c>
      <c r="M290">
        <f>주간_5pg!F290</f>
        <v>0</v>
      </c>
    </row>
    <row r="291" spans="1:13">
      <c r="A291" s="86" t="s">
        <v>1810</v>
      </c>
      <c r="B291" s="86" t="s">
        <v>245</v>
      </c>
      <c r="C291" s="86">
        <v>3</v>
      </c>
      <c r="D291">
        <f>IF(VLOOKUP(A291,'상위 PV'!A:C,3,0)="기사임",1,"")</f>
        <v>1</v>
      </c>
      <c r="E291">
        <f>COUNTIF(주간_5pg!$F$2:$F$800,'5pg 데이터'!B291)</f>
        <v>1</v>
      </c>
      <c r="F291" t="b">
        <f t="shared" si="4"/>
        <v>1</v>
      </c>
      <c r="G291" t="str">
        <f>IF(F291=FALSE,"",B291&amp;"@"&amp;COUNTIFS($B$1:B291,B291,$F$1:F291,TRUE))</f>
        <v>Belgium@1</v>
      </c>
      <c r="H291" t="str">
        <f>IFERROR(INDEX('기사 제목, 링크 정리시트'!B:B,MATCH(CONCATENATE("http://skinnonews.com"&amp;'5pg 데이터'!A291),'기사 제목, 링크 정리시트'!C:C,0)),"")</f>
        <v>SK Energy to start sustainable aviation fuel (SAF) commercial production</v>
      </c>
      <c r="M291">
        <f>주간_5pg!F291</f>
        <v>0</v>
      </c>
    </row>
    <row r="292" spans="1:13">
      <c r="A292" s="86" t="s">
        <v>1810</v>
      </c>
      <c r="B292" s="86" t="s">
        <v>228</v>
      </c>
      <c r="C292" s="86">
        <v>3</v>
      </c>
      <c r="D292">
        <f>IF(VLOOKUP(A292,'상위 PV'!A:C,3,0)="기사임",1,"")</f>
        <v>1</v>
      </c>
      <c r="E292">
        <f>COUNTIF(주간_5pg!$F$2:$F$800,'5pg 데이터'!B292)</f>
        <v>1</v>
      </c>
      <c r="F292" t="b">
        <f t="shared" si="4"/>
        <v>1</v>
      </c>
      <c r="G292" t="str">
        <f>IF(F292=FALSE,"",B292&amp;"@"&amp;COUNTIFS($B$1:B292,B292,$F$1:F292,TRUE))</f>
        <v>Germany@2</v>
      </c>
      <c r="H292" t="str">
        <f>IFERROR(INDEX('기사 제목, 링크 정리시트'!B:B,MATCH(CONCATENATE("http://skinnonews.com"&amp;'5pg 데이터'!A292),'기사 제목, 링크 정리시트'!C:C,0)),"")</f>
        <v>SK Energy to start sustainable aviation fuel (SAF) commercial production</v>
      </c>
      <c r="M292">
        <f>주간_5pg!F292</f>
        <v>0</v>
      </c>
    </row>
    <row r="293" spans="1:13">
      <c r="A293" s="86" t="s">
        <v>1810</v>
      </c>
      <c r="B293" s="86" t="s">
        <v>1794</v>
      </c>
      <c r="C293" s="86">
        <v>3</v>
      </c>
      <c r="D293">
        <f>IF(VLOOKUP(A293,'상위 PV'!A:C,3,0)="기사임",1,"")</f>
        <v>1</v>
      </c>
      <c r="E293">
        <f>COUNTIF(주간_5pg!$F$2:$F$800,'5pg 데이터'!B293)</f>
        <v>1</v>
      </c>
      <c r="F293" t="b">
        <f t="shared" si="4"/>
        <v>1</v>
      </c>
      <c r="G293" t="str">
        <f>IF(F293=FALSE,"",B293&amp;"@"&amp;COUNTIFS($B$1:B293,B293,$F$1:F293,TRUE))</f>
        <v>Latvia@1</v>
      </c>
      <c r="H293" t="str">
        <f>IFERROR(INDEX('기사 제목, 링크 정리시트'!B:B,MATCH(CONCATENATE("http://skinnonews.com"&amp;'5pg 데이터'!A293),'기사 제목, 링크 정리시트'!C:C,0)),"")</f>
        <v>SK Energy to start sustainable aviation fuel (SAF) commercial production</v>
      </c>
      <c r="M293">
        <f>주간_5pg!F293</f>
        <v>0</v>
      </c>
    </row>
    <row r="294" spans="1:13">
      <c r="A294" s="86" t="s">
        <v>1810</v>
      </c>
      <c r="B294" s="86" t="s">
        <v>240</v>
      </c>
      <c r="C294" s="86">
        <v>3</v>
      </c>
      <c r="D294">
        <f>IF(VLOOKUP(A294,'상위 PV'!A:C,3,0)="기사임",1,"")</f>
        <v>1</v>
      </c>
      <c r="E294">
        <f>COUNTIF(주간_5pg!$F$2:$F$800,'5pg 데이터'!B294)</f>
        <v>1</v>
      </c>
      <c r="F294" t="b">
        <f t="shared" si="4"/>
        <v>1</v>
      </c>
      <c r="G294" t="str">
        <f>IF(F294=FALSE,"",B294&amp;"@"&amp;COUNTIFS($B$1:B294,B294,$F$1:F294,TRUE))</f>
        <v>Spain@1</v>
      </c>
      <c r="H294" t="str">
        <f>IFERROR(INDEX('기사 제목, 링크 정리시트'!B:B,MATCH(CONCATENATE("http://skinnonews.com"&amp;'5pg 데이터'!A294),'기사 제목, 링크 정리시트'!C:C,0)),"")</f>
        <v>SK Energy to start sustainable aviation fuel (SAF) commercial production</v>
      </c>
      <c r="M294">
        <f>주간_5pg!F294</f>
        <v>0</v>
      </c>
    </row>
    <row r="295" spans="1:13">
      <c r="A295" s="86" t="s">
        <v>1737</v>
      </c>
      <c r="B295" s="86" t="s">
        <v>230</v>
      </c>
      <c r="C295" s="86">
        <v>3</v>
      </c>
      <c r="D295">
        <f>IF(VLOOKUP(A295,'상위 PV'!A:C,3,0)="기사임",1,"")</f>
        <v>1</v>
      </c>
      <c r="E295">
        <f>COUNTIF(주간_5pg!$F$2:$F$800,'5pg 데이터'!B295)</f>
        <v>1</v>
      </c>
      <c r="F295" t="b">
        <f t="shared" si="4"/>
        <v>1</v>
      </c>
      <c r="G295" t="str">
        <f>IF(F295=FALSE,"",B295&amp;"@"&amp;COUNTIFS($B$1:B295,B295,$F$1:F295,TRUE))</f>
        <v>Singapore@15</v>
      </c>
      <c r="H295" t="str">
        <f>IFERROR(INDEX('기사 제목, 링크 정리시트'!B:B,MATCH(CONCATENATE("http://skinnonews.com"&amp;'5pg 데이터'!A295),'기사 제목, 링크 정리시트'!C:C,0)),"")</f>
        <v/>
      </c>
      <c r="M295">
        <f>주간_5pg!F295</f>
        <v>0</v>
      </c>
    </row>
    <row r="296" spans="1:13">
      <c r="A296" s="86" t="s">
        <v>1265</v>
      </c>
      <c r="B296" s="86" t="s">
        <v>1645</v>
      </c>
      <c r="C296" s="86">
        <v>3</v>
      </c>
      <c r="D296">
        <f>IF(VLOOKUP(A296,'상위 PV'!A:C,3,0)="기사임",1,"")</f>
        <v>1</v>
      </c>
      <c r="E296">
        <f>COUNTIF(주간_5pg!$F$2:$F$800,'5pg 데이터'!B296)</f>
        <v>1</v>
      </c>
      <c r="F296" t="b">
        <f t="shared" si="4"/>
        <v>1</v>
      </c>
      <c r="G296" t="str">
        <f>IF(F296=FALSE,"",B296&amp;"@"&amp;COUNTIFS($B$1:B296,B296,$F$1:F296,TRUE))</f>
        <v>Myanmar (Burma)@1</v>
      </c>
      <c r="H296" t="str">
        <f>IFERROR(INDEX('기사 제목, 링크 정리시트'!B:B,MATCH(CONCATENATE("http://skinnonews.com"&amp;'5pg 데이터'!A296),'기사 제목, 링크 정리시트'!C:C,0)),"")</f>
        <v/>
      </c>
      <c r="M296">
        <f>주간_5pg!F296</f>
        <v>0</v>
      </c>
    </row>
    <row r="297" spans="1:13">
      <c r="A297" s="86" t="s">
        <v>1177</v>
      </c>
      <c r="B297" s="86" t="s">
        <v>229</v>
      </c>
      <c r="C297" s="86">
        <v>3</v>
      </c>
      <c r="D297">
        <f>IF(VLOOKUP(A297,'상위 PV'!A:C,3,0)="기사임",1,"")</f>
        <v>1</v>
      </c>
      <c r="E297">
        <f>COUNTIF(주간_5pg!$F$2:$F$800,'5pg 데이터'!B297)</f>
        <v>1</v>
      </c>
      <c r="F297" t="b">
        <f t="shared" si="4"/>
        <v>1</v>
      </c>
      <c r="G297" t="str">
        <f>IF(F297=FALSE,"",B297&amp;"@"&amp;COUNTIFS($B$1:B297,B297,$F$1:F297,TRUE))</f>
        <v>India@21</v>
      </c>
      <c r="H297" t="str">
        <f>IFERROR(INDEX('기사 제목, 링크 정리시트'!B:B,MATCH(CONCATENATE("http://skinnonews.com"&amp;'5pg 데이터'!A297),'기사 제목, 링크 정리시트'!C:C,0)),"")</f>
        <v/>
      </c>
      <c r="M297">
        <f>주간_5pg!F297</f>
        <v>0</v>
      </c>
    </row>
    <row r="298" spans="1:13">
      <c r="A298" s="86" t="s">
        <v>1817</v>
      </c>
      <c r="B298" s="86" t="s">
        <v>242</v>
      </c>
      <c r="C298" s="86">
        <v>3</v>
      </c>
      <c r="D298">
        <f>IF(VLOOKUP(A298,'상위 PV'!A:C,3,0)="기사임",1,"")</f>
        <v>1</v>
      </c>
      <c r="E298">
        <f>COUNTIF(주간_5pg!$F$2:$F$800,'5pg 데이터'!B298)</f>
        <v>1</v>
      </c>
      <c r="F298" t="b">
        <f t="shared" si="4"/>
        <v>1</v>
      </c>
      <c r="G298" t="str">
        <f>IF(F298=FALSE,"",B298&amp;"@"&amp;COUNTIFS($B$1:B298,B298,$F$1:F298,TRUE))</f>
        <v>Taiwan@5</v>
      </c>
      <c r="H298" t="str">
        <f>IFERROR(INDEX('기사 제목, 링크 정리시트'!B:B,MATCH(CONCATENATE("http://skinnonews.com"&amp;'5pg 데이터'!A298),'기사 제목, 링크 정리시트'!C:C,0)),"")</f>
        <v/>
      </c>
      <c r="M298">
        <f>주간_5pg!F298</f>
        <v>0</v>
      </c>
    </row>
    <row r="299" spans="1:13">
      <c r="A299" s="86" t="s">
        <v>268</v>
      </c>
      <c r="B299" s="86" t="s">
        <v>228</v>
      </c>
      <c r="C299" s="86">
        <v>3</v>
      </c>
      <c r="D299">
        <f>IF(VLOOKUP(A299,'상위 PV'!A:C,3,0)="기사임",1,"")</f>
        <v>1</v>
      </c>
      <c r="E299">
        <f>COUNTIF(주간_5pg!$F$2:$F$800,'5pg 데이터'!B299)</f>
        <v>1</v>
      </c>
      <c r="F299" t="b">
        <f t="shared" si="4"/>
        <v>1</v>
      </c>
      <c r="G299" t="str">
        <f>IF(F299=FALSE,"",B299&amp;"@"&amp;COUNTIFS($B$1:B299,B299,$F$1:F299,TRUE))</f>
        <v>Germany@3</v>
      </c>
      <c r="H299" t="str">
        <f>IFERROR(INDEX('기사 제목, 링크 정리시트'!B:B,MATCH(CONCATENATE("http://skinnonews.com"&amp;'5pg 데이터'!A299),'기사 제목, 링크 정리시트'!C:C,0)),"")</f>
        <v>Z-folding, a technique that ensures the safety of SK Innovation’s batteries</v>
      </c>
      <c r="M299">
        <f>주간_5pg!F299</f>
        <v>0</v>
      </c>
    </row>
    <row r="300" spans="1:13">
      <c r="A300" s="86" t="s">
        <v>1754</v>
      </c>
      <c r="B300" s="86" t="s">
        <v>250</v>
      </c>
      <c r="C300" s="86">
        <v>3</v>
      </c>
      <c r="D300">
        <f>IF(VLOOKUP(A300,'상위 PV'!A:C,3,0)="기사임",1,"")</f>
        <v>1</v>
      </c>
      <c r="E300">
        <f>COUNTIF(주간_5pg!$F$2:$F$800,'5pg 데이터'!B300)</f>
        <v>1</v>
      </c>
      <c r="F300" t="b">
        <f t="shared" si="4"/>
        <v>1</v>
      </c>
      <c r="G300" t="str">
        <f>IF(F300=FALSE,"",B300&amp;"@"&amp;COUNTIFS($B$1:B300,B300,$F$1:F300,TRUE))</f>
        <v>Philippines@1</v>
      </c>
      <c r="H300" t="str">
        <f>IFERROR(INDEX('기사 제목, 링크 정리시트'!B:B,MATCH(CONCATENATE("http://skinnonews.com"&amp;'5pg 데이터'!A300),'기사 제목, 링크 정리시트'!C:C,0)),"")</f>
        <v/>
      </c>
      <c r="M300">
        <f>주간_5pg!F300</f>
        <v>0</v>
      </c>
    </row>
    <row r="301" spans="1:13">
      <c r="A301" s="86" t="s">
        <v>1680</v>
      </c>
      <c r="B301" s="86" t="s">
        <v>227</v>
      </c>
      <c r="C301" s="86">
        <v>3</v>
      </c>
      <c r="D301">
        <f>IF(VLOOKUP(A301,'상위 PV'!A:C,3,0)="기사임",1,"")</f>
        <v>1</v>
      </c>
      <c r="E301">
        <f>COUNTIF(주간_5pg!$F$2:$F$800,'5pg 데이터'!B301)</f>
        <v>1</v>
      </c>
      <c r="F301" t="b">
        <f t="shared" si="4"/>
        <v>1</v>
      </c>
      <c r="G301" t="str">
        <f>IF(F301=FALSE,"",B301&amp;"@"&amp;COUNTIFS($B$1:B301,B301,$F$1:F301,TRUE))</f>
        <v>Japan@17</v>
      </c>
      <c r="H301" t="str">
        <f>IFERROR(INDEX('기사 제목, 링크 정리시트'!B:B,MATCH(CONCATENATE("http://skinnonews.com"&amp;'5pg 데이터'!A301),'기사 제목, 링크 정리시트'!C:C,0)),"")</f>
        <v/>
      </c>
      <c r="M301">
        <f>주간_5pg!F301</f>
        <v>0</v>
      </c>
    </row>
    <row r="302" spans="1:13">
      <c r="A302" s="86" t="s">
        <v>906</v>
      </c>
      <c r="B302" s="86" t="s">
        <v>238</v>
      </c>
      <c r="C302" s="86">
        <v>3</v>
      </c>
      <c r="D302">
        <f>IF(VLOOKUP(A302,'상위 PV'!A:C,3,0)="기사임",1,"")</f>
        <v>1</v>
      </c>
      <c r="E302">
        <f>COUNTIF(주간_5pg!$F$2:$F$800,'5pg 데이터'!B302)</f>
        <v>1</v>
      </c>
      <c r="F302" t="b">
        <f t="shared" si="4"/>
        <v>1</v>
      </c>
      <c r="G302" t="str">
        <f>IF(F302=FALSE,"",B302&amp;"@"&amp;COUNTIFS($B$1:B302,B302,$F$1:F302,TRUE))</f>
        <v>Sweden@2</v>
      </c>
      <c r="H302" t="str">
        <f>IFERROR(INDEX('기사 제목, 링크 정리시트'!B:B,MATCH(CONCATENATE("http://skinnonews.com"&amp;'5pg 데이터'!A302),'기사 제목, 링크 정리시트'!C:C,0)),"")</f>
        <v>SK Geo Centric making equity investment into PureCycle Technologies to expand plastic recycling business</v>
      </c>
      <c r="M302">
        <f>주간_5pg!F302</f>
        <v>0</v>
      </c>
    </row>
    <row r="303" spans="1:13">
      <c r="A303" s="86" t="s">
        <v>1815</v>
      </c>
      <c r="B303" s="86" t="s">
        <v>243</v>
      </c>
      <c r="C303" s="86">
        <v>3</v>
      </c>
      <c r="D303">
        <f>IF(VLOOKUP(A303,'상위 PV'!A:C,3,0)="기사임",1,"")</f>
        <v>1</v>
      </c>
      <c r="E303">
        <f>COUNTIF(주간_5pg!$F$2:$F$800,'5pg 데이터'!B303)</f>
        <v>1</v>
      </c>
      <c r="F303" t="b">
        <f t="shared" si="4"/>
        <v>1</v>
      </c>
      <c r="G303" t="str">
        <f>IF(F303=FALSE,"",B303&amp;"@"&amp;COUNTIFS($B$1:B303,B303,$F$1:F303,TRUE))</f>
        <v>Thailand@2</v>
      </c>
      <c r="H303" t="str">
        <f>IFERROR(INDEX('기사 제목, 링크 정리시트'!B:B,MATCH(CONCATENATE("http://skinnonews.com"&amp;'5pg 데이터'!A303),'기사 제목, 링크 정리시트'!C:C,0)),"")</f>
        <v>SK Energy, SK Networks, Daeho Industries partner to push forward with pyrolysis business by recycling waste tire</v>
      </c>
      <c r="M303">
        <f>주간_5pg!F303</f>
        <v>0</v>
      </c>
    </row>
    <row r="304" spans="1:13">
      <c r="A304" s="86" t="s">
        <v>302</v>
      </c>
      <c r="B304" s="86" t="s">
        <v>226</v>
      </c>
      <c r="C304" s="86">
        <v>3</v>
      </c>
      <c r="D304">
        <f>IF(VLOOKUP(A304,'상위 PV'!A:C,3,0)="기사임",1,"")</f>
        <v>1</v>
      </c>
      <c r="E304">
        <f>COUNTIF(주간_5pg!$F$2:$F$800,'5pg 데이터'!B304)</f>
        <v>1</v>
      </c>
      <c r="F304" t="b">
        <f t="shared" si="4"/>
        <v>1</v>
      </c>
      <c r="G304" t="str">
        <f>IF(F304=FALSE,"",B304&amp;"@"&amp;COUNTIFS($B$1:B304,B304,$F$1:F304,TRUE))</f>
        <v>South Korea@33</v>
      </c>
      <c r="H304" t="str">
        <f>IFERROR(INDEX('기사 제목, 링크 정리시트'!B:B,MATCH(CONCATENATE("http://skinnonews.com"&amp;'5pg 데이터'!A304),'기사 제목, 링크 정리시트'!C:C,0)),"")</f>
        <v>SK Earthon signs Production Sharing Contract for Block SK 427 offshore Malaysia with Petronas and PSEP</v>
      </c>
      <c r="M304">
        <f>주간_5pg!F304</f>
        <v>0</v>
      </c>
    </row>
    <row r="305" spans="1:13">
      <c r="A305" s="86" t="s">
        <v>284</v>
      </c>
      <c r="B305" s="86" t="s">
        <v>230</v>
      </c>
      <c r="C305" s="86">
        <v>3</v>
      </c>
      <c r="D305" t="str">
        <f>IF(VLOOKUP(A305,'상위 PV'!A:C,3,0)="기사임",1,"")</f>
        <v/>
      </c>
      <c r="E305">
        <f>COUNTIF(주간_5pg!$F$2:$F$800,'5pg 데이터'!B305)</f>
        <v>1</v>
      </c>
      <c r="F305" t="b">
        <f t="shared" si="4"/>
        <v>0</v>
      </c>
      <c r="G305" t="str">
        <f>IF(F305=FALSE,"",B305&amp;"@"&amp;COUNTIFS($B$1:B305,B305,$F$1:F305,TRUE))</f>
        <v/>
      </c>
      <c r="H305" t="str">
        <f>IFERROR(INDEX('기사 제목, 링크 정리시트'!B:B,MATCH(CONCATENATE("http://skinnonews.com"&amp;'5pg 데이터'!A305),'기사 제목, 링크 정리시트'!C:C,0)),"")</f>
        <v/>
      </c>
      <c r="M305">
        <f>주간_5pg!F305</f>
        <v>0</v>
      </c>
    </row>
    <row r="306" spans="1:13">
      <c r="A306" s="86" t="s">
        <v>284</v>
      </c>
      <c r="B306" s="86" t="s">
        <v>225</v>
      </c>
      <c r="C306" s="86">
        <v>3</v>
      </c>
      <c r="D306" t="str">
        <f>IF(VLOOKUP(A306,'상위 PV'!A:C,3,0)="기사임",1,"")</f>
        <v/>
      </c>
      <c r="E306">
        <f>COUNTIF(주간_5pg!$F$2:$F$800,'5pg 데이터'!B306)</f>
        <v>1</v>
      </c>
      <c r="F306" t="b">
        <f t="shared" si="4"/>
        <v>0</v>
      </c>
      <c r="G306" t="str">
        <f>IF(F306=FALSE,"",B306&amp;"@"&amp;COUNTIFS($B$1:B306,B306,$F$1:F306,TRUE))</f>
        <v/>
      </c>
      <c r="H306" t="str">
        <f>IFERROR(INDEX('기사 제목, 링크 정리시트'!B:B,MATCH(CONCATENATE("http://skinnonews.com"&amp;'5pg 데이터'!A306),'기사 제목, 링크 정리시트'!C:C,0)),"")</f>
        <v/>
      </c>
      <c r="M306">
        <f>주간_5pg!F306</f>
        <v>0</v>
      </c>
    </row>
    <row r="307" spans="1:13">
      <c r="A307" s="86" t="s">
        <v>277</v>
      </c>
      <c r="B307" s="86" t="s">
        <v>225</v>
      </c>
      <c r="C307" s="86">
        <v>3</v>
      </c>
      <c r="D307" t="str">
        <f>IF(VLOOKUP(A307,'상위 PV'!A:C,3,0)="기사임",1,"")</f>
        <v/>
      </c>
      <c r="E307">
        <f>COUNTIF(주간_5pg!$F$2:$F$800,'5pg 데이터'!B307)</f>
        <v>1</v>
      </c>
      <c r="F307" t="b">
        <f t="shared" si="4"/>
        <v>0</v>
      </c>
      <c r="G307" t="str">
        <f>IF(F307=FALSE,"",B307&amp;"@"&amp;COUNTIFS($B$1:B307,B307,$F$1:F307,TRUE))</f>
        <v/>
      </c>
      <c r="H307" t="str">
        <f>IFERROR(INDEX('기사 제목, 링크 정리시트'!B:B,MATCH(CONCATENATE("http://skinnonews.com"&amp;'5pg 데이터'!A307),'기사 제목, 링크 정리시트'!C:C,0)),"")</f>
        <v/>
      </c>
      <c r="M307">
        <f>주간_5pg!F307</f>
        <v>0</v>
      </c>
    </row>
    <row r="308" spans="1:13">
      <c r="A308" s="86" t="s">
        <v>1448</v>
      </c>
      <c r="B308" s="86" t="s">
        <v>244</v>
      </c>
      <c r="C308" s="86">
        <v>3</v>
      </c>
      <c r="D308" t="str">
        <f>IF(VLOOKUP(A308,'상위 PV'!A:C,3,0)="기사임",1,"")</f>
        <v/>
      </c>
      <c r="E308">
        <f>COUNTIF(주간_5pg!$F$2:$F$800,'5pg 데이터'!B308)</f>
        <v>1</v>
      </c>
      <c r="F308" t="b">
        <f t="shared" si="4"/>
        <v>0</v>
      </c>
      <c r="G308" t="str">
        <f>IF(F308=FALSE,"",B308&amp;"@"&amp;COUNTIFS($B$1:B308,B308,$F$1:F308,TRUE))</f>
        <v/>
      </c>
      <c r="H308" t="str">
        <f>IFERROR(INDEX('기사 제목, 링크 정리시트'!B:B,MATCH(CONCATENATE("http://skinnonews.com"&amp;'5pg 데이터'!A308),'기사 제목, 링크 정리시트'!C:C,0)),"")</f>
        <v/>
      </c>
      <c r="M308">
        <f>주간_5pg!F308</f>
        <v>0</v>
      </c>
    </row>
    <row r="309" spans="1:13">
      <c r="A309" s="86" t="s">
        <v>1447</v>
      </c>
      <c r="B309" s="86" t="s">
        <v>226</v>
      </c>
      <c r="C309" s="86">
        <v>3</v>
      </c>
      <c r="D309" t="str">
        <f>IF(VLOOKUP(A309,'상위 PV'!A:C,3,0)="기사임",1,"")</f>
        <v/>
      </c>
      <c r="E309">
        <f>COUNTIF(주간_5pg!$F$2:$F$800,'5pg 데이터'!B309)</f>
        <v>1</v>
      </c>
      <c r="F309" t="b">
        <f t="shared" si="4"/>
        <v>0</v>
      </c>
      <c r="G309" t="str">
        <f>IF(F309=FALSE,"",B309&amp;"@"&amp;COUNTIFS($B$1:B309,B309,$F$1:F309,TRUE))</f>
        <v/>
      </c>
      <c r="H309" t="str">
        <f>IFERROR(INDEX('기사 제목, 링크 정리시트'!B:B,MATCH(CONCATENATE("http://skinnonews.com"&amp;'5pg 데이터'!A309),'기사 제목, 링크 정리시트'!C:C,0)),"")</f>
        <v/>
      </c>
      <c r="M309">
        <f>주간_5pg!F309</f>
        <v>0</v>
      </c>
    </row>
    <row r="310" spans="1:13">
      <c r="A310" s="86" t="s">
        <v>1541</v>
      </c>
      <c r="B310" s="86" t="s">
        <v>1726</v>
      </c>
      <c r="C310" s="86">
        <v>3</v>
      </c>
      <c r="D310" t="str">
        <f>IF(VLOOKUP(A310,'상위 PV'!A:C,3,0)="기사임",1,"")</f>
        <v/>
      </c>
      <c r="E310">
        <f>COUNTIF(주간_5pg!$F$2:$F$800,'5pg 데이터'!B310)</f>
        <v>1</v>
      </c>
      <c r="F310" t="b">
        <f t="shared" si="4"/>
        <v>0</v>
      </c>
      <c r="G310" t="str">
        <f>IF(F310=FALSE,"",B310&amp;"@"&amp;COUNTIFS($B$1:B310,B310,$F$1:F310,TRUE))</f>
        <v/>
      </c>
      <c r="H310" t="str">
        <f>IFERROR(INDEX('기사 제목, 링크 정리시트'!B:B,MATCH(CONCATENATE("http://skinnonews.com"&amp;'5pg 데이터'!A310),'기사 제목, 링크 정리시트'!C:C,0)),"")</f>
        <v/>
      </c>
      <c r="M310">
        <f>주간_5pg!F310</f>
        <v>0</v>
      </c>
    </row>
    <row r="311" spans="1:13">
      <c r="A311" s="86" t="s">
        <v>1541</v>
      </c>
      <c r="B311" s="86" t="s">
        <v>244</v>
      </c>
      <c r="C311" s="86">
        <v>3</v>
      </c>
      <c r="D311" t="str">
        <f>IF(VLOOKUP(A311,'상위 PV'!A:C,3,0)="기사임",1,"")</f>
        <v/>
      </c>
      <c r="E311">
        <f>COUNTIF(주간_5pg!$F$2:$F$800,'5pg 데이터'!B311)</f>
        <v>1</v>
      </c>
      <c r="F311" t="b">
        <f t="shared" si="4"/>
        <v>0</v>
      </c>
      <c r="G311" t="str">
        <f>IF(F311=FALSE,"",B311&amp;"@"&amp;COUNTIFS($B$1:B311,B311,$F$1:F311,TRUE))</f>
        <v/>
      </c>
      <c r="H311" t="str">
        <f>IFERROR(INDEX('기사 제목, 링크 정리시트'!B:B,MATCH(CONCATENATE("http://skinnonews.com"&amp;'5pg 데이터'!A311),'기사 제목, 링크 정리시트'!C:C,0)),"")</f>
        <v/>
      </c>
      <c r="M311">
        <f>주간_5pg!F311</f>
        <v>0</v>
      </c>
    </row>
    <row r="312" spans="1:13">
      <c r="A312" s="86" t="s">
        <v>1451</v>
      </c>
      <c r="B312" s="86" t="s">
        <v>240</v>
      </c>
      <c r="C312" s="86">
        <v>3</v>
      </c>
      <c r="D312" t="str">
        <f>IF(VLOOKUP(A312,'상위 PV'!A:C,3,0)="기사임",1,"")</f>
        <v/>
      </c>
      <c r="E312">
        <f>COUNTIF(주간_5pg!$F$2:$F$800,'5pg 데이터'!B312)</f>
        <v>1</v>
      </c>
      <c r="F312" t="b">
        <f t="shared" si="4"/>
        <v>0</v>
      </c>
      <c r="G312" t="str">
        <f>IF(F312=FALSE,"",B312&amp;"@"&amp;COUNTIFS($B$1:B312,B312,$F$1:F312,TRUE))</f>
        <v/>
      </c>
      <c r="H312" t="str">
        <f>IFERROR(INDEX('기사 제목, 링크 정리시트'!B:B,MATCH(CONCATENATE("http://skinnonews.com"&amp;'5pg 데이터'!A312),'기사 제목, 링크 정리시트'!C:C,0)),"")</f>
        <v/>
      </c>
      <c r="M312">
        <f>주간_5pg!F312</f>
        <v>0</v>
      </c>
    </row>
    <row r="313" spans="1:13">
      <c r="A313" s="86" t="s">
        <v>1450</v>
      </c>
      <c r="B313" s="86" t="s">
        <v>227</v>
      </c>
      <c r="C313" s="86">
        <v>3</v>
      </c>
      <c r="D313" t="str">
        <f>IF(VLOOKUP(A313,'상위 PV'!A:C,3,0)="기사임",1,"")</f>
        <v/>
      </c>
      <c r="E313">
        <f>COUNTIF(주간_5pg!$F$2:$F$800,'5pg 데이터'!B313)</f>
        <v>1</v>
      </c>
      <c r="F313" t="b">
        <f t="shared" si="4"/>
        <v>0</v>
      </c>
      <c r="G313" t="str">
        <f>IF(F313=FALSE,"",B313&amp;"@"&amp;COUNTIFS($B$1:B313,B313,$F$1:F313,TRUE))</f>
        <v/>
      </c>
      <c r="H313" t="str">
        <f>IFERROR(INDEX('기사 제목, 링크 정리시트'!B:B,MATCH(CONCATENATE("http://skinnonews.com"&amp;'5pg 데이터'!A313),'기사 제목, 링크 정리시트'!C:C,0)),"")</f>
        <v/>
      </c>
      <c r="M313">
        <f>주간_5pg!F313</f>
        <v>0</v>
      </c>
    </row>
    <row r="314" spans="1:13">
      <c r="A314" s="86" t="s">
        <v>1446</v>
      </c>
      <c r="B314" s="86" t="s">
        <v>229</v>
      </c>
      <c r="C314" s="86">
        <v>3</v>
      </c>
      <c r="D314" t="str">
        <f>IF(VLOOKUP(A314,'상위 PV'!A:C,3,0)="기사임",1,"")</f>
        <v/>
      </c>
      <c r="E314">
        <f>COUNTIF(주간_5pg!$F$2:$F$800,'5pg 데이터'!B314)</f>
        <v>1</v>
      </c>
      <c r="F314" t="b">
        <f t="shared" si="4"/>
        <v>0</v>
      </c>
      <c r="G314" t="str">
        <f>IF(F314=FALSE,"",B314&amp;"@"&amp;COUNTIFS($B$1:B314,B314,$F$1:F314,TRUE))</f>
        <v/>
      </c>
      <c r="H314" t="str">
        <f>IFERROR(INDEX('기사 제목, 링크 정리시트'!B:B,MATCH(CONCATENATE("http://skinnonews.com"&amp;'5pg 데이터'!A314),'기사 제목, 링크 정리시트'!C:C,0)),"")</f>
        <v/>
      </c>
      <c r="M314">
        <f>주간_5pg!F314</f>
        <v>0</v>
      </c>
    </row>
    <row r="315" spans="1:13">
      <c r="A315" s="86" t="s">
        <v>1446</v>
      </c>
      <c r="B315" s="86" t="s">
        <v>230</v>
      </c>
      <c r="C315" s="86">
        <v>3</v>
      </c>
      <c r="D315" t="str">
        <f>IF(VLOOKUP(A315,'상위 PV'!A:C,3,0)="기사임",1,"")</f>
        <v/>
      </c>
      <c r="E315">
        <f>COUNTIF(주간_5pg!$F$2:$F$800,'5pg 데이터'!B315)</f>
        <v>1</v>
      </c>
      <c r="F315" t="b">
        <f t="shared" si="4"/>
        <v>0</v>
      </c>
      <c r="G315" t="str">
        <f>IF(F315=FALSE,"",B315&amp;"@"&amp;COUNTIFS($B$1:B315,B315,$F$1:F315,TRUE))</f>
        <v/>
      </c>
      <c r="H315" t="str">
        <f>IFERROR(INDEX('기사 제목, 링크 정리시트'!B:B,MATCH(CONCATENATE("http://skinnonews.com"&amp;'5pg 데이터'!A315),'기사 제목, 링크 정리시트'!C:C,0)),"")</f>
        <v/>
      </c>
      <c r="M315">
        <f>주간_5pg!F315</f>
        <v>0</v>
      </c>
    </row>
    <row r="316" spans="1:13">
      <c r="A316" s="86" t="s">
        <v>1446</v>
      </c>
      <c r="B316" s="86" t="s">
        <v>240</v>
      </c>
      <c r="C316" s="86">
        <v>3</v>
      </c>
      <c r="D316" t="str">
        <f>IF(VLOOKUP(A316,'상위 PV'!A:C,3,0)="기사임",1,"")</f>
        <v/>
      </c>
      <c r="E316">
        <f>COUNTIF(주간_5pg!$F$2:$F$800,'5pg 데이터'!B316)</f>
        <v>1</v>
      </c>
      <c r="F316" t="b">
        <f t="shared" si="4"/>
        <v>0</v>
      </c>
      <c r="G316" t="str">
        <f>IF(F316=FALSE,"",B316&amp;"@"&amp;COUNTIFS($B$1:B316,B316,$F$1:F316,TRUE))</f>
        <v/>
      </c>
      <c r="H316" t="str">
        <f>IFERROR(INDEX('기사 제목, 링크 정리시트'!B:B,MATCH(CONCATENATE("http://skinnonews.com"&amp;'5pg 데이터'!A316),'기사 제목, 링크 정리시트'!C:C,0)),"")</f>
        <v/>
      </c>
      <c r="M316">
        <f>주간_5pg!F316</f>
        <v>0</v>
      </c>
    </row>
    <row r="317" spans="1:13">
      <c r="A317" s="86" t="s">
        <v>1446</v>
      </c>
      <c r="B317" s="86" t="s">
        <v>243</v>
      </c>
      <c r="C317" s="86">
        <v>3</v>
      </c>
      <c r="D317" t="str">
        <f>IF(VLOOKUP(A317,'상위 PV'!A:C,3,0)="기사임",1,"")</f>
        <v/>
      </c>
      <c r="E317">
        <f>COUNTIF(주간_5pg!$F$2:$F$800,'5pg 데이터'!B317)</f>
        <v>1</v>
      </c>
      <c r="F317" t="b">
        <f t="shared" si="4"/>
        <v>0</v>
      </c>
      <c r="G317" t="str">
        <f>IF(F317=FALSE,"",B317&amp;"@"&amp;COUNTIFS($B$1:B317,B317,$F$1:F317,TRUE))</f>
        <v/>
      </c>
      <c r="H317" t="str">
        <f>IFERROR(INDEX('기사 제목, 링크 정리시트'!B:B,MATCH(CONCATENATE("http://skinnonews.com"&amp;'5pg 데이터'!A317),'기사 제목, 링크 정리시트'!C:C,0)),"")</f>
        <v/>
      </c>
      <c r="M317">
        <f>주간_5pg!F317</f>
        <v>0</v>
      </c>
    </row>
    <row r="318" spans="1:13">
      <c r="A318" s="86" t="s">
        <v>1446</v>
      </c>
      <c r="B318" s="86" t="s">
        <v>234</v>
      </c>
      <c r="C318" s="86">
        <v>3</v>
      </c>
      <c r="D318" t="str">
        <f>IF(VLOOKUP(A318,'상위 PV'!A:C,3,0)="기사임",1,"")</f>
        <v/>
      </c>
      <c r="E318">
        <f>COUNTIF(주간_5pg!$F$2:$F$800,'5pg 데이터'!B318)</f>
        <v>1</v>
      </c>
      <c r="F318" t="b">
        <f t="shared" si="4"/>
        <v>0</v>
      </c>
      <c r="G318" t="str">
        <f>IF(F318=FALSE,"",B318&amp;"@"&amp;COUNTIFS($B$1:B318,B318,$F$1:F318,TRUE))</f>
        <v/>
      </c>
      <c r="H318" t="str">
        <f>IFERROR(INDEX('기사 제목, 링크 정리시트'!B:B,MATCH(CONCATENATE("http://skinnonews.com"&amp;'5pg 데이터'!A318),'기사 제목, 링크 정리시트'!C:C,0)),"")</f>
        <v/>
      </c>
      <c r="M318">
        <f>주간_5pg!F318</f>
        <v>0</v>
      </c>
    </row>
    <row r="319" spans="1:13">
      <c r="A319" s="86" t="s">
        <v>1449</v>
      </c>
      <c r="B319" s="86" t="s">
        <v>231</v>
      </c>
      <c r="C319" s="86">
        <v>3</v>
      </c>
      <c r="D319" t="str">
        <f>IF(VLOOKUP(A319,'상위 PV'!A:C,3,0)="기사임",1,"")</f>
        <v/>
      </c>
      <c r="E319">
        <f>COUNTIF(주간_5pg!$F$2:$F$800,'5pg 데이터'!B319)</f>
        <v>1</v>
      </c>
      <c r="F319" t="b">
        <f t="shared" si="4"/>
        <v>0</v>
      </c>
      <c r="G319" t="str">
        <f>IF(F319=FALSE,"",B319&amp;"@"&amp;COUNTIFS($B$1:B319,B319,$F$1:F319,TRUE))</f>
        <v/>
      </c>
      <c r="H319" t="str">
        <f>IFERROR(INDEX('기사 제목, 링크 정리시트'!B:B,MATCH(CONCATENATE("http://skinnonews.com"&amp;'5pg 데이터'!A319),'기사 제목, 링크 정리시트'!C:C,0)),"")</f>
        <v/>
      </c>
      <c r="M319">
        <f>주간_5pg!F319</f>
        <v>0</v>
      </c>
    </row>
    <row r="320" spans="1:13">
      <c r="A320" s="86" t="s">
        <v>1449</v>
      </c>
      <c r="B320" s="86" t="s">
        <v>229</v>
      </c>
      <c r="C320" s="86">
        <v>3</v>
      </c>
      <c r="D320" t="str">
        <f>IF(VLOOKUP(A320,'상위 PV'!A:C,3,0)="기사임",1,"")</f>
        <v/>
      </c>
      <c r="E320">
        <f>COUNTIF(주간_5pg!$F$2:$F$800,'5pg 데이터'!B320)</f>
        <v>1</v>
      </c>
      <c r="F320" t="b">
        <f t="shared" si="4"/>
        <v>0</v>
      </c>
      <c r="G320" t="str">
        <f>IF(F320=FALSE,"",B320&amp;"@"&amp;COUNTIFS($B$1:B320,B320,$F$1:F320,TRUE))</f>
        <v/>
      </c>
      <c r="H320" t="str">
        <f>IFERROR(INDEX('기사 제목, 링크 정리시트'!B:B,MATCH(CONCATENATE("http://skinnonews.com"&amp;'5pg 데이터'!A320),'기사 제목, 링크 정리시트'!C:C,0)),"")</f>
        <v/>
      </c>
      <c r="M320">
        <f>주간_5pg!F320</f>
        <v>0</v>
      </c>
    </row>
    <row r="321" spans="1:13">
      <c r="A321" s="86" t="s">
        <v>914</v>
      </c>
      <c r="B321" s="86" t="s">
        <v>227</v>
      </c>
      <c r="C321" s="86">
        <v>3</v>
      </c>
      <c r="D321" t="str">
        <f>IF(VLOOKUP(A321,'상위 PV'!A:C,3,0)="기사임",1,"")</f>
        <v/>
      </c>
      <c r="E321">
        <f>COUNTIF(주간_5pg!$F$2:$F$800,'5pg 데이터'!B321)</f>
        <v>1</v>
      </c>
      <c r="F321" t="b">
        <f t="shared" si="4"/>
        <v>0</v>
      </c>
      <c r="G321" t="str">
        <f>IF(F321=FALSE,"",B321&amp;"@"&amp;COUNTIFS($B$1:B321,B321,$F$1:F321,TRUE))</f>
        <v/>
      </c>
      <c r="H321" t="str">
        <f>IFERROR(INDEX('기사 제목, 링크 정리시트'!B:B,MATCH(CONCATENATE("http://skinnonews.com"&amp;'5pg 데이터'!A321),'기사 제목, 링크 정리시트'!C:C,0)),"")</f>
        <v/>
      </c>
      <c r="M321">
        <f>주간_5pg!F321</f>
        <v>0</v>
      </c>
    </row>
    <row r="322" spans="1:13">
      <c r="A322" s="86" t="s">
        <v>916</v>
      </c>
      <c r="B322" s="86" t="s">
        <v>229</v>
      </c>
      <c r="C322" s="86">
        <v>3</v>
      </c>
      <c r="D322" t="str">
        <f>IF(VLOOKUP(A322,'상위 PV'!A:C,3,0)="기사임",1,"")</f>
        <v/>
      </c>
      <c r="E322">
        <f>COUNTIF(주간_5pg!$F$2:$F$800,'5pg 데이터'!B322)</f>
        <v>1</v>
      </c>
      <c r="F322" t="b">
        <f t="shared" ref="F322:F385" si="5">AND(D322=1,E322=1)</f>
        <v>0</v>
      </c>
      <c r="G322" t="str">
        <f>IF(F322=FALSE,"",B322&amp;"@"&amp;COUNTIFS($B$1:B322,B322,$F$1:F322,TRUE))</f>
        <v/>
      </c>
      <c r="H322" t="str">
        <f>IFERROR(INDEX('기사 제목, 링크 정리시트'!B:B,MATCH(CONCATENATE("http://skinnonews.com"&amp;'5pg 데이터'!A322),'기사 제목, 링크 정리시트'!C:C,0)),"")</f>
        <v/>
      </c>
      <c r="M322">
        <f>주간_5pg!F322</f>
        <v>0</v>
      </c>
    </row>
    <row r="323" spans="1:13">
      <c r="A323" s="86" t="s">
        <v>916</v>
      </c>
      <c r="B323" s="86" t="s">
        <v>242</v>
      </c>
      <c r="C323" s="86">
        <v>3</v>
      </c>
      <c r="D323" t="str">
        <f>IF(VLOOKUP(A323,'상위 PV'!A:C,3,0)="기사임",1,"")</f>
        <v/>
      </c>
      <c r="E323">
        <f>COUNTIF(주간_5pg!$F$2:$F$800,'5pg 데이터'!B323)</f>
        <v>1</v>
      </c>
      <c r="F323" t="b">
        <f t="shared" si="5"/>
        <v>0</v>
      </c>
      <c r="G323" t="str">
        <f>IF(F323=FALSE,"",B323&amp;"@"&amp;COUNTIFS($B$1:B323,B323,$F$1:F323,TRUE))</f>
        <v/>
      </c>
      <c r="H323" t="str">
        <f>IFERROR(INDEX('기사 제목, 링크 정리시트'!B:B,MATCH(CONCATENATE("http://skinnonews.com"&amp;'5pg 데이터'!A323),'기사 제목, 링크 정리시트'!C:C,0)),"")</f>
        <v/>
      </c>
      <c r="M323">
        <f>주간_5pg!F323</f>
        <v>0</v>
      </c>
    </row>
    <row r="324" spans="1:13">
      <c r="A324" s="86" t="s">
        <v>274</v>
      </c>
      <c r="B324" s="86" t="s">
        <v>227</v>
      </c>
      <c r="C324" s="86">
        <v>3</v>
      </c>
      <c r="D324" t="str">
        <f>IF(VLOOKUP(A324,'상위 PV'!A:C,3,0)="기사임",1,"")</f>
        <v/>
      </c>
      <c r="E324">
        <f>COUNTIF(주간_5pg!$F$2:$F$800,'5pg 데이터'!B324)</f>
        <v>1</v>
      </c>
      <c r="F324" t="b">
        <f t="shared" si="5"/>
        <v>0</v>
      </c>
      <c r="G324" t="str">
        <f>IF(F324=FALSE,"",B324&amp;"@"&amp;COUNTIFS($B$1:B324,B324,$F$1:F324,TRUE))</f>
        <v/>
      </c>
      <c r="H324" t="str">
        <f>IFERROR(INDEX('기사 제목, 링크 정리시트'!B:B,MATCH(CONCATENATE("http://skinnonews.com"&amp;'5pg 데이터'!A324),'기사 제목, 링크 정리시트'!C:C,0)),"")</f>
        <v/>
      </c>
      <c r="M324">
        <f>주간_5pg!F324</f>
        <v>0</v>
      </c>
    </row>
    <row r="325" spans="1:13">
      <c r="A325" s="86" t="s">
        <v>274</v>
      </c>
      <c r="B325" s="86" t="s">
        <v>225</v>
      </c>
      <c r="C325" s="86">
        <v>3</v>
      </c>
      <c r="D325" t="str">
        <f>IF(VLOOKUP(A325,'상위 PV'!A:C,3,0)="기사임",1,"")</f>
        <v/>
      </c>
      <c r="E325">
        <f>COUNTIF(주간_5pg!$F$2:$F$800,'5pg 데이터'!B325)</f>
        <v>1</v>
      </c>
      <c r="F325" t="b">
        <f t="shared" si="5"/>
        <v>0</v>
      </c>
      <c r="G325" t="str">
        <f>IF(F325=FALSE,"",B325&amp;"@"&amp;COUNTIFS($B$1:B325,B325,$F$1:F325,TRUE))</f>
        <v/>
      </c>
      <c r="H325" t="str">
        <f>IFERROR(INDEX('기사 제목, 링크 정리시트'!B:B,MATCH(CONCATENATE("http://skinnonews.com"&amp;'5pg 데이터'!A325),'기사 제목, 링크 정리시트'!C:C,0)),"")</f>
        <v/>
      </c>
      <c r="M325">
        <f>주간_5pg!F325</f>
        <v>0</v>
      </c>
    </row>
    <row r="326" spans="1:13">
      <c r="A326" s="86" t="s">
        <v>261</v>
      </c>
      <c r="B326" s="86" t="s">
        <v>236</v>
      </c>
      <c r="C326" s="86">
        <v>3</v>
      </c>
      <c r="D326" t="str">
        <f>IF(VLOOKUP(A326,'상위 PV'!A:C,3,0)="기사임",1,"")</f>
        <v/>
      </c>
      <c r="E326">
        <f>COUNTIF(주간_5pg!$F$2:$F$800,'5pg 데이터'!B326)</f>
        <v>1</v>
      </c>
      <c r="F326" t="b">
        <f t="shared" si="5"/>
        <v>0</v>
      </c>
      <c r="G326" t="str">
        <f>IF(F326=FALSE,"",B326&amp;"@"&amp;COUNTIFS($B$1:B326,B326,$F$1:F326,TRUE))</f>
        <v/>
      </c>
      <c r="H326" t="str">
        <f>IFERROR(INDEX('기사 제목, 링크 정리시트'!B:B,MATCH(CONCATENATE("http://skinnonews.com"&amp;'5pg 데이터'!A326),'기사 제목, 링크 정리시트'!C:C,0)),"")</f>
        <v/>
      </c>
      <c r="M326">
        <f>주간_5pg!F326</f>
        <v>0</v>
      </c>
    </row>
    <row r="327" spans="1:13">
      <c r="A327" s="86" t="s">
        <v>261</v>
      </c>
      <c r="B327" s="86" t="s">
        <v>242</v>
      </c>
      <c r="C327" s="86">
        <v>3</v>
      </c>
      <c r="D327" t="str">
        <f>IF(VLOOKUP(A327,'상위 PV'!A:C,3,0)="기사임",1,"")</f>
        <v/>
      </c>
      <c r="E327">
        <f>COUNTIF(주간_5pg!$F$2:$F$800,'5pg 데이터'!B327)</f>
        <v>1</v>
      </c>
      <c r="F327" t="b">
        <f t="shared" si="5"/>
        <v>0</v>
      </c>
      <c r="G327" t="str">
        <f>IF(F327=FALSE,"",B327&amp;"@"&amp;COUNTIFS($B$1:B327,B327,$F$1:F327,TRUE))</f>
        <v/>
      </c>
      <c r="H327" t="str">
        <f>IFERROR(INDEX('기사 제목, 링크 정리시트'!B:B,MATCH(CONCATENATE("http://skinnonews.com"&amp;'5pg 데이터'!A327),'기사 제목, 링크 정리시트'!C:C,0)),"")</f>
        <v/>
      </c>
      <c r="M327">
        <f>주간_5pg!F327</f>
        <v>0</v>
      </c>
    </row>
    <row r="328" spans="1:13">
      <c r="A328" s="86" t="s">
        <v>1751</v>
      </c>
      <c r="B328" s="86" t="s">
        <v>236</v>
      </c>
      <c r="C328" s="86">
        <v>3</v>
      </c>
      <c r="D328" t="str">
        <f>IF(VLOOKUP(A328,'상위 PV'!A:C,3,0)="기사임",1,"")</f>
        <v/>
      </c>
      <c r="E328">
        <f>COUNTIF(주간_5pg!$F$2:$F$800,'5pg 데이터'!B328)</f>
        <v>1</v>
      </c>
      <c r="F328" t="b">
        <f t="shared" si="5"/>
        <v>0</v>
      </c>
      <c r="G328" t="str">
        <f>IF(F328=FALSE,"",B328&amp;"@"&amp;COUNTIFS($B$1:B328,B328,$F$1:F328,TRUE))</f>
        <v/>
      </c>
      <c r="H328" t="str">
        <f>IFERROR(INDEX('기사 제목, 링크 정리시트'!B:B,MATCH(CONCATENATE("http://skinnonews.com"&amp;'5pg 데이터'!A328),'기사 제목, 링크 정리시트'!C:C,0)),"")</f>
        <v/>
      </c>
      <c r="M328">
        <f>주간_5pg!F328</f>
        <v>0</v>
      </c>
    </row>
    <row r="329" spans="1:13">
      <c r="A329" s="86" t="s">
        <v>1738</v>
      </c>
      <c r="B329" s="86" t="s">
        <v>241</v>
      </c>
      <c r="C329" s="86">
        <v>3</v>
      </c>
      <c r="D329" t="str">
        <f>IF(VLOOKUP(A329,'상위 PV'!A:C,3,0)="기사임",1,"")</f>
        <v/>
      </c>
      <c r="E329">
        <f>COUNTIF(주간_5pg!$F$2:$F$800,'5pg 데이터'!B329)</f>
        <v>1</v>
      </c>
      <c r="F329" t="b">
        <f t="shared" si="5"/>
        <v>0</v>
      </c>
      <c r="G329" t="str">
        <f>IF(F329=FALSE,"",B329&amp;"@"&amp;COUNTIFS($B$1:B329,B329,$F$1:F329,TRUE))</f>
        <v/>
      </c>
      <c r="H329" t="str">
        <f>IFERROR(INDEX('기사 제목, 링크 정리시트'!B:B,MATCH(CONCATENATE("http://skinnonews.com"&amp;'5pg 데이터'!A329),'기사 제목, 링크 정리시트'!C:C,0)),"")</f>
        <v/>
      </c>
      <c r="M329">
        <f>주간_5pg!F329</f>
        <v>0</v>
      </c>
    </row>
    <row r="330" spans="1:13">
      <c r="A330" s="86" t="s">
        <v>1818</v>
      </c>
      <c r="B330" s="86" t="s">
        <v>225</v>
      </c>
      <c r="C330" s="86">
        <v>3</v>
      </c>
      <c r="D330" t="str">
        <f>IF(VLOOKUP(A330,'상위 PV'!A:C,3,0)="기사임",1,"")</f>
        <v/>
      </c>
      <c r="E330">
        <f>COUNTIF(주간_5pg!$F$2:$F$800,'5pg 데이터'!B330)</f>
        <v>1</v>
      </c>
      <c r="F330" t="b">
        <f t="shared" si="5"/>
        <v>0</v>
      </c>
      <c r="G330" t="str">
        <f>IF(F330=FALSE,"",B330&amp;"@"&amp;COUNTIFS($B$1:B330,B330,$F$1:F330,TRUE))</f>
        <v/>
      </c>
      <c r="H330" t="str">
        <f>IFERROR(INDEX('기사 제목, 링크 정리시트'!B:B,MATCH(CONCATENATE("http://skinnonews.com"&amp;'5pg 데이터'!A330),'기사 제목, 링크 정리시트'!C:C,0)),"")</f>
        <v/>
      </c>
      <c r="M330">
        <f>주간_5pg!F330</f>
        <v>0</v>
      </c>
    </row>
    <row r="331" spans="1:13">
      <c r="A331" s="86" t="s">
        <v>1757</v>
      </c>
      <c r="B331" s="86" t="s">
        <v>236</v>
      </c>
      <c r="C331" s="86">
        <v>3</v>
      </c>
      <c r="D331" t="str">
        <f>IF(VLOOKUP(A331,'상위 PV'!A:C,3,0)="기사임",1,"")</f>
        <v/>
      </c>
      <c r="E331">
        <f>COUNTIF(주간_5pg!$F$2:$F$800,'5pg 데이터'!B331)</f>
        <v>1</v>
      </c>
      <c r="F331" t="b">
        <f t="shared" si="5"/>
        <v>0</v>
      </c>
      <c r="G331" t="str">
        <f>IF(F331=FALSE,"",B331&amp;"@"&amp;COUNTIFS($B$1:B331,B331,$F$1:F331,TRUE))</f>
        <v/>
      </c>
      <c r="H331" t="str">
        <f>IFERROR(INDEX('기사 제목, 링크 정리시트'!B:B,MATCH(CONCATENATE("http://skinnonews.com"&amp;'5pg 데이터'!A331),'기사 제목, 링크 정리시트'!C:C,0)),"")</f>
        <v/>
      </c>
      <c r="M331">
        <f>주간_5pg!F331</f>
        <v>0</v>
      </c>
    </row>
    <row r="332" spans="1:13">
      <c r="A332" s="86" t="s">
        <v>1719</v>
      </c>
      <c r="B332" s="86" t="s">
        <v>230</v>
      </c>
      <c r="C332" s="86">
        <v>3</v>
      </c>
      <c r="D332" t="str">
        <f>IF(VLOOKUP(A332,'상위 PV'!A:C,3,0)="기사임",1,"")</f>
        <v/>
      </c>
      <c r="E332">
        <f>COUNTIF(주간_5pg!$F$2:$F$800,'5pg 데이터'!B332)</f>
        <v>1</v>
      </c>
      <c r="F332" t="b">
        <f t="shared" si="5"/>
        <v>0</v>
      </c>
      <c r="G332" t="str">
        <f>IF(F332=FALSE,"",B332&amp;"@"&amp;COUNTIFS($B$1:B332,B332,$F$1:F332,TRUE))</f>
        <v/>
      </c>
      <c r="H332" t="str">
        <f>IFERROR(INDEX('기사 제목, 링크 정리시트'!B:B,MATCH(CONCATENATE("http://skinnonews.com"&amp;'5pg 데이터'!A332),'기사 제목, 링크 정리시트'!C:C,0)),"")</f>
        <v/>
      </c>
      <c r="M332">
        <f>주간_5pg!F332</f>
        <v>0</v>
      </c>
    </row>
    <row r="333" spans="1:13">
      <c r="A333" s="86" t="s">
        <v>881</v>
      </c>
      <c r="B333" s="86" t="s">
        <v>651</v>
      </c>
      <c r="C333" s="86">
        <v>3</v>
      </c>
      <c r="D333" t="str">
        <f>IF(VLOOKUP(A333,'상위 PV'!A:C,3,0)="기사임",1,"")</f>
        <v/>
      </c>
      <c r="E333">
        <f>COUNTIF(주간_5pg!$F$2:$F$800,'5pg 데이터'!B333)</f>
        <v>1</v>
      </c>
      <c r="F333" t="b">
        <f t="shared" si="5"/>
        <v>0</v>
      </c>
      <c r="G333" t="str">
        <f>IF(F333=FALSE,"",B333&amp;"@"&amp;COUNTIFS($B$1:B333,B333,$F$1:F333,TRUE))</f>
        <v/>
      </c>
      <c r="H333" t="str">
        <f>IFERROR(INDEX('기사 제목, 링크 정리시트'!B:B,MATCH(CONCATENATE("http://skinnonews.com"&amp;'5pg 데이터'!A333),'기사 제목, 링크 정리시트'!C:C,0)),"")</f>
        <v/>
      </c>
      <c r="M333">
        <f>주간_5pg!F333</f>
        <v>0</v>
      </c>
    </row>
    <row r="334" spans="1:13">
      <c r="A334" s="86" t="s">
        <v>1150</v>
      </c>
      <c r="B334" s="86" t="s">
        <v>226</v>
      </c>
      <c r="C334" s="86">
        <v>3</v>
      </c>
      <c r="D334" t="str">
        <f>IF(VLOOKUP(A334,'상위 PV'!A:C,3,0)="기사임",1,"")</f>
        <v/>
      </c>
      <c r="E334">
        <f>COUNTIF(주간_5pg!$F$2:$F$800,'5pg 데이터'!B334)</f>
        <v>1</v>
      </c>
      <c r="F334" t="b">
        <f t="shared" si="5"/>
        <v>0</v>
      </c>
      <c r="G334" t="str">
        <f>IF(F334=FALSE,"",B334&amp;"@"&amp;COUNTIFS($B$1:B334,B334,$F$1:F334,TRUE))</f>
        <v/>
      </c>
      <c r="H334" t="str">
        <f>IFERROR(INDEX('기사 제목, 링크 정리시트'!B:B,MATCH(CONCATENATE("http://skinnonews.com"&amp;'5pg 데이터'!A334),'기사 제목, 링크 정리시트'!C:C,0)),"")</f>
        <v/>
      </c>
      <c r="M334">
        <f>주간_5pg!F334</f>
        <v>0</v>
      </c>
    </row>
    <row r="335" spans="1:13">
      <c r="A335" s="86" t="s">
        <v>1068</v>
      </c>
      <c r="B335" s="86" t="s">
        <v>226</v>
      </c>
      <c r="C335" s="86">
        <v>3</v>
      </c>
      <c r="D335" t="str">
        <f>IF(VLOOKUP(A335,'상위 PV'!A:C,3,0)="기사임",1,"")</f>
        <v/>
      </c>
      <c r="E335">
        <f>COUNTIF(주간_5pg!$F$2:$F$800,'5pg 데이터'!B335)</f>
        <v>1</v>
      </c>
      <c r="F335" t="b">
        <f t="shared" si="5"/>
        <v>0</v>
      </c>
      <c r="G335" t="str">
        <f>IF(F335=FALSE,"",B335&amp;"@"&amp;COUNTIFS($B$1:B335,B335,$F$1:F335,TRUE))</f>
        <v/>
      </c>
      <c r="H335" t="str">
        <f>IFERROR(INDEX('기사 제목, 링크 정리시트'!B:B,MATCH(CONCATENATE("http://skinnonews.com"&amp;'5pg 데이터'!A335),'기사 제목, 링크 정리시트'!C:C,0)),"")</f>
        <v/>
      </c>
      <c r="M335">
        <f>주간_5pg!F335</f>
        <v>0</v>
      </c>
    </row>
    <row r="336" spans="1:13">
      <c r="A336" s="86" t="s">
        <v>1098</v>
      </c>
      <c r="B336" s="86" t="s">
        <v>241</v>
      </c>
      <c r="C336" s="86">
        <v>3</v>
      </c>
      <c r="D336" t="str">
        <f>IF(VLOOKUP(A336,'상위 PV'!A:C,3,0)="기사임",1,"")</f>
        <v/>
      </c>
      <c r="E336">
        <f>COUNTIF(주간_5pg!$F$2:$F$800,'5pg 데이터'!B336)</f>
        <v>1</v>
      </c>
      <c r="F336" t="b">
        <f t="shared" si="5"/>
        <v>0</v>
      </c>
      <c r="G336" t="str">
        <f>IF(F336=FALSE,"",B336&amp;"@"&amp;COUNTIFS($B$1:B336,B336,$F$1:F336,TRUE))</f>
        <v/>
      </c>
      <c r="H336" t="str">
        <f>IFERROR(INDEX('기사 제목, 링크 정리시트'!B:B,MATCH(CONCATENATE("http://skinnonews.com"&amp;'5pg 데이터'!A336),'기사 제목, 링크 정리시트'!C:C,0)),"")</f>
        <v/>
      </c>
      <c r="M336">
        <f>주간_5pg!F336</f>
        <v>0</v>
      </c>
    </row>
    <row r="337" spans="1:13">
      <c r="A337" s="86" t="s">
        <v>1051</v>
      </c>
      <c r="B337" s="86" t="s">
        <v>227</v>
      </c>
      <c r="C337" s="86">
        <v>3</v>
      </c>
      <c r="D337" t="str">
        <f>IF(VLOOKUP(A337,'상위 PV'!A:C,3,0)="기사임",1,"")</f>
        <v/>
      </c>
      <c r="E337">
        <f>COUNTIF(주간_5pg!$F$2:$F$800,'5pg 데이터'!B337)</f>
        <v>1</v>
      </c>
      <c r="F337" t="b">
        <f t="shared" si="5"/>
        <v>0</v>
      </c>
      <c r="G337" t="str">
        <f>IF(F337=FALSE,"",B337&amp;"@"&amp;COUNTIFS($B$1:B337,B337,$F$1:F337,TRUE))</f>
        <v/>
      </c>
      <c r="H337" t="str">
        <f>IFERROR(INDEX('기사 제목, 링크 정리시트'!B:B,MATCH(CONCATENATE("http://skinnonews.com"&amp;'5pg 데이터'!A337),'기사 제목, 링크 정리시트'!C:C,0)),"")</f>
        <v/>
      </c>
      <c r="M337">
        <f>주간_5pg!F337</f>
        <v>0</v>
      </c>
    </row>
    <row r="338" spans="1:13">
      <c r="A338" s="86" t="s">
        <v>1369</v>
      </c>
      <c r="B338" s="86" t="s">
        <v>245</v>
      </c>
      <c r="C338" s="86">
        <v>3</v>
      </c>
      <c r="D338" t="str">
        <f>IF(VLOOKUP(A338,'상위 PV'!A:C,3,0)="기사임",1,"")</f>
        <v/>
      </c>
      <c r="E338">
        <f>COUNTIF(주간_5pg!$F$2:$F$800,'5pg 데이터'!B338)</f>
        <v>1</v>
      </c>
      <c r="F338" t="b">
        <f t="shared" si="5"/>
        <v>0</v>
      </c>
      <c r="G338" t="str">
        <f>IF(F338=FALSE,"",B338&amp;"@"&amp;COUNTIFS($B$1:B338,B338,$F$1:F338,TRUE))</f>
        <v/>
      </c>
      <c r="H338" t="str">
        <f>IFERROR(INDEX('기사 제목, 링크 정리시트'!B:B,MATCH(CONCATENATE("http://skinnonews.com"&amp;'5pg 데이터'!A338),'기사 제목, 링크 정리시트'!C:C,0)),"")</f>
        <v/>
      </c>
      <c r="M338">
        <f>주간_5pg!F338</f>
        <v>0</v>
      </c>
    </row>
    <row r="339" spans="1:13">
      <c r="A339" s="86" t="s">
        <v>263</v>
      </c>
      <c r="B339" s="86" t="s">
        <v>230</v>
      </c>
      <c r="C339" s="86">
        <v>3</v>
      </c>
      <c r="D339" t="str">
        <f>IF(VLOOKUP(A339,'상위 PV'!A:C,3,0)="기사임",1,"")</f>
        <v/>
      </c>
      <c r="E339">
        <f>COUNTIF(주간_5pg!$F$2:$F$800,'5pg 데이터'!B339)</f>
        <v>1</v>
      </c>
      <c r="F339" t="b">
        <f t="shared" si="5"/>
        <v>0</v>
      </c>
      <c r="G339" t="str">
        <f>IF(F339=FALSE,"",B339&amp;"@"&amp;COUNTIFS($B$1:B339,B339,$F$1:F339,TRUE))</f>
        <v/>
      </c>
      <c r="H339" t="str">
        <f>IFERROR(INDEX('기사 제목, 링크 정리시트'!B:B,MATCH(CONCATENATE("http://skinnonews.com"&amp;'5pg 데이터'!A339),'기사 제목, 링크 정리시트'!C:C,0)),"")</f>
        <v/>
      </c>
      <c r="M339">
        <f>주간_5pg!F339</f>
        <v>0</v>
      </c>
    </row>
    <row r="340" spans="1:13">
      <c r="A340" s="86" t="s">
        <v>1750</v>
      </c>
      <c r="B340" s="86" t="s">
        <v>247</v>
      </c>
      <c r="C340" s="86">
        <v>3</v>
      </c>
      <c r="D340" t="str">
        <f>IF(VLOOKUP(A340,'상위 PV'!A:C,3,0)="기사임",1,"")</f>
        <v/>
      </c>
      <c r="E340">
        <f>COUNTIF(주간_5pg!$F$2:$F$800,'5pg 데이터'!B340)</f>
        <v>1</v>
      </c>
      <c r="F340" t="b">
        <f t="shared" si="5"/>
        <v>0</v>
      </c>
      <c r="G340" t="str">
        <f>IF(F340=FALSE,"",B340&amp;"@"&amp;COUNTIFS($B$1:B340,B340,$F$1:F340,TRUE))</f>
        <v/>
      </c>
      <c r="H340" t="str">
        <f>IFERROR(INDEX('기사 제목, 링크 정리시트'!B:B,MATCH(CONCATENATE("http://skinnonews.com"&amp;'5pg 데이터'!A340),'기사 제목, 링크 정리시트'!C:C,0)),"")</f>
        <v/>
      </c>
      <c r="M340">
        <f>주간_5pg!F340</f>
        <v>0</v>
      </c>
    </row>
    <row r="341" spans="1:13">
      <c r="A341" s="86" t="s">
        <v>270</v>
      </c>
      <c r="B341" s="86" t="s">
        <v>229</v>
      </c>
      <c r="C341" s="86">
        <v>3</v>
      </c>
      <c r="D341" t="str">
        <f>IF(VLOOKUP(A341,'상위 PV'!A:C,3,0)="기사임",1,"")</f>
        <v/>
      </c>
      <c r="E341">
        <f>COUNTIF(주간_5pg!$F$2:$F$800,'5pg 데이터'!B341)</f>
        <v>1</v>
      </c>
      <c r="F341" t="b">
        <f t="shared" si="5"/>
        <v>0</v>
      </c>
      <c r="G341" t="str">
        <f>IF(F341=FALSE,"",B341&amp;"@"&amp;COUNTIFS($B$1:B341,B341,$F$1:F341,TRUE))</f>
        <v/>
      </c>
      <c r="H341" t="str">
        <f>IFERROR(INDEX('기사 제목, 링크 정리시트'!B:B,MATCH(CONCATENATE("http://skinnonews.com"&amp;'5pg 데이터'!A341),'기사 제목, 링크 정리시트'!C:C,0)),"")</f>
        <v/>
      </c>
      <c r="M341">
        <f>주간_5pg!F341</f>
        <v>0</v>
      </c>
    </row>
    <row r="342" spans="1:13">
      <c r="A342" s="86" t="s">
        <v>254</v>
      </c>
      <c r="B342" s="86" t="s">
        <v>1540</v>
      </c>
      <c r="C342" s="86">
        <v>2</v>
      </c>
      <c r="D342" t="str">
        <f>IF(VLOOKUP(A342,'상위 PV'!A:C,3,0)="기사임",1,"")</f>
        <v/>
      </c>
      <c r="E342">
        <f>COUNTIF(주간_5pg!$F$2:$F$800,'5pg 데이터'!B342)</f>
        <v>1</v>
      </c>
      <c r="F342" t="b">
        <f t="shared" si="5"/>
        <v>0</v>
      </c>
      <c r="G342" t="str">
        <f>IF(F342=FALSE,"",B342&amp;"@"&amp;COUNTIFS($B$1:B342,B342,$F$1:F342,TRUE))</f>
        <v/>
      </c>
      <c r="H342" t="str">
        <f>IFERROR(INDEX('기사 제목, 링크 정리시트'!B:B,MATCH(CONCATENATE("http://skinnonews.com"&amp;'5pg 데이터'!A342),'기사 제목, 링크 정리시트'!C:C,0)),"")</f>
        <v/>
      </c>
      <c r="M342">
        <f>주간_5pg!F342</f>
        <v>0</v>
      </c>
    </row>
    <row r="343" spans="1:13">
      <c r="A343" s="86" t="s">
        <v>254</v>
      </c>
      <c r="B343" s="86" t="s">
        <v>236</v>
      </c>
      <c r="C343" s="86">
        <v>2</v>
      </c>
      <c r="D343" t="str">
        <f>IF(VLOOKUP(A343,'상위 PV'!A:C,3,0)="기사임",1,"")</f>
        <v/>
      </c>
      <c r="E343">
        <f>COUNTIF(주간_5pg!$F$2:$F$800,'5pg 데이터'!B343)</f>
        <v>1</v>
      </c>
      <c r="F343" t="b">
        <f t="shared" si="5"/>
        <v>0</v>
      </c>
      <c r="G343" t="str">
        <f>IF(F343=FALSE,"",B343&amp;"@"&amp;COUNTIFS($B$1:B343,B343,$F$1:F343,TRUE))</f>
        <v/>
      </c>
      <c r="H343" t="str">
        <f>IFERROR(INDEX('기사 제목, 링크 정리시트'!B:B,MATCH(CONCATENATE("http://skinnonews.com"&amp;'5pg 데이터'!A343),'기사 제목, 링크 정리시트'!C:C,0)),"")</f>
        <v/>
      </c>
      <c r="M343">
        <f>주간_5pg!F343</f>
        <v>0</v>
      </c>
    </row>
    <row r="344" spans="1:13">
      <c r="A344" s="86" t="s">
        <v>254</v>
      </c>
      <c r="B344" s="86" t="s">
        <v>235</v>
      </c>
      <c r="C344" s="86">
        <v>2</v>
      </c>
      <c r="D344" t="str">
        <f>IF(VLOOKUP(A344,'상위 PV'!A:C,3,0)="기사임",1,"")</f>
        <v/>
      </c>
      <c r="E344">
        <f>COUNTIF(주간_5pg!$F$2:$F$800,'5pg 데이터'!B344)</f>
        <v>1</v>
      </c>
      <c r="F344" t="b">
        <f t="shared" si="5"/>
        <v>0</v>
      </c>
      <c r="G344" t="str">
        <f>IF(F344=FALSE,"",B344&amp;"@"&amp;COUNTIFS($B$1:B344,B344,$F$1:F344,TRUE))</f>
        <v/>
      </c>
      <c r="H344" t="str">
        <f>IFERROR(INDEX('기사 제목, 링크 정리시트'!B:B,MATCH(CONCATENATE("http://skinnonews.com"&amp;'5pg 데이터'!A344),'기사 제목, 링크 정리시트'!C:C,0)),"")</f>
        <v/>
      </c>
      <c r="M344">
        <f>주간_5pg!F344</f>
        <v>0</v>
      </c>
    </row>
    <row r="345" spans="1:13">
      <c r="A345" s="86" t="s">
        <v>1820</v>
      </c>
      <c r="B345" s="86" t="s">
        <v>249</v>
      </c>
      <c r="C345" s="86">
        <v>2</v>
      </c>
      <c r="D345">
        <f>IF(VLOOKUP(A345,'상위 PV'!A:C,3,0)="기사임",1,"")</f>
        <v>1</v>
      </c>
      <c r="E345">
        <f>COUNTIF(주간_5pg!$F$2:$F$800,'5pg 데이터'!B345)</f>
        <v>1</v>
      </c>
      <c r="F345" t="b">
        <f t="shared" si="5"/>
        <v>1</v>
      </c>
      <c r="G345" t="str">
        <f>IF(F345=FALSE,"",B345&amp;"@"&amp;COUNTIFS($B$1:B345,B345,$F$1:F345,TRUE))</f>
        <v>Australia@5</v>
      </c>
      <c r="H345" t="str">
        <f>IFERROR(INDEX('기사 제목, 링크 정리시트'!B:B,MATCH(CONCATENATE("http://skinnonews.com"&amp;'5pg 데이터'!A345),'기사 제목, 링크 정리시트'!C:C,0)),"")</f>
        <v>SK Lubricants launches a promotional event for the cargo truck engine oil that enhances mileage and protects the DPF</v>
      </c>
      <c r="M345">
        <f>주간_5pg!F345</f>
        <v>0</v>
      </c>
    </row>
    <row r="346" spans="1:13">
      <c r="A346" s="86" t="s">
        <v>264</v>
      </c>
      <c r="B346" s="86" t="s">
        <v>226</v>
      </c>
      <c r="C346" s="86">
        <v>2</v>
      </c>
      <c r="D346">
        <f>IF(VLOOKUP(A346,'상위 PV'!A:C,3,0)="기사임",1,"")</f>
        <v>1</v>
      </c>
      <c r="E346">
        <f>COUNTIF(주간_5pg!$F$2:$F$800,'5pg 데이터'!B346)</f>
        <v>1</v>
      </c>
      <c r="F346" t="b">
        <f t="shared" si="5"/>
        <v>1</v>
      </c>
      <c r="G346" t="str">
        <f>IF(F346=FALSE,"",B346&amp;"@"&amp;COUNTIFS($B$1:B346,B346,$F$1:F346,TRUE))</f>
        <v>South Korea@34</v>
      </c>
      <c r="H346" t="str">
        <f>IFERROR(INDEX('기사 제목, 링크 정리시트'!B:B,MATCH(CONCATENATE("http://skinnonews.com"&amp;'5pg 데이터'!A346),'기사 제목, 링크 정리시트'!C:C,0)),"")</f>
        <v>SK On – Ford’s joint venture BlueOval SK officially established</v>
      </c>
      <c r="M346">
        <f>주간_5pg!F346</f>
        <v>0</v>
      </c>
    </row>
    <row r="347" spans="1:13">
      <c r="A347" s="86" t="s">
        <v>932</v>
      </c>
      <c r="B347" s="86" t="s">
        <v>1563</v>
      </c>
      <c r="C347" s="86">
        <v>2</v>
      </c>
      <c r="D347">
        <f>IF(VLOOKUP(A347,'상위 PV'!A:C,3,0)="기사임",1,"")</f>
        <v>1</v>
      </c>
      <c r="E347">
        <f>COUNTIF(주간_5pg!$F$2:$F$800,'5pg 데이터'!B347)</f>
        <v>1</v>
      </c>
      <c r="F347" t="b">
        <f t="shared" si="5"/>
        <v>1</v>
      </c>
      <c r="G347" t="str">
        <f>IF(F347=FALSE,"",B347&amp;"@"&amp;COUNTIFS($B$1:B347,B347,$F$1:F347,TRUE))</f>
        <v>Peru@1</v>
      </c>
      <c r="H347" t="str">
        <f>IFERROR(INDEX('기사 제목, 링크 정리시트'!B:B,MATCH(CONCATENATE("http://skinnonews.com"&amp;'5pg 데이터'!A347),'기사 제목, 링크 정리시트'!C:C,0)),"")</f>
        <v>CEO of SK Geo Centric Na Kyung-soo joined SKGC Americas members in the EnviRun for the Earth campaign in Texas</v>
      </c>
      <c r="M347">
        <f>주간_5pg!F347</f>
        <v>0</v>
      </c>
    </row>
    <row r="348" spans="1:13">
      <c r="A348" s="86" t="s">
        <v>272</v>
      </c>
      <c r="B348" s="86" t="s">
        <v>232</v>
      </c>
      <c r="C348" s="86">
        <v>2</v>
      </c>
      <c r="D348">
        <f>IF(VLOOKUP(A348,'상위 PV'!A:C,3,0)="기사임",1,"")</f>
        <v>1</v>
      </c>
      <c r="E348">
        <f>COUNTIF(주간_5pg!$F$2:$F$800,'5pg 데이터'!B348)</f>
        <v>1</v>
      </c>
      <c r="F348" t="b">
        <f t="shared" si="5"/>
        <v>1</v>
      </c>
      <c r="G348" t="str">
        <f>IF(F348=FALSE,"",B348&amp;"@"&amp;COUNTIFS($B$1:B348,B348,$F$1:F348,TRUE))</f>
        <v>Canada@5</v>
      </c>
      <c r="H348" t="str">
        <f>IFERROR(INDEX('기사 제목, 링크 정리시트'!B:B,MATCH(CONCATENATE("http://skinnonews.com"&amp;'5pg 데이터'!A348),'기사 제목, 링크 정리시트'!C:C,0)),"")</f>
        <v>SK On to jointly invest in cathode material production facility with Ford and EcoPro BM</v>
      </c>
      <c r="M348">
        <f>주간_5pg!F348</f>
        <v>0</v>
      </c>
    </row>
    <row r="349" spans="1:13">
      <c r="A349" s="86" t="s">
        <v>272</v>
      </c>
      <c r="B349" s="86" t="s">
        <v>225</v>
      </c>
      <c r="C349" s="86">
        <v>2</v>
      </c>
      <c r="D349">
        <f>IF(VLOOKUP(A349,'상위 PV'!A:C,3,0)="기사임",1,"")</f>
        <v>1</v>
      </c>
      <c r="E349">
        <f>COUNTIF(주간_5pg!$F$2:$F$800,'5pg 데이터'!B349)</f>
        <v>1</v>
      </c>
      <c r="F349" t="b">
        <f t="shared" si="5"/>
        <v>1</v>
      </c>
      <c r="G349" t="str">
        <f>IF(F349=FALSE,"",B349&amp;"@"&amp;COUNTIFS($B$1:B349,B349,$F$1:F349,TRUE))</f>
        <v>United States@36</v>
      </c>
      <c r="H349" t="str">
        <f>IFERROR(INDEX('기사 제목, 링크 정리시트'!B:B,MATCH(CONCATENATE("http://skinnonews.com"&amp;'5pg 데이터'!A349),'기사 제목, 링크 정리시트'!C:C,0)),"")</f>
        <v>SK On to jointly invest in cathode material production facility with Ford and EcoPro BM</v>
      </c>
      <c r="M349">
        <f>주간_5pg!F349</f>
        <v>0</v>
      </c>
    </row>
    <row r="350" spans="1:13">
      <c r="A350" s="86" t="s">
        <v>304</v>
      </c>
      <c r="B350" s="86" t="s">
        <v>244</v>
      </c>
      <c r="C350" s="86">
        <v>2</v>
      </c>
      <c r="D350">
        <f>IF(VLOOKUP(A350,'상위 PV'!A:C,3,0)="기사임",1,"")</f>
        <v>1</v>
      </c>
      <c r="E350">
        <f>COUNTIF(주간_5pg!$F$2:$F$800,'5pg 데이터'!B350)</f>
        <v>1</v>
      </c>
      <c r="F350" t="b">
        <f t="shared" si="5"/>
        <v>1</v>
      </c>
      <c r="G350" t="str">
        <f>IF(F350=FALSE,"",B350&amp;"@"&amp;COUNTIFS($B$1:B350,B350,$F$1:F350,TRUE))</f>
        <v>Indonesia@16</v>
      </c>
      <c r="H350" t="str">
        <f>IFERROR(INDEX('기사 제목, 링크 정리시트'!B:B,MATCH(CONCATENATE("http://skinnonews.com"&amp;'5pg 데이터'!A350),'기사 제목, 링크 정리시트'!C:C,0)),"")</f>
        <v>SK Energy, SK Earthon join a Korea-Malaysia cross-border cooperation for CCS business with 5 other companies</v>
      </c>
      <c r="M350">
        <f>주간_5pg!F350</f>
        <v>0</v>
      </c>
    </row>
    <row r="351" spans="1:13">
      <c r="A351" s="86" t="s">
        <v>304</v>
      </c>
      <c r="B351" s="86" t="s">
        <v>237</v>
      </c>
      <c r="C351" s="86">
        <v>2</v>
      </c>
      <c r="D351">
        <f>IF(VLOOKUP(A351,'상위 PV'!A:C,3,0)="기사임",1,"")</f>
        <v>1</v>
      </c>
      <c r="E351">
        <f>COUNTIF(주간_5pg!$F$2:$F$800,'5pg 데이터'!B351)</f>
        <v>1</v>
      </c>
      <c r="F351" t="b">
        <f t="shared" si="5"/>
        <v>1</v>
      </c>
      <c r="G351" t="str">
        <f>IF(F351=FALSE,"",B351&amp;"@"&amp;COUNTIFS($B$1:B351,B351,$F$1:F351,TRUE))</f>
        <v>Malaysia@7</v>
      </c>
      <c r="H351" t="str">
        <f>IFERROR(INDEX('기사 제목, 링크 정리시트'!B:B,MATCH(CONCATENATE("http://skinnonews.com"&amp;'5pg 데이터'!A351),'기사 제목, 링크 정리시트'!C:C,0)),"")</f>
        <v>SK Energy, SK Earthon join a Korea-Malaysia cross-border cooperation for CCS business with 5 other companies</v>
      </c>
      <c r="M351">
        <f>주간_5pg!F351</f>
        <v>0</v>
      </c>
    </row>
    <row r="352" spans="1:13">
      <c r="A352" s="86" t="s">
        <v>1717</v>
      </c>
      <c r="B352" s="86" t="s">
        <v>229</v>
      </c>
      <c r="C352" s="86">
        <v>2</v>
      </c>
      <c r="D352">
        <f>IF(VLOOKUP(A352,'상위 PV'!A:C,3,0)="기사임",1,"")</f>
        <v>1</v>
      </c>
      <c r="E352">
        <f>COUNTIF(주간_5pg!$F$2:$F$800,'5pg 데이터'!B352)</f>
        <v>1</v>
      </c>
      <c r="F352" t="b">
        <f t="shared" si="5"/>
        <v>1</v>
      </c>
      <c r="G352" t="str">
        <f>IF(F352=FALSE,"",B352&amp;"@"&amp;COUNTIFS($B$1:B352,B352,$F$1:F352,TRUE))</f>
        <v>India@22</v>
      </c>
      <c r="H352" t="str">
        <f>IFERROR(INDEX('기사 제목, 링크 정리시트'!B:B,MATCH(CONCATENATE("http://skinnonews.com"&amp;'5pg 데이터'!A352),'기사 제목, 링크 정리시트'!C:C,0)),"")</f>
        <v>SK Innovation Ulsan CLX recycles 100% waste materials via Solid Bed Merox (SBM) process</v>
      </c>
      <c r="M352">
        <f>주간_5pg!F352</f>
        <v>0</v>
      </c>
    </row>
    <row r="353" spans="1:13">
      <c r="A353" s="86" t="s">
        <v>975</v>
      </c>
      <c r="B353" s="86" t="s">
        <v>229</v>
      </c>
      <c r="C353" s="86">
        <v>2</v>
      </c>
      <c r="D353">
        <f>IF(VLOOKUP(A353,'상위 PV'!A:C,3,0)="기사임",1,"")</f>
        <v>1</v>
      </c>
      <c r="E353">
        <f>COUNTIF(주간_5pg!$F$2:$F$800,'5pg 데이터'!B353)</f>
        <v>1</v>
      </c>
      <c r="F353" t="b">
        <f t="shared" si="5"/>
        <v>1</v>
      </c>
      <c r="G353" t="str">
        <f>IF(F353=FALSE,"",B353&amp;"@"&amp;COUNTIFS($B$1:B353,B353,$F$1:F353,TRUE))</f>
        <v>India@23</v>
      </c>
      <c r="H353" t="str">
        <f>IFERROR(INDEX('기사 제목, 링크 정리시트'!B:B,MATCH(CONCATENATE("http://skinnonews.com"&amp;'5pg 데이터'!A353),'기사 제목, 링크 정리시트'!C:C,0)),"")</f>
        <v>SK Geo Centric and SABIC jointly invest KRW 200 billion to produce high-performance chemical products in Ulsan</v>
      </c>
      <c r="M353">
        <f>주간_5pg!F353</f>
        <v>0</v>
      </c>
    </row>
    <row r="354" spans="1:13">
      <c r="A354" s="86" t="s">
        <v>267</v>
      </c>
      <c r="B354" s="86" t="s">
        <v>230</v>
      </c>
      <c r="C354" s="86">
        <v>2</v>
      </c>
      <c r="D354">
        <f>IF(VLOOKUP(A354,'상위 PV'!A:C,3,0)="기사임",1,"")</f>
        <v>1</v>
      </c>
      <c r="E354">
        <f>COUNTIF(주간_5pg!$F$2:$F$800,'5pg 데이터'!B354)</f>
        <v>1</v>
      </c>
      <c r="F354" t="b">
        <f t="shared" si="5"/>
        <v>1</v>
      </c>
      <c r="G354" t="str">
        <f>IF(F354=FALSE,"",B354&amp;"@"&amp;COUNTIFS($B$1:B354,B354,$F$1:F354,TRUE))</f>
        <v>Singapore@16</v>
      </c>
      <c r="H354" t="str">
        <f>IFERROR(INDEX('기사 제목, 링크 정리시트'!B:B,MATCH(CONCATENATE("http://skinnonews.com"&amp;'5pg 데이터'!A354),'기사 제목, 링크 정리시트'!C:C,0)),"")</f>
        <v>SK Geo Centric to build Advanced Recycle Cluster in Ulsan by 2025</v>
      </c>
      <c r="M354">
        <f>주간_5pg!F354</f>
        <v>0</v>
      </c>
    </row>
    <row r="355" spans="1:13">
      <c r="A355" s="86" t="s">
        <v>1245</v>
      </c>
      <c r="B355" s="86" t="s">
        <v>225</v>
      </c>
      <c r="C355" s="86">
        <v>2</v>
      </c>
      <c r="D355">
        <f>IF(VLOOKUP(A355,'상위 PV'!A:C,3,0)="기사임",1,"")</f>
        <v>1</v>
      </c>
      <c r="E355">
        <f>COUNTIF(주간_5pg!$F$2:$F$800,'5pg 데이터'!B355)</f>
        <v>1</v>
      </c>
      <c r="F355" t="b">
        <f t="shared" si="5"/>
        <v>1</v>
      </c>
      <c r="G355" t="str">
        <f>IF(F355=FALSE,"",B355&amp;"@"&amp;COUNTIFS($B$1:B355,B355,$F$1:F355,TRUE))</f>
        <v>United States@37</v>
      </c>
      <c r="H355" t="str">
        <f>IFERROR(INDEX('기사 제목, 링크 정리시트'!B:B,MATCH(CONCATENATE("http://skinnonews.com"&amp;'5pg 데이터'!A355),'기사 제목, 링크 정리시트'!C:C,0)),"")</f>
        <v>SK Geo Centric signs HOA with Plastic Energy to establish Asia’s largest advanced recycling plant in Korea</v>
      </c>
      <c r="M355">
        <f>주간_5pg!F355</f>
        <v>0</v>
      </c>
    </row>
    <row r="356" spans="1:13">
      <c r="A356" s="86" t="s">
        <v>269</v>
      </c>
      <c r="B356" s="86" t="s">
        <v>1481</v>
      </c>
      <c r="C356" s="86">
        <v>2</v>
      </c>
      <c r="D356">
        <f>IF(VLOOKUP(A356,'상위 PV'!A:C,3,0)="기사임",1,"")</f>
        <v>1</v>
      </c>
      <c r="E356">
        <f>COUNTIF(주간_5pg!$F$2:$F$800,'5pg 데이터'!B356)</f>
        <v>1</v>
      </c>
      <c r="F356" t="b">
        <f t="shared" si="5"/>
        <v>1</v>
      </c>
      <c r="G356" t="str">
        <f>IF(F356=FALSE,"",B356&amp;"@"&amp;COUNTIFS($B$1:B356,B356,$F$1:F356,TRUE))</f>
        <v>Norway@2</v>
      </c>
      <c r="H356" t="str">
        <f>IFERROR(INDEX('기사 제목, 링크 정리시트'!B:B,MATCH(CONCATENATE("http://skinnonews.com"&amp;'5pg 데이터'!A356),'기사 제목, 링크 정리시트'!C:C,0)),"")</f>
        <v>SK On, EcoPro, and GEM build a nickel supply chain in Indonesia</v>
      </c>
      <c r="M356">
        <f>주간_5pg!F356</f>
        <v>0</v>
      </c>
    </row>
    <row r="357" spans="1:13">
      <c r="A357" s="86" t="s">
        <v>580</v>
      </c>
      <c r="B357" s="86" t="s">
        <v>229</v>
      </c>
      <c r="C357" s="86">
        <v>2</v>
      </c>
      <c r="D357">
        <f>IF(VLOOKUP(A357,'상위 PV'!A:C,3,0)="기사임",1,"")</f>
        <v>1</v>
      </c>
      <c r="E357">
        <f>COUNTIF(주간_5pg!$F$2:$F$800,'5pg 데이터'!B357)</f>
        <v>1</v>
      </c>
      <c r="F357" t="b">
        <f t="shared" si="5"/>
        <v>1</v>
      </c>
      <c r="G357" t="str">
        <f>IF(F357=FALSE,"",B357&amp;"@"&amp;COUNTIFS($B$1:B357,B357,$F$1:F357,TRUE))</f>
        <v>India@24</v>
      </c>
      <c r="H357" t="str">
        <f>IFERROR(INDEX('기사 제목, 링크 정리시트'!B:B,MATCH(CONCATENATE("http://skinnonews.com"&amp;'5pg 데이터'!A357),'기사 제목, 링크 정리시트'!C:C,0)),"")</f>
        <v>SK On signs MOU with Hyundai Motor Group to supply EV battery in North America</v>
      </c>
      <c r="M357">
        <f>주간_5pg!F357</f>
        <v>0</v>
      </c>
    </row>
    <row r="358" spans="1:13">
      <c r="A358" s="86" t="s">
        <v>282</v>
      </c>
      <c r="B358" s="86" t="s">
        <v>225</v>
      </c>
      <c r="C358" s="86">
        <v>2</v>
      </c>
      <c r="D358">
        <f>IF(VLOOKUP(A358,'상위 PV'!A:C,3,0)="기사임",1,"")</f>
        <v>1</v>
      </c>
      <c r="E358">
        <f>COUNTIF(주간_5pg!$F$2:$F$800,'5pg 데이터'!B358)</f>
        <v>1</v>
      </c>
      <c r="F358" t="b">
        <f t="shared" si="5"/>
        <v>1</v>
      </c>
      <c r="G358" t="str">
        <f>IF(F358=FALSE,"",B358&amp;"@"&amp;COUNTIFS($B$1:B358,B358,$F$1:F358,TRUE))</f>
        <v>United States@38</v>
      </c>
      <c r="H358" t="str">
        <f>IFERROR(INDEX('기사 제목, 링크 정리시트'!B:B,MATCH(CONCATENATE("http://skinnonews.com"&amp;'5pg 데이터'!A358),'기사 제목, 링크 정리시트'!C:C,0)),"")</f>
        <v>SK On – Ford JV breaks ground on EV battery mega campus in Kentucky</v>
      </c>
      <c r="M358">
        <f>주간_5pg!F358</f>
        <v>0</v>
      </c>
    </row>
    <row r="359" spans="1:13">
      <c r="A359" s="86" t="s">
        <v>293</v>
      </c>
      <c r="B359" s="86" t="s">
        <v>231</v>
      </c>
      <c r="C359" s="86">
        <v>2</v>
      </c>
      <c r="D359">
        <f>IF(VLOOKUP(A359,'상위 PV'!A:C,3,0)="기사임",1,"")</f>
        <v>1</v>
      </c>
      <c r="E359">
        <f>COUNTIF(주간_5pg!$F$2:$F$800,'5pg 데이터'!B359)</f>
        <v>1</v>
      </c>
      <c r="F359" t="b">
        <f t="shared" si="5"/>
        <v>1</v>
      </c>
      <c r="G359" t="str">
        <f>IF(F359=FALSE,"",B359&amp;"@"&amp;COUNTIFS($B$1:B359,B359,$F$1:F359,TRUE))</f>
        <v>China@8</v>
      </c>
      <c r="H359" t="str">
        <f>IFERROR(INDEX('기사 제목, 링크 정리시트'!B:B,MATCH(CONCATENATE("http://skinnonews.com"&amp;'5pg 데이터'!A359),'기사 제목, 링크 정리시트'!C:C,0)),"")</f>
        <v>SK Innovation joins hands with SungEel HiTech to take lead in battery metal recycling market</v>
      </c>
      <c r="M359">
        <f>주간_5pg!F359</f>
        <v>0</v>
      </c>
    </row>
    <row r="360" spans="1:13">
      <c r="A360" s="86" t="s">
        <v>293</v>
      </c>
      <c r="B360" s="86" t="s">
        <v>225</v>
      </c>
      <c r="C360" s="86">
        <v>2</v>
      </c>
      <c r="D360">
        <f>IF(VLOOKUP(A360,'상위 PV'!A:C,3,0)="기사임",1,"")</f>
        <v>1</v>
      </c>
      <c r="E360">
        <f>COUNTIF(주간_5pg!$F$2:$F$800,'5pg 데이터'!B360)</f>
        <v>1</v>
      </c>
      <c r="F360" t="b">
        <f t="shared" si="5"/>
        <v>1</v>
      </c>
      <c r="G360" t="str">
        <f>IF(F360=FALSE,"",B360&amp;"@"&amp;COUNTIFS($B$1:B360,B360,$F$1:F360,TRUE))</f>
        <v>United States@39</v>
      </c>
      <c r="H360" t="str">
        <f>IFERROR(INDEX('기사 제목, 링크 정리시트'!B:B,MATCH(CONCATENATE("http://skinnonews.com"&amp;'5pg 데이터'!A360),'기사 제목, 링크 정리시트'!C:C,0)),"")</f>
        <v>SK Innovation joins hands with SungEel HiTech to take lead in battery metal recycling market</v>
      </c>
      <c r="M360">
        <f>주간_5pg!F360</f>
        <v>0</v>
      </c>
    </row>
    <row r="361" spans="1:13">
      <c r="A361" s="86" t="s">
        <v>275</v>
      </c>
      <c r="B361" s="86" t="s">
        <v>228</v>
      </c>
      <c r="C361" s="86">
        <v>2</v>
      </c>
      <c r="D361">
        <f>IF(VLOOKUP(A361,'상위 PV'!A:C,3,0)="기사임",1,"")</f>
        <v>1</v>
      </c>
      <c r="E361">
        <f>COUNTIF(주간_5pg!$F$2:$F$800,'5pg 데이터'!B361)</f>
        <v>1</v>
      </c>
      <c r="F361" t="b">
        <f t="shared" si="5"/>
        <v>1</v>
      </c>
      <c r="G361" t="str">
        <f>IF(F361=FALSE,"",B361&amp;"@"&amp;COUNTIFS($B$1:B361,B361,$F$1:F361,TRUE))</f>
        <v>Germany@4</v>
      </c>
      <c r="H361" t="str">
        <f>IFERROR(INDEX('기사 제목, 링크 정리시트'!B:B,MATCH(CONCATENATE("http://skinnonews.com"&amp;'5pg 데이터'!A361),'기사 제목, 링크 정리시트'!C:C,0)),"")</f>
        <v>[CES 2023] Into the 1nnovation! ① SK batteries that boost outstanding performance and safety</v>
      </c>
      <c r="M361">
        <f>주간_5pg!F361</f>
        <v>0</v>
      </c>
    </row>
    <row r="362" spans="1:13">
      <c r="A362" s="86" t="s">
        <v>275</v>
      </c>
      <c r="B362" s="86" t="s">
        <v>226</v>
      </c>
      <c r="C362" s="86">
        <v>2</v>
      </c>
      <c r="D362">
        <f>IF(VLOOKUP(A362,'상위 PV'!A:C,3,0)="기사임",1,"")</f>
        <v>1</v>
      </c>
      <c r="E362">
        <f>COUNTIF(주간_5pg!$F$2:$F$800,'5pg 데이터'!B362)</f>
        <v>1</v>
      </c>
      <c r="F362" t="b">
        <f t="shared" si="5"/>
        <v>1</v>
      </c>
      <c r="G362" t="str">
        <f>IF(F362=FALSE,"",B362&amp;"@"&amp;COUNTIFS($B$1:B362,B362,$F$1:F362,TRUE))</f>
        <v>South Korea@35</v>
      </c>
      <c r="H362" t="str">
        <f>IFERROR(INDEX('기사 제목, 링크 정리시트'!B:B,MATCH(CONCATENATE("http://skinnonews.com"&amp;'5pg 데이터'!A362),'기사 제목, 링크 정리시트'!C:C,0)),"")</f>
        <v>[CES 2023] Into the 1nnovation! ① SK batteries that boost outstanding performance and safety</v>
      </c>
      <c r="M362">
        <f>주간_5pg!F362</f>
        <v>0</v>
      </c>
    </row>
    <row r="363" spans="1:13">
      <c r="A363" s="86" t="s">
        <v>1611</v>
      </c>
      <c r="B363" s="86" t="s">
        <v>244</v>
      </c>
      <c r="C363" s="86">
        <v>2</v>
      </c>
      <c r="D363">
        <f>IF(VLOOKUP(A363,'상위 PV'!A:C,3,0)="기사임",1,"")</f>
        <v>1</v>
      </c>
      <c r="E363">
        <f>COUNTIF(주간_5pg!$F$2:$F$800,'5pg 데이터'!B363)</f>
        <v>1</v>
      </c>
      <c r="F363" t="b">
        <f t="shared" si="5"/>
        <v>1</v>
      </c>
      <c r="G363" t="str">
        <f>IF(F363=FALSE,"",B363&amp;"@"&amp;COUNTIFS($B$1:B363,B363,$F$1:F363,TRUE))</f>
        <v>Indonesia@17</v>
      </c>
      <c r="H363" t="str">
        <f>IFERROR(INDEX('기사 제목, 링크 정리시트'!B:B,MATCH(CONCATENATE("http://skinnonews.com"&amp;'5pg 데이터'!A363),'기사 제목, 링크 정리시트'!C:C,0)),"")</f>
        <v/>
      </c>
      <c r="M363">
        <f>주간_5pg!F363</f>
        <v>0</v>
      </c>
    </row>
    <row r="364" spans="1:13">
      <c r="A364" s="86" t="s">
        <v>1296</v>
      </c>
      <c r="B364" s="86" t="s">
        <v>244</v>
      </c>
      <c r="C364" s="86">
        <v>2</v>
      </c>
      <c r="D364">
        <f>IF(VLOOKUP(A364,'상위 PV'!A:C,3,0)="기사임",1,"")</f>
        <v>1</v>
      </c>
      <c r="E364">
        <f>COUNTIF(주간_5pg!$F$2:$F$800,'5pg 데이터'!B364)</f>
        <v>1</v>
      </c>
      <c r="F364" t="b">
        <f t="shared" si="5"/>
        <v>1</v>
      </c>
      <c r="G364" t="str">
        <f>IF(F364=FALSE,"",B364&amp;"@"&amp;COUNTIFS($B$1:B364,B364,$F$1:F364,TRUE))</f>
        <v>Indonesia@18</v>
      </c>
      <c r="H364" t="str">
        <f>IFERROR(INDEX('기사 제목, 링크 정리시트'!B:B,MATCH(CONCATENATE("http://skinnonews.com"&amp;'5pg 데이터'!A364),'기사 제목, 링크 정리시트'!C:C,0)),"")</f>
        <v/>
      </c>
      <c r="M364">
        <f>주간_5pg!F364</f>
        <v>0</v>
      </c>
    </row>
    <row r="365" spans="1:13">
      <c r="A365" s="86" t="s">
        <v>262</v>
      </c>
      <c r="B365" s="86" t="s">
        <v>225</v>
      </c>
      <c r="C365" s="86">
        <v>2</v>
      </c>
      <c r="D365">
        <f>IF(VLOOKUP(A365,'상위 PV'!A:C,3,0)="기사임",1,"")</f>
        <v>1</v>
      </c>
      <c r="E365">
        <f>COUNTIF(주간_5pg!$F$2:$F$800,'5pg 데이터'!B365)</f>
        <v>1</v>
      </c>
      <c r="F365" t="b">
        <f t="shared" si="5"/>
        <v>1</v>
      </c>
      <c r="G365" t="str">
        <f>IF(F365=FALSE,"",B365&amp;"@"&amp;COUNTIFS($B$1:B365,B365,$F$1:F365,TRUE))</f>
        <v>United States@40</v>
      </c>
      <c r="H365" t="str">
        <f>IFERROR(INDEX('기사 제목, 링크 정리시트'!B:B,MATCH(CONCATENATE("http://skinnonews.com"&amp;'5pg 데이터'!A365),'기사 제목, 링크 정리시트'!C:C,0)),"")</f>
        <v>[SK Innovation’s 2022 Financial Results] Recording sales of KRW 78.05 trillion and operating profit of KRW 3.99 trillion</v>
      </c>
      <c r="M365">
        <f>주간_5pg!F365</f>
        <v>0</v>
      </c>
    </row>
    <row r="366" spans="1:13">
      <c r="A366" s="86" t="s">
        <v>255</v>
      </c>
      <c r="B366" s="86" t="s">
        <v>1540</v>
      </c>
      <c r="C366" s="86">
        <v>2</v>
      </c>
      <c r="D366">
        <f>IF(VLOOKUP(A366,'상위 PV'!A:C,3,0)="기사임",1,"")</f>
        <v>1</v>
      </c>
      <c r="E366">
        <f>COUNTIF(주간_5pg!$F$2:$F$800,'5pg 데이터'!B366)</f>
        <v>1</v>
      </c>
      <c r="F366" t="b">
        <f t="shared" si="5"/>
        <v>1</v>
      </c>
      <c r="G366" t="str">
        <f>IF(F366=FALSE,"",B366&amp;"@"&amp;COUNTIFS($B$1:B366,B366,$F$1:F366,TRUE))</f>
        <v>Czechia@1</v>
      </c>
      <c r="H366" t="str">
        <f>IFERROR(INDEX('기사 제목, 링크 정리시트'!B:B,MATCH(CONCATENATE("http://skinnonews.com"&amp;'5pg 데이터'!A366),'기사 제목, 링크 정리시트'!C:C,0)),"")</f>
        <v>SK On to unveil prismatic battery cell model at InterBattery 2023</v>
      </c>
      <c r="M366">
        <f>주간_5pg!F366</f>
        <v>0</v>
      </c>
    </row>
    <row r="367" spans="1:13">
      <c r="A367" s="86" t="s">
        <v>255</v>
      </c>
      <c r="B367" s="86" t="s">
        <v>226</v>
      </c>
      <c r="C367" s="86">
        <v>2</v>
      </c>
      <c r="D367">
        <f>IF(VLOOKUP(A367,'상위 PV'!A:C,3,0)="기사임",1,"")</f>
        <v>1</v>
      </c>
      <c r="E367">
        <f>COUNTIF(주간_5pg!$F$2:$F$800,'5pg 데이터'!B367)</f>
        <v>1</v>
      </c>
      <c r="F367" t="b">
        <f t="shared" si="5"/>
        <v>1</v>
      </c>
      <c r="G367" t="str">
        <f>IF(F367=FALSE,"",B367&amp;"@"&amp;COUNTIFS($B$1:B367,B367,$F$1:F367,TRUE))</f>
        <v>South Korea@36</v>
      </c>
      <c r="H367" t="str">
        <f>IFERROR(INDEX('기사 제목, 링크 정리시트'!B:B,MATCH(CONCATENATE("http://skinnonews.com"&amp;'5pg 데이터'!A367),'기사 제목, 링크 정리시트'!C:C,0)),"")</f>
        <v>SK On to unveil prismatic battery cell model at InterBattery 2023</v>
      </c>
      <c r="M367">
        <f>주간_5pg!F367</f>
        <v>0</v>
      </c>
    </row>
    <row r="368" spans="1:13">
      <c r="A368" s="86" t="s">
        <v>255</v>
      </c>
      <c r="B368" s="86" t="s">
        <v>225</v>
      </c>
      <c r="C368" s="86">
        <v>2</v>
      </c>
      <c r="D368">
        <f>IF(VLOOKUP(A368,'상위 PV'!A:C,3,0)="기사임",1,"")</f>
        <v>1</v>
      </c>
      <c r="E368">
        <f>COUNTIF(주간_5pg!$F$2:$F$800,'5pg 데이터'!B368)</f>
        <v>1</v>
      </c>
      <c r="F368" t="b">
        <f t="shared" si="5"/>
        <v>1</v>
      </c>
      <c r="G368" t="str">
        <f>IF(F368=FALSE,"",B368&amp;"@"&amp;COUNTIFS($B$1:B368,B368,$F$1:F368,TRUE))</f>
        <v>United States@41</v>
      </c>
      <c r="H368" t="str">
        <f>IFERROR(INDEX('기사 제목, 링크 정리시트'!B:B,MATCH(CONCATENATE("http://skinnonews.com"&amp;'5pg 데이터'!A368),'기사 제목, 링크 정리시트'!C:C,0)),"")</f>
        <v>SK On to unveil prismatic battery cell model at InterBattery 2023</v>
      </c>
      <c r="M368">
        <f>주간_5pg!F368</f>
        <v>0</v>
      </c>
    </row>
    <row r="369" spans="1:13">
      <c r="A369" s="86" t="s">
        <v>331</v>
      </c>
      <c r="B369" s="86" t="s">
        <v>245</v>
      </c>
      <c r="C369" s="86">
        <v>2</v>
      </c>
      <c r="D369">
        <f>IF(VLOOKUP(A369,'상위 PV'!A:C,3,0)="기사임",1,"")</f>
        <v>1</v>
      </c>
      <c r="E369">
        <f>COUNTIF(주간_5pg!$F$2:$F$800,'5pg 데이터'!B369)</f>
        <v>1</v>
      </c>
      <c r="F369" t="b">
        <f t="shared" si="5"/>
        <v>1</v>
      </c>
      <c r="G369" t="str">
        <f>IF(F369=FALSE,"",B369&amp;"@"&amp;COUNTIFS($B$1:B369,B369,$F$1:F369,TRUE))</f>
        <v>Belgium@2</v>
      </c>
      <c r="H369" t="str">
        <f>IFERROR(INDEX('기사 제목, 링크 정리시트'!B:B,MATCH(CONCATENATE("http://skinnonews.com"&amp;'5pg 데이터'!A369),'기사 제목, 링크 정리시트'!C:C,0)),"")</f>
        <v>SK On, EcoPro Materials and GEM to make battery precursors in Saemangeum, South Korea</v>
      </c>
      <c r="M369">
        <f>주간_5pg!F369</f>
        <v>0</v>
      </c>
    </row>
    <row r="370" spans="1:13">
      <c r="A370" s="86" t="s">
        <v>331</v>
      </c>
      <c r="B370" s="86" t="s">
        <v>242</v>
      </c>
      <c r="C370" s="86">
        <v>2</v>
      </c>
      <c r="D370">
        <f>IF(VLOOKUP(A370,'상위 PV'!A:C,3,0)="기사임",1,"")</f>
        <v>1</v>
      </c>
      <c r="E370">
        <f>COUNTIF(주간_5pg!$F$2:$F$800,'5pg 데이터'!B370)</f>
        <v>1</v>
      </c>
      <c r="F370" t="b">
        <f t="shared" si="5"/>
        <v>1</v>
      </c>
      <c r="G370" t="str">
        <f>IF(F370=FALSE,"",B370&amp;"@"&amp;COUNTIFS($B$1:B370,B370,$F$1:F370,TRUE))</f>
        <v>Taiwan@6</v>
      </c>
      <c r="H370" t="str">
        <f>IFERROR(INDEX('기사 제목, 링크 정리시트'!B:B,MATCH(CONCATENATE("http://skinnonews.com"&amp;'5pg 데이터'!A370),'기사 제목, 링크 정리시트'!C:C,0)),"")</f>
        <v>SK On, EcoPro Materials and GEM to make battery precursors in Saemangeum, South Korea</v>
      </c>
      <c r="M370">
        <f>주간_5pg!F370</f>
        <v>0</v>
      </c>
    </row>
    <row r="371" spans="1:13">
      <c r="A371" s="86" t="s">
        <v>331</v>
      </c>
      <c r="B371" s="86" t="s">
        <v>234</v>
      </c>
      <c r="C371" s="86">
        <v>2</v>
      </c>
      <c r="D371">
        <f>IF(VLOOKUP(A371,'상위 PV'!A:C,3,0)="기사임",1,"")</f>
        <v>1</v>
      </c>
      <c r="E371">
        <f>COUNTIF(주간_5pg!$F$2:$F$800,'5pg 데이터'!B371)</f>
        <v>1</v>
      </c>
      <c r="F371" t="b">
        <f t="shared" si="5"/>
        <v>1</v>
      </c>
      <c r="G371" t="str">
        <f>IF(F371=FALSE,"",B371&amp;"@"&amp;COUNTIFS($B$1:B371,B371,$F$1:F371,TRUE))</f>
        <v>United Kingdom@8</v>
      </c>
      <c r="H371" t="str">
        <f>IFERROR(INDEX('기사 제목, 링크 정리시트'!B:B,MATCH(CONCATENATE("http://skinnonews.com"&amp;'5pg 데이터'!A371),'기사 제목, 링크 정리시트'!C:C,0)),"")</f>
        <v>SK On, EcoPro Materials and GEM to make battery precursors in Saemangeum, South Korea</v>
      </c>
      <c r="M371">
        <f>주간_5pg!F371</f>
        <v>0</v>
      </c>
    </row>
    <row r="372" spans="1:13">
      <c r="A372" s="86" t="s">
        <v>1823</v>
      </c>
      <c r="B372" s="86" t="s">
        <v>228</v>
      </c>
      <c r="C372" s="86">
        <v>2</v>
      </c>
      <c r="D372">
        <f>IF(VLOOKUP(A372,'상위 PV'!A:C,3,0)="기사임",1,"")</f>
        <v>1</v>
      </c>
      <c r="E372">
        <f>COUNTIF(주간_5pg!$F$2:$F$800,'5pg 데이터'!B372)</f>
        <v>1</v>
      </c>
      <c r="F372" t="b">
        <f t="shared" si="5"/>
        <v>1</v>
      </c>
      <c r="G372" t="str">
        <f>IF(F372=FALSE,"",B372&amp;"@"&amp;COUNTIFS($B$1:B372,B372,$F$1:F372,TRUE))</f>
        <v>Germany@5</v>
      </c>
      <c r="H372" t="str">
        <f>IFERROR(INDEX('기사 제목, 링크 정리시트'!B:B,MATCH(CONCATENATE("http://skinnonews.com"&amp;'5pg 데이터'!A372),'기사 제목, 링크 정리시트'!C:C,0)),"")</f>
        <v>SK Geo Centric新建EAA全球第四工厂，全力广大亚洲唯一EAA生产基地</v>
      </c>
      <c r="M372">
        <f>주간_5pg!F372</f>
        <v>0</v>
      </c>
    </row>
    <row r="373" spans="1:13">
      <c r="A373" s="86" t="s">
        <v>1121</v>
      </c>
      <c r="B373" s="86" t="s">
        <v>225</v>
      </c>
      <c r="C373" s="86">
        <v>2</v>
      </c>
      <c r="D373">
        <f>IF(VLOOKUP(A373,'상위 PV'!A:C,3,0)="기사임",1,"")</f>
        <v>1</v>
      </c>
      <c r="E373">
        <f>COUNTIF(주간_5pg!$F$2:$F$800,'5pg 데이터'!B373)</f>
        <v>1</v>
      </c>
      <c r="F373" t="b">
        <f t="shared" si="5"/>
        <v>1</v>
      </c>
      <c r="G373" t="str">
        <f>IF(F373=FALSE,"",B373&amp;"@"&amp;COUNTIFS($B$1:B373,B373,$F$1:F373,TRUE))</f>
        <v>United States@42</v>
      </c>
      <c r="H373" t="str">
        <f>IFERROR(INDEX('기사 제목, 링크 정리시트'!B:B,MATCH(CONCATENATE("http://skinnonews.com"&amp;'5pg 데이터'!A373),'기사 제목, 링크 정리시트'!C:C,0)),"")</f>
        <v>SK Battery America aims to build career pathway for veterans</v>
      </c>
      <c r="M373">
        <f>주간_5pg!F373</f>
        <v>0</v>
      </c>
    </row>
    <row r="374" spans="1:13">
      <c r="A374" s="86" t="s">
        <v>1134</v>
      </c>
      <c r="B374" s="86" t="s">
        <v>227</v>
      </c>
      <c r="C374" s="86">
        <v>2</v>
      </c>
      <c r="D374">
        <f>IF(VLOOKUP(A374,'상위 PV'!A:C,3,0)="기사임",1,"")</f>
        <v>1</v>
      </c>
      <c r="E374">
        <f>COUNTIF(주간_5pg!$F$2:$F$800,'5pg 데이터'!B374)</f>
        <v>1</v>
      </c>
      <c r="F374" t="b">
        <f t="shared" si="5"/>
        <v>1</v>
      </c>
      <c r="G374" t="str">
        <f>IF(F374=FALSE,"",B374&amp;"@"&amp;COUNTIFS($B$1:B374,B374,$F$1:F374,TRUE))</f>
        <v>Japan@18</v>
      </c>
      <c r="H374" t="str">
        <f>IFERROR(INDEX('기사 제목, 링크 정리시트'!B:B,MATCH(CONCATENATE("http://skinnonews.com"&amp;'5pg 데이터'!A374),'기사 제목, 링크 정리시트'!C:C,0)),"")</f>
        <v>SK, KHNP, and TerraPower signed an Agreement for “Strategic Collaboration for SMR”, pioneering the global market through a key partner for the next-generation nuclear reactor supply chain led by the US</v>
      </c>
      <c r="M374">
        <f>주간_5pg!F374</f>
        <v>0</v>
      </c>
    </row>
    <row r="375" spans="1:13">
      <c r="A375" s="86" t="s">
        <v>1134</v>
      </c>
      <c r="B375" s="86" t="s">
        <v>246</v>
      </c>
      <c r="C375" s="86">
        <v>2</v>
      </c>
      <c r="D375">
        <f>IF(VLOOKUP(A375,'상위 PV'!A:C,3,0)="기사임",1,"")</f>
        <v>1</v>
      </c>
      <c r="E375">
        <f>COUNTIF(주간_5pg!$F$2:$F$800,'5pg 데이터'!B375)</f>
        <v>1</v>
      </c>
      <c r="F375" t="b">
        <f t="shared" si="5"/>
        <v>1</v>
      </c>
      <c r="G375" t="str">
        <f>IF(F375=FALSE,"",B375&amp;"@"&amp;COUNTIFS($B$1:B375,B375,$F$1:F375,TRUE))</f>
        <v>Poland@2</v>
      </c>
      <c r="H375" t="str">
        <f>IFERROR(INDEX('기사 제목, 링크 정리시트'!B:B,MATCH(CONCATENATE("http://skinnonews.com"&amp;'5pg 데이터'!A375),'기사 제목, 링크 정리시트'!C:C,0)),"")</f>
        <v>SK, KHNP, and TerraPower signed an Agreement for “Strategic Collaboration for SMR”, pioneering the global market through a key partner for the next-generation nuclear reactor supply chain led by the US</v>
      </c>
      <c r="M375">
        <f>주간_5pg!F375</f>
        <v>0</v>
      </c>
    </row>
    <row r="376" spans="1:13">
      <c r="A376" s="86" t="s">
        <v>512</v>
      </c>
      <c r="B376" s="86" t="s">
        <v>227</v>
      </c>
      <c r="C376" s="86">
        <v>2</v>
      </c>
      <c r="D376">
        <f>IF(VLOOKUP(A376,'상위 PV'!A:C,3,0)="기사임",1,"")</f>
        <v>1</v>
      </c>
      <c r="E376">
        <f>COUNTIF(주간_5pg!$F$2:$F$800,'5pg 데이터'!B376)</f>
        <v>1</v>
      </c>
      <c r="F376" t="b">
        <f t="shared" si="5"/>
        <v>1</v>
      </c>
      <c r="G376" t="str">
        <f>IF(F376=FALSE,"",B376&amp;"@"&amp;COUNTIFS($B$1:B376,B376,$F$1:F376,TRUE))</f>
        <v>Japan@19</v>
      </c>
      <c r="H376" t="str">
        <f>IFERROR(INDEX('기사 제목, 링크 정리시트'!B:B,MATCH(CONCATENATE("http://skinnonews.com"&amp;'5pg 데이터'!A376),'기사 제목, 링크 정리시트'!C:C,0)),"")</f>
        <v>SK Enmove CEO Park Sang-kyu did his first MBWA to global business sites after taking office</v>
      </c>
      <c r="M376">
        <f>주간_5pg!F376</f>
        <v>0</v>
      </c>
    </row>
    <row r="377" spans="1:13">
      <c r="A377" s="86" t="s">
        <v>1263</v>
      </c>
      <c r="B377" s="86" t="s">
        <v>229</v>
      </c>
      <c r="C377" s="86">
        <v>2</v>
      </c>
      <c r="D377">
        <f>IF(VLOOKUP(A377,'상위 PV'!A:C,3,0)="기사임",1,"")</f>
        <v>1</v>
      </c>
      <c r="E377">
        <f>COUNTIF(주간_5pg!$F$2:$F$800,'5pg 데이터'!B377)</f>
        <v>1</v>
      </c>
      <c r="F377" t="b">
        <f t="shared" si="5"/>
        <v>1</v>
      </c>
      <c r="G377" t="str">
        <f>IF(F377=FALSE,"",B377&amp;"@"&amp;COUNTIFS($B$1:B377,B377,$F$1:F377,TRUE))</f>
        <v>India@25</v>
      </c>
      <c r="H377" t="str">
        <f>IFERROR(INDEX('기사 제목, 링크 정리시트'!B:B,MATCH(CONCATENATE("http://skinnonews.com"&amp;'5pg 데이터'!A377),'기사 제목, 링크 정리시트'!C:C,0)),"")</f>
        <v>Vice Chairman &amp; CEO of SK Innovation Kim Jun visited Institute of Environmental Science &amp; Technology, encouraging the institute to lead the future energy R&amp;D</v>
      </c>
      <c r="M377">
        <f>주간_5pg!F377</f>
        <v>0</v>
      </c>
    </row>
    <row r="378" spans="1:13">
      <c r="A378" s="86" t="s">
        <v>1263</v>
      </c>
      <c r="B378" s="86" t="s">
        <v>227</v>
      </c>
      <c r="C378" s="86">
        <v>2</v>
      </c>
      <c r="D378">
        <f>IF(VLOOKUP(A378,'상위 PV'!A:C,3,0)="기사임",1,"")</f>
        <v>1</v>
      </c>
      <c r="E378">
        <f>COUNTIF(주간_5pg!$F$2:$F$800,'5pg 데이터'!B378)</f>
        <v>1</v>
      </c>
      <c r="F378" t="b">
        <f t="shared" si="5"/>
        <v>1</v>
      </c>
      <c r="G378" t="str">
        <f>IF(F378=FALSE,"",B378&amp;"@"&amp;COUNTIFS($B$1:B378,B378,$F$1:F378,TRUE))</f>
        <v>Japan@20</v>
      </c>
      <c r="H378" t="str">
        <f>IFERROR(INDEX('기사 제목, 링크 정리시트'!B:B,MATCH(CONCATENATE("http://skinnonews.com"&amp;'5pg 데이터'!A378),'기사 제목, 링크 정리시트'!C:C,0)),"")</f>
        <v>Vice Chairman &amp; CEO of SK Innovation Kim Jun visited Institute of Environmental Science &amp; Technology, encouraging the institute to lead the future energy R&amp;D</v>
      </c>
      <c r="M378">
        <f>주간_5pg!F378</f>
        <v>0</v>
      </c>
    </row>
    <row r="379" spans="1:13">
      <c r="A379" s="86" t="s">
        <v>597</v>
      </c>
      <c r="B379" s="86" t="s">
        <v>1481</v>
      </c>
      <c r="C379" s="86">
        <v>2</v>
      </c>
      <c r="D379">
        <f>IF(VLOOKUP(A379,'상위 PV'!A:C,3,0)="기사임",1,"")</f>
        <v>1</v>
      </c>
      <c r="E379">
        <f>COUNTIF(주간_5pg!$F$2:$F$800,'5pg 데이터'!B379)</f>
        <v>1</v>
      </c>
      <c r="F379" t="b">
        <f t="shared" si="5"/>
        <v>1</v>
      </c>
      <c r="G379" t="str">
        <f>IF(F379=FALSE,"",B379&amp;"@"&amp;COUNTIFS($B$1:B379,B379,$F$1:F379,TRUE))</f>
        <v>Norway@3</v>
      </c>
      <c r="H379" t="str">
        <f>IFERROR(INDEX('기사 제목, 링크 정리시트'!B:B,MATCH(CONCATENATE("http://skinnonews.com"&amp;'5pg 데이터'!A379),'기사 제목, 링크 정리시트'!C:C,0)),"")</f>
        <v>Take the power with you: Why V2L is the must-have feature for new EVs (by James Carter)</v>
      </c>
      <c r="M379">
        <f>주간_5pg!F379</f>
        <v>0</v>
      </c>
    </row>
    <row r="380" spans="1:13">
      <c r="A380" s="86" t="s">
        <v>972</v>
      </c>
      <c r="B380" s="86" t="s">
        <v>230</v>
      </c>
      <c r="C380" s="86">
        <v>2</v>
      </c>
      <c r="D380">
        <f>IF(VLOOKUP(A380,'상위 PV'!A:C,3,0)="기사임",1,"")</f>
        <v>1</v>
      </c>
      <c r="E380">
        <f>COUNTIF(주간_5pg!$F$2:$F$800,'5pg 데이터'!B380)</f>
        <v>1</v>
      </c>
      <c r="F380" t="b">
        <f t="shared" si="5"/>
        <v>1</v>
      </c>
      <c r="G380" t="str">
        <f>IF(F380=FALSE,"",B380&amp;"@"&amp;COUNTIFS($B$1:B380,B380,$F$1:F380,TRUE))</f>
        <v>Singapore@17</v>
      </c>
      <c r="H380" t="str">
        <f>IFERROR(INDEX('기사 제목, 링크 정리시트'!B:B,MATCH(CONCATENATE("http://skinnonews.com"&amp;'5pg 데이터'!A380),'기사 제목, 링크 정리시트'!C:C,0)),"")</f>
        <v>SK Geo Centric breaks ground on the 3rd EAA global manufacturing plant in China</v>
      </c>
      <c r="M380">
        <f>주간_5pg!F380</f>
        <v>0</v>
      </c>
    </row>
    <row r="381" spans="1:13">
      <c r="A381" s="86" t="s">
        <v>613</v>
      </c>
      <c r="B381" s="86" t="s">
        <v>229</v>
      </c>
      <c r="C381" s="86">
        <v>2</v>
      </c>
      <c r="D381">
        <f>IF(VLOOKUP(A381,'상위 PV'!A:C,3,0)="기사임",1,"")</f>
        <v>1</v>
      </c>
      <c r="E381">
        <f>COUNTIF(주간_5pg!$F$2:$F$800,'5pg 데이터'!B381)</f>
        <v>1</v>
      </c>
      <c r="F381" t="b">
        <f t="shared" si="5"/>
        <v>1</v>
      </c>
      <c r="G381" t="str">
        <f>IF(F381=FALSE,"",B381&amp;"@"&amp;COUNTIFS($B$1:B381,B381,$F$1:F381,TRUE))</f>
        <v>India@26</v>
      </c>
      <c r="H381" t="str">
        <f>IFERROR(INDEX('기사 제목, 링크 정리시트'!B:B,MATCH(CONCATENATE("http://skinnonews.com"&amp;'5pg 데이터'!A381),'기사 제목, 링크 정리시트'!C:C,0)),"")</f>
        <v>SK On-Ford JV BlueOval SK secures up to USD 9.2 billion of DOE Loan Conditional Commitment</v>
      </c>
      <c r="M381">
        <f>주간_5pg!F381</f>
        <v>0</v>
      </c>
    </row>
    <row r="382" spans="1:13">
      <c r="A382" s="86" t="s">
        <v>613</v>
      </c>
      <c r="B382" s="86" t="s">
        <v>225</v>
      </c>
      <c r="C382" s="86">
        <v>2</v>
      </c>
      <c r="D382">
        <f>IF(VLOOKUP(A382,'상위 PV'!A:C,3,0)="기사임",1,"")</f>
        <v>1</v>
      </c>
      <c r="E382">
        <f>COUNTIF(주간_5pg!$F$2:$F$800,'5pg 데이터'!B382)</f>
        <v>1</v>
      </c>
      <c r="F382" t="b">
        <f t="shared" si="5"/>
        <v>1</v>
      </c>
      <c r="G382" t="str">
        <f>IF(F382=FALSE,"",B382&amp;"@"&amp;COUNTIFS($B$1:B382,B382,$F$1:F382,TRUE))</f>
        <v>United States@43</v>
      </c>
      <c r="H382" t="str">
        <f>IFERROR(INDEX('기사 제목, 링크 정리시트'!B:B,MATCH(CONCATENATE("http://skinnonews.com"&amp;'5pg 데이터'!A382),'기사 제목, 링크 정리시트'!C:C,0)),"")</f>
        <v>SK On-Ford JV BlueOval SK secures up to USD 9.2 billion of DOE Loan Conditional Commitment</v>
      </c>
      <c r="M382">
        <f>주간_5pg!F382</f>
        <v>0</v>
      </c>
    </row>
    <row r="383" spans="1:13">
      <c r="A383" s="86" t="s">
        <v>1188</v>
      </c>
      <c r="B383" s="86" t="s">
        <v>225</v>
      </c>
      <c r="C383" s="86">
        <v>2</v>
      </c>
      <c r="D383">
        <f>IF(VLOOKUP(A383,'상위 PV'!A:C,3,0)="기사임",1,"")</f>
        <v>1</v>
      </c>
      <c r="E383">
        <f>COUNTIF(주간_5pg!$F$2:$F$800,'5pg 데이터'!B383)</f>
        <v>1</v>
      </c>
      <c r="F383" t="b">
        <f t="shared" si="5"/>
        <v>1</v>
      </c>
      <c r="G383" t="str">
        <f>IF(F383=FALSE,"",B383&amp;"@"&amp;COUNTIFS($B$1:B383,B383,$F$1:F383,TRUE))</f>
        <v>United States@44</v>
      </c>
      <c r="H383" t="str">
        <f>IFERROR(INDEX('기사 제목, 링크 정리시트'!B:B,MATCH(CONCATENATE("http://skinnonews.com"&amp;'5pg 데이터'!A383),'기사 제목, 링크 정리시트'!C:C,0)),"")</f>
        <v/>
      </c>
      <c r="M383">
        <f>주간_5pg!F383</f>
        <v>0</v>
      </c>
    </row>
    <row r="384" spans="1:13">
      <c r="A384" s="86" t="s">
        <v>645</v>
      </c>
      <c r="B384" s="86" t="s">
        <v>227</v>
      </c>
      <c r="C384" s="86">
        <v>2</v>
      </c>
      <c r="D384">
        <f>IF(VLOOKUP(A384,'상위 PV'!A:C,3,0)="기사임",1,"")</f>
        <v>1</v>
      </c>
      <c r="E384">
        <f>COUNTIF(주간_5pg!$F$2:$F$800,'5pg 데이터'!B384)</f>
        <v>1</v>
      </c>
      <c r="F384" t="b">
        <f t="shared" si="5"/>
        <v>1</v>
      </c>
      <c r="G384" t="str">
        <f>IF(F384=FALSE,"",B384&amp;"@"&amp;COUNTIFS($B$1:B384,B384,$F$1:F384,TRUE))</f>
        <v>Japan@21</v>
      </c>
      <c r="H384" t="str">
        <f>IFERROR(INDEX('기사 제목, 링크 정리시트'!B:B,MATCH(CONCATENATE("http://skinnonews.com"&amp;'5pg 데이터'!A384),'기사 제목, 링크 정리시트'!C:C,0)),"")</f>
        <v>[SK Innovation’s Q2 2023 Financial Results] Recording sales of KRW 18.73 trillion and operating loss of KRW 106.8 billion</v>
      </c>
      <c r="M384">
        <f>주간_5pg!F384</f>
        <v>0</v>
      </c>
    </row>
    <row r="385" spans="1:13">
      <c r="A385" s="86" t="s">
        <v>656</v>
      </c>
      <c r="B385" s="86" t="s">
        <v>225</v>
      </c>
      <c r="C385" s="86">
        <v>2</v>
      </c>
      <c r="D385">
        <f>IF(VLOOKUP(A385,'상위 PV'!A:C,3,0)="기사임",1,"")</f>
        <v>1</v>
      </c>
      <c r="E385">
        <f>COUNTIF(주간_5pg!$F$2:$F$800,'5pg 데이터'!B385)</f>
        <v>1</v>
      </c>
      <c r="F385" t="b">
        <f t="shared" si="5"/>
        <v>1</v>
      </c>
      <c r="G385" t="str">
        <f>IF(F385=FALSE,"",B385&amp;"@"&amp;COUNTIFS($B$1:B385,B385,$F$1:F385,TRUE))</f>
        <v>United States@45</v>
      </c>
      <c r="H385" t="str">
        <f>IFERROR(INDEX('기사 제목, 링크 정리시트'!B:B,MATCH(CONCATENATE("http://skinnonews.com"&amp;'5pg 데이터'!A385),'기사 제목, 링크 정리시트'!C:C,0)),"")</f>
        <v>[Interview] Meet Kim Joo-youn, an Independent Director of SK Innovation</v>
      </c>
      <c r="M385">
        <f>주간_5pg!F385</f>
        <v>0</v>
      </c>
    </row>
    <row r="386" spans="1:13">
      <c r="A386" s="86" t="s">
        <v>657</v>
      </c>
      <c r="B386" s="86" t="s">
        <v>227</v>
      </c>
      <c r="C386" s="86">
        <v>2</v>
      </c>
      <c r="D386">
        <f>IF(VLOOKUP(A386,'상위 PV'!A:C,3,0)="기사임",1,"")</f>
        <v>1</v>
      </c>
      <c r="E386">
        <f>COUNTIF(주간_5pg!$F$2:$F$800,'5pg 데이터'!B386)</f>
        <v>1</v>
      </c>
      <c r="F386" t="b">
        <f t="shared" ref="F386:F449" si="6">AND(D386=1,E386=1)</f>
        <v>1</v>
      </c>
      <c r="G386" t="str">
        <f>IF(F386=FALSE,"",B386&amp;"@"&amp;COUNTIFS($B$1:B386,B386,$F$1:F386,TRUE))</f>
        <v>Japan@22</v>
      </c>
      <c r="H386" t="str">
        <f>IFERROR(INDEX('기사 제목, 링크 정리시트'!B:B,MATCH(CONCATENATE("http://skinnonews.com"&amp;'5pg 데이터'!A386),'기사 제목, 링크 정리시트'!C:C,0)),"")</f>
        <v>South Korea – Malaysia Carbon Capture &amp; Storage Project alliance expanded with new MOU</v>
      </c>
      <c r="M386">
        <f>주간_5pg!F386</f>
        <v>0</v>
      </c>
    </row>
    <row r="387" spans="1:13">
      <c r="A387" s="86" t="s">
        <v>672</v>
      </c>
      <c r="B387" s="86" t="s">
        <v>248</v>
      </c>
      <c r="C387" s="86">
        <v>2</v>
      </c>
      <c r="D387">
        <f>IF(VLOOKUP(A387,'상위 PV'!A:C,3,0)="기사임",1,"")</f>
        <v>1</v>
      </c>
      <c r="E387">
        <f>COUNTIF(주간_5pg!$F$2:$F$800,'5pg 데이터'!B387)</f>
        <v>1</v>
      </c>
      <c r="F387" t="b">
        <f t="shared" si="6"/>
        <v>1</v>
      </c>
      <c r="G387" t="str">
        <f>IF(F387=FALSE,"",B387&amp;"@"&amp;COUNTIFS($B$1:B387,B387,$F$1:F387,TRUE))</f>
        <v>Italy@2</v>
      </c>
      <c r="H387" t="str">
        <f>IFERROR(INDEX('기사 제목, 링크 정리시트'!B:B,MATCH(CONCATENATE("http://skinnonews.com"&amp;'5pg 데이터'!A387),'기사 제목, 링크 정리시트'!C:C,0)),"")</f>
        <v>SK On invests up to KRW 1.5 trillion in facility expansion in Seosan City, South Korea</v>
      </c>
      <c r="M387">
        <f>주간_5pg!F387</f>
        <v>0</v>
      </c>
    </row>
    <row r="388" spans="1:13">
      <c r="A388" s="86" t="s">
        <v>672</v>
      </c>
      <c r="B388" s="86" t="s">
        <v>250</v>
      </c>
      <c r="C388" s="86">
        <v>2</v>
      </c>
      <c r="D388">
        <f>IF(VLOOKUP(A388,'상위 PV'!A:C,3,0)="기사임",1,"")</f>
        <v>1</v>
      </c>
      <c r="E388">
        <f>COUNTIF(주간_5pg!$F$2:$F$800,'5pg 데이터'!B388)</f>
        <v>1</v>
      </c>
      <c r="F388" t="b">
        <f t="shared" si="6"/>
        <v>1</v>
      </c>
      <c r="G388" t="str">
        <f>IF(F388=FALSE,"",B388&amp;"@"&amp;COUNTIFS($B$1:B388,B388,$F$1:F388,TRUE))</f>
        <v>Philippines@2</v>
      </c>
      <c r="H388" t="str">
        <f>IFERROR(INDEX('기사 제목, 링크 정리시트'!B:B,MATCH(CONCATENATE("http://skinnonews.com"&amp;'5pg 데이터'!A388),'기사 제목, 링크 정리시트'!C:C,0)),"")</f>
        <v>SK On invests up to KRW 1.5 trillion in facility expansion in Seosan City, South Korea</v>
      </c>
      <c r="M388">
        <f>주간_5pg!F388</f>
        <v>0</v>
      </c>
    </row>
    <row r="389" spans="1:13">
      <c r="A389" s="86" t="s">
        <v>668</v>
      </c>
      <c r="B389" s="86" t="s">
        <v>249</v>
      </c>
      <c r="C389" s="86">
        <v>2</v>
      </c>
      <c r="D389">
        <f>IF(VLOOKUP(A389,'상위 PV'!A:C,3,0)="기사임",1,"")</f>
        <v>1</v>
      </c>
      <c r="E389">
        <f>COUNTIF(주간_5pg!$F$2:$F$800,'5pg 데이터'!B389)</f>
        <v>1</v>
      </c>
      <c r="F389" t="b">
        <f t="shared" si="6"/>
        <v>1</v>
      </c>
      <c r="G389" t="str">
        <f>IF(F389=FALSE,"",B389&amp;"@"&amp;COUNTIFS($B$1:B389,B389,$F$1:F389,TRUE))</f>
        <v>Australia@6</v>
      </c>
      <c r="H389" t="str">
        <f>IFERROR(INDEX('기사 제목, 링크 정리시트'!B:B,MATCH(CONCATENATE("http://skinnonews.com"&amp;'5pg 데이터'!A389),'기사 제목, 링크 정리시트'!C:C,0)),"")</f>
        <v>SK On, Ford, EcoPro BM to establish cathode plant in Quebec, Canada</v>
      </c>
      <c r="M389">
        <f>주간_5pg!F389</f>
        <v>0</v>
      </c>
    </row>
    <row r="390" spans="1:13">
      <c r="A390" s="86" t="s">
        <v>671</v>
      </c>
      <c r="B390" s="86" t="s">
        <v>229</v>
      </c>
      <c r="C390" s="86">
        <v>2</v>
      </c>
      <c r="D390">
        <f>IF(VLOOKUP(A390,'상위 PV'!A:C,3,0)="기사임",1,"")</f>
        <v>1</v>
      </c>
      <c r="E390">
        <f>COUNTIF(주간_5pg!$F$2:$F$800,'5pg 데이터'!B390)</f>
        <v>1</v>
      </c>
      <c r="F390" t="b">
        <f t="shared" si="6"/>
        <v>1</v>
      </c>
      <c r="G390" t="str">
        <f>IF(F390=FALSE,"",B390&amp;"@"&amp;COUNTIFS($B$1:B390,B390,$F$1:F390,TRUE))</f>
        <v>India@27</v>
      </c>
      <c r="H390" t="str">
        <f>IFERROR(INDEX('기사 제목, 링크 정리시트'!B:B,MATCH(CONCATENATE("http://skinnonews.com"&amp;'5pg 데이터'!A390),'기사 제목, 링크 정리시트'!C:C,0)),"")</f>
        <v>SK Enmove, DELL, GRC join hands to vitalize the liquid immersion cooling market</v>
      </c>
      <c r="M390">
        <f>주간_5pg!F390</f>
        <v>0</v>
      </c>
    </row>
    <row r="391" spans="1:13">
      <c r="A391" s="86" t="s">
        <v>671</v>
      </c>
      <c r="B391" s="86" t="s">
        <v>226</v>
      </c>
      <c r="C391" s="86">
        <v>2</v>
      </c>
      <c r="D391">
        <f>IF(VLOOKUP(A391,'상위 PV'!A:C,3,0)="기사임",1,"")</f>
        <v>1</v>
      </c>
      <c r="E391">
        <f>COUNTIF(주간_5pg!$F$2:$F$800,'5pg 데이터'!B391)</f>
        <v>1</v>
      </c>
      <c r="F391" t="b">
        <f t="shared" si="6"/>
        <v>1</v>
      </c>
      <c r="G391" t="str">
        <f>IF(F391=FALSE,"",B391&amp;"@"&amp;COUNTIFS($B$1:B391,B391,$F$1:F391,TRUE))</f>
        <v>South Korea@37</v>
      </c>
      <c r="H391" t="str">
        <f>IFERROR(INDEX('기사 제목, 링크 정리시트'!B:B,MATCH(CONCATENATE("http://skinnonews.com"&amp;'5pg 데이터'!A391),'기사 제목, 링크 정리시트'!C:C,0)),"")</f>
        <v>SK Enmove, DELL, GRC join hands to vitalize the liquid immersion cooling market</v>
      </c>
      <c r="M391">
        <f>주간_5pg!F391</f>
        <v>0</v>
      </c>
    </row>
    <row r="392" spans="1:13">
      <c r="A392" s="86" t="s">
        <v>878</v>
      </c>
      <c r="B392" s="86" t="s">
        <v>229</v>
      </c>
      <c r="C392" s="86">
        <v>2</v>
      </c>
      <c r="D392">
        <f>IF(VLOOKUP(A392,'상위 PV'!A:C,3,0)="기사임",1,"")</f>
        <v>1</v>
      </c>
      <c r="E392">
        <f>COUNTIF(주간_5pg!$F$2:$F$800,'5pg 데이터'!B392)</f>
        <v>1</v>
      </c>
      <c r="F392" t="b">
        <f t="shared" si="6"/>
        <v>1</v>
      </c>
      <c r="G392" t="str">
        <f>IF(F392=FALSE,"",B392&amp;"@"&amp;COUNTIFS($B$1:B392,B392,$F$1:F392,TRUE))</f>
        <v>India@28</v>
      </c>
      <c r="H392" t="str">
        <f>IFERROR(INDEX('기사 제목, 링크 정리시트'!B:B,MATCH(CONCATENATE("http://skinnonews.com"&amp;'5pg 데이터'!A392),'기사 제목, 링크 정리시트'!C:C,0)),"")</f>
        <v>SK Innovation released the 2022 ESG Report</v>
      </c>
      <c r="M392">
        <f>주간_5pg!F392</f>
        <v>0</v>
      </c>
    </row>
    <row r="393" spans="1:13">
      <c r="A393" s="86" t="s">
        <v>1305</v>
      </c>
      <c r="B393" s="86" t="s">
        <v>1791</v>
      </c>
      <c r="C393" s="86">
        <v>2</v>
      </c>
      <c r="D393">
        <f>IF(VLOOKUP(A393,'상위 PV'!A:C,3,0)="기사임",1,"")</f>
        <v>1</v>
      </c>
      <c r="E393">
        <f>COUNTIF(주간_5pg!$F$2:$F$800,'5pg 데이터'!B393)</f>
        <v>1</v>
      </c>
      <c r="F393" t="b">
        <f t="shared" si="6"/>
        <v>1</v>
      </c>
      <c r="G393" t="str">
        <f>IF(F393=FALSE,"",B393&amp;"@"&amp;COUNTIFS($B$1:B393,B393,$F$1:F393,TRUE))</f>
        <v>Cambodia@2</v>
      </c>
      <c r="H393" t="str">
        <f>IFERROR(INDEX('기사 제목, 링크 정리시트'!B:B,MATCH(CONCATENATE("http://skinnonews.com"&amp;'5pg 데이터'!A393),'기사 제목, 링크 정리시트'!C:C,0)),"")</f>
        <v/>
      </c>
      <c r="M393">
        <f>주간_5pg!F393</f>
        <v>0</v>
      </c>
    </row>
    <row r="394" spans="1:13">
      <c r="A394" s="86" t="s">
        <v>669</v>
      </c>
      <c r="B394" s="86" t="s">
        <v>249</v>
      </c>
      <c r="C394" s="86">
        <v>2</v>
      </c>
      <c r="D394">
        <f>IF(VLOOKUP(A394,'상위 PV'!A:C,3,0)="기사임",1,"")</f>
        <v>1</v>
      </c>
      <c r="E394">
        <f>COUNTIF(주간_5pg!$F$2:$F$800,'5pg 데이터'!B394)</f>
        <v>1</v>
      </c>
      <c r="F394" t="b">
        <f t="shared" si="6"/>
        <v>1</v>
      </c>
      <c r="G394" t="str">
        <f>IF(F394=FALSE,"",B394&amp;"@"&amp;COUNTIFS($B$1:B394,B394,$F$1:F394,TRUE))</f>
        <v>Australia@7</v>
      </c>
      <c r="H394" t="str">
        <f>IFERROR(INDEX('기사 제목, 링크 정리시트'!B:B,MATCH(CONCATENATE("http://skinnonews.com"&amp;'5pg 데이터'!A394),'기사 제목, 링크 정리시트'!C:C,0)),"")</f>
        <v>SK On develops new solid electrolyte with top-level lithium-ion conductivity</v>
      </c>
      <c r="M394">
        <f>주간_5pg!F394</f>
        <v>0</v>
      </c>
    </row>
    <row r="395" spans="1:13">
      <c r="A395" s="86" t="s">
        <v>669</v>
      </c>
      <c r="B395" s="86" t="s">
        <v>233</v>
      </c>
      <c r="C395" s="86">
        <v>2</v>
      </c>
      <c r="D395">
        <f>IF(VLOOKUP(A395,'상위 PV'!A:C,3,0)="기사임",1,"")</f>
        <v>1</v>
      </c>
      <c r="E395">
        <f>COUNTIF(주간_5pg!$F$2:$F$800,'5pg 데이터'!B395)</f>
        <v>1</v>
      </c>
      <c r="F395" t="b">
        <f t="shared" si="6"/>
        <v>1</v>
      </c>
      <c r="G395" t="str">
        <f>IF(F395=FALSE,"",B395&amp;"@"&amp;COUNTIFS($B$1:B395,B395,$F$1:F395,TRUE))</f>
        <v>Hong Kong@5</v>
      </c>
      <c r="H395" t="str">
        <f>IFERROR(INDEX('기사 제목, 링크 정리시트'!B:B,MATCH(CONCATENATE("http://skinnonews.com"&amp;'5pg 데이터'!A395),'기사 제목, 링크 정리시트'!C:C,0)),"")</f>
        <v>SK On develops new solid electrolyte with top-level lithium-ion conductivity</v>
      </c>
      <c r="M395">
        <f>주간_5pg!F395</f>
        <v>0</v>
      </c>
    </row>
    <row r="396" spans="1:13">
      <c r="A396" s="86" t="s">
        <v>913</v>
      </c>
      <c r="B396" s="86" t="s">
        <v>227</v>
      </c>
      <c r="C396" s="86">
        <v>2</v>
      </c>
      <c r="D396">
        <f>IF(VLOOKUP(A396,'상위 PV'!A:C,3,0)="기사임",1,"")</f>
        <v>1</v>
      </c>
      <c r="E396">
        <f>COUNTIF(주간_5pg!$F$2:$F$800,'5pg 데이터'!B396)</f>
        <v>1</v>
      </c>
      <c r="F396" t="b">
        <f t="shared" si="6"/>
        <v>1</v>
      </c>
      <c r="G396" t="str">
        <f>IF(F396=FALSE,"",B396&amp;"@"&amp;COUNTIFS($B$1:B396,B396,$F$1:F396,TRUE))</f>
        <v>Japan@23</v>
      </c>
      <c r="H396" t="str">
        <f>IFERROR(INDEX('기사 제목, 링크 정리시트'!B:B,MATCH(CONCATENATE("http://skinnonews.com"&amp;'5pg 데이터'!A396),'기사 제목, 링크 정리시트'!C:C,0)),"")</f>
        <v>SK Earthon successfully produces crude oil from Block 17/03 in China, applying carbon reduction method</v>
      </c>
      <c r="M396">
        <f>주간_5pg!F396</f>
        <v>0</v>
      </c>
    </row>
    <row r="397" spans="1:13">
      <c r="A397" s="86" t="s">
        <v>942</v>
      </c>
      <c r="B397" s="86" t="s">
        <v>244</v>
      </c>
      <c r="C397" s="86">
        <v>2</v>
      </c>
      <c r="D397">
        <f>IF(VLOOKUP(A397,'상위 PV'!A:C,3,0)="기사임",1,"")</f>
        <v>1</v>
      </c>
      <c r="E397">
        <f>COUNTIF(주간_5pg!$F$2:$F$800,'5pg 데이터'!B397)</f>
        <v>1</v>
      </c>
      <c r="F397" t="b">
        <f t="shared" si="6"/>
        <v>1</v>
      </c>
      <c r="G397" t="str">
        <f>IF(F397=FALSE,"",B397&amp;"@"&amp;COUNTIFS($B$1:B397,B397,$F$1:F397,TRUE))</f>
        <v>Indonesia@19</v>
      </c>
      <c r="H397" t="str">
        <f>IFERROR(INDEX('기사 제목, 링크 정리시트'!B:B,MATCH(CONCATENATE("http://skinnonews.com"&amp;'5pg 데이터'!A397),'기사 제목, 링크 정리시트'!C:C,0)),"")</f>
        <v>SK Trading International invests in Daekyung O&amp;T to secure bio-aviation fuel raw materials</v>
      </c>
      <c r="M397">
        <f>주간_5pg!F397</f>
        <v>0</v>
      </c>
    </row>
    <row r="398" spans="1:13">
      <c r="A398" s="86" t="s">
        <v>942</v>
      </c>
      <c r="B398" s="86" t="s">
        <v>242</v>
      </c>
      <c r="C398" s="86">
        <v>2</v>
      </c>
      <c r="D398">
        <f>IF(VLOOKUP(A398,'상위 PV'!A:C,3,0)="기사임",1,"")</f>
        <v>1</v>
      </c>
      <c r="E398">
        <f>COUNTIF(주간_5pg!$F$2:$F$800,'5pg 데이터'!B398)</f>
        <v>1</v>
      </c>
      <c r="F398" t="b">
        <f t="shared" si="6"/>
        <v>1</v>
      </c>
      <c r="G398" t="str">
        <f>IF(F398=FALSE,"",B398&amp;"@"&amp;COUNTIFS($B$1:B398,B398,$F$1:F398,TRUE))</f>
        <v>Taiwan@7</v>
      </c>
      <c r="H398" t="str">
        <f>IFERROR(INDEX('기사 제목, 링크 정리시트'!B:B,MATCH(CONCATENATE("http://skinnonews.com"&amp;'5pg 데이터'!A398),'기사 제목, 링크 정리시트'!C:C,0)),"")</f>
        <v>SK Trading International invests in Daekyung O&amp;T to secure bio-aviation fuel raw materials</v>
      </c>
      <c r="M398">
        <f>주간_5pg!F398</f>
        <v>0</v>
      </c>
    </row>
    <row r="399" spans="1:13">
      <c r="A399" s="86" t="s">
        <v>966</v>
      </c>
      <c r="B399" s="86" t="s">
        <v>237</v>
      </c>
      <c r="C399" s="86">
        <v>2</v>
      </c>
      <c r="D399">
        <f>IF(VLOOKUP(A399,'상위 PV'!A:C,3,0)="기사임",1,"")</f>
        <v>1</v>
      </c>
      <c r="E399">
        <f>COUNTIF(주간_5pg!$F$2:$F$800,'5pg 데이터'!B399)</f>
        <v>1</v>
      </c>
      <c r="F399" t="b">
        <f t="shared" si="6"/>
        <v>1</v>
      </c>
      <c r="G399" t="str">
        <f>IF(F399=FALSE,"",B399&amp;"@"&amp;COUNTIFS($B$1:B399,B399,$F$1:F399,TRUE))</f>
        <v>Malaysia@8</v>
      </c>
      <c r="H399" t="str">
        <f>IFERROR(INDEX('기사 제목, 링크 정리시트'!B:B,MATCH(CONCATENATE("http://skinnonews.com"&amp;'5pg 데이터'!A399),'기사 제목, 링크 정리시트'!C:C,0)),"")</f>
        <v>SK Geo Centric to build a pyrolysis plant in Dangjin with Plastic Energy</v>
      </c>
      <c r="M399">
        <f>주간_5pg!F399</f>
        <v>0</v>
      </c>
    </row>
    <row r="400" spans="1:13">
      <c r="A400" s="86" t="s">
        <v>966</v>
      </c>
      <c r="B400" s="86" t="s">
        <v>226</v>
      </c>
      <c r="C400" s="86">
        <v>2</v>
      </c>
      <c r="D400">
        <f>IF(VLOOKUP(A400,'상위 PV'!A:C,3,0)="기사임",1,"")</f>
        <v>1</v>
      </c>
      <c r="E400">
        <f>COUNTIF(주간_5pg!$F$2:$F$800,'5pg 데이터'!B400)</f>
        <v>1</v>
      </c>
      <c r="F400" t="b">
        <f t="shared" si="6"/>
        <v>1</v>
      </c>
      <c r="G400" t="str">
        <f>IF(F400=FALSE,"",B400&amp;"@"&amp;COUNTIFS($B$1:B400,B400,$F$1:F400,TRUE))</f>
        <v>South Korea@38</v>
      </c>
      <c r="H400" t="str">
        <f>IFERROR(INDEX('기사 제목, 링크 정리시트'!B:B,MATCH(CONCATENATE("http://skinnonews.com"&amp;'5pg 데이터'!A400),'기사 제목, 링크 정리시트'!C:C,0)),"")</f>
        <v>SK Geo Centric to build a pyrolysis plant in Dangjin with Plastic Energy</v>
      </c>
      <c r="M400">
        <f>주간_5pg!F400</f>
        <v>0</v>
      </c>
    </row>
    <row r="401" spans="1:13">
      <c r="A401" s="86" t="s">
        <v>968</v>
      </c>
      <c r="B401" s="86" t="s">
        <v>242</v>
      </c>
      <c r="C401" s="86">
        <v>2</v>
      </c>
      <c r="D401">
        <f>IF(VLOOKUP(A401,'상위 PV'!A:C,3,0)="기사임",1,"")</f>
        <v>1</v>
      </c>
      <c r="E401">
        <f>COUNTIF(주간_5pg!$F$2:$F$800,'5pg 데이터'!B401)</f>
        <v>1</v>
      </c>
      <c r="F401" t="b">
        <f t="shared" si="6"/>
        <v>1</v>
      </c>
      <c r="G401" t="str">
        <f>IF(F401=FALSE,"",B401&amp;"@"&amp;COUNTIFS($B$1:B401,B401,$F$1:F401,TRUE))</f>
        <v>Taiwan@8</v>
      </c>
      <c r="H401" t="str">
        <f>IFERROR(INDEX('기사 제목, 링크 정리시트'!B:B,MATCH(CONCATENATE("http://skinnonews.com"&amp;'5pg 데이터'!A401),'기사 제목, 링크 정리시트'!C:C,0)),"")</f>
        <v>[SK Innovation’s Q3 2023 Financial Results] Recording sales of KRW 19.89 trillion and operating profit of KRW 1.56 trillion</v>
      </c>
      <c r="M401">
        <f>주간_5pg!F401</f>
        <v>0</v>
      </c>
    </row>
    <row r="402" spans="1:13">
      <c r="A402" s="86" t="s">
        <v>995</v>
      </c>
      <c r="B402" s="86" t="s">
        <v>225</v>
      </c>
      <c r="C402" s="86">
        <v>2</v>
      </c>
      <c r="D402">
        <f>IF(VLOOKUP(A402,'상위 PV'!A:C,3,0)="기사임",1,"")</f>
        <v>1</v>
      </c>
      <c r="E402">
        <f>COUNTIF(주간_5pg!$F$2:$F$800,'5pg 데이터'!B402)</f>
        <v>1</v>
      </c>
      <c r="F402" t="b">
        <f t="shared" si="6"/>
        <v>1</v>
      </c>
      <c r="G402" t="str">
        <f>IF(F402=FALSE,"",B402&amp;"@"&amp;COUNTIFS($B$1:B402,B402,$F$1:F402,TRUE))</f>
        <v>United States@46</v>
      </c>
      <c r="H402" t="str">
        <f>IFERROR(INDEX('기사 제목, 링크 정리시트'!B:B,MATCH(CONCATENATE("http://skinnonews.com"&amp;'5pg 데이터'!A402),'기사 제목, 링크 정리시트'!C:C,0)),"")</f>
        <v>Professor Kannan Ramaswamy: “SK Innovation’s core source of differentiation in the journey to an eco-friendly future”</v>
      </c>
      <c r="M402">
        <f>주간_5pg!F402</f>
        <v>0</v>
      </c>
    </row>
    <row r="403" spans="1:13">
      <c r="A403" s="86" t="s">
        <v>993</v>
      </c>
      <c r="B403" s="86" t="s">
        <v>229</v>
      </c>
      <c r="C403" s="86">
        <v>2</v>
      </c>
      <c r="D403">
        <f>IF(VLOOKUP(A403,'상위 PV'!A:C,3,0)="기사임",1,"")</f>
        <v>1</v>
      </c>
      <c r="E403">
        <f>COUNTIF(주간_5pg!$F$2:$F$800,'5pg 데이터'!B403)</f>
        <v>1</v>
      </c>
      <c r="F403" t="b">
        <f t="shared" si="6"/>
        <v>1</v>
      </c>
      <c r="G403" t="str">
        <f>IF(F403=FALSE,"",B403&amp;"@"&amp;COUNTIFS($B$1:B403,B403,$F$1:F403,TRUE))</f>
        <v>India@29</v>
      </c>
      <c r="H403" t="str">
        <f>IFERROR(INDEX('기사 제목, 링크 정리시트'!B:B,MATCH(CONCATENATE("http://skinnonews.com"&amp;'5pg 데이터'!A403),'기사 제목, 링크 정리시트'!C:C,0)),"")</f>
        <v>SK On and Polestar sign battery supply agreement for Polestar 5</v>
      </c>
      <c r="M403">
        <f>주간_5pg!F403</f>
        <v>0</v>
      </c>
    </row>
    <row r="404" spans="1:13">
      <c r="A404" s="86" t="s">
        <v>1030</v>
      </c>
      <c r="B404" s="86" t="s">
        <v>229</v>
      </c>
      <c r="C404" s="86">
        <v>2</v>
      </c>
      <c r="D404">
        <f>IF(VLOOKUP(A404,'상위 PV'!A:C,3,0)="기사임",1,"")</f>
        <v>1</v>
      </c>
      <c r="E404">
        <f>COUNTIF(주간_5pg!$F$2:$F$800,'5pg 데이터'!B404)</f>
        <v>1</v>
      </c>
      <c r="F404" t="b">
        <f t="shared" si="6"/>
        <v>1</v>
      </c>
      <c r="G404" t="str">
        <f>IF(F404=FALSE,"",B404&amp;"@"&amp;COUNTIFS($B$1:B404,B404,$F$1:F404,TRUE))</f>
        <v>India@30</v>
      </c>
      <c r="H404" t="str">
        <f>IFERROR(INDEX('기사 제목, 링크 정리시트'!B:B,MATCH(CONCATENATE("http://skinnonews.com"&amp;'5pg 데이터'!A404),'기사 제목, 링크 정리시트'!C:C,0)),"")</f>
        <v>SK Energy undergoes the division of its tank terminal business and launches a logistics company</v>
      </c>
      <c r="M404">
        <f>주간_5pg!F404</f>
        <v>0</v>
      </c>
    </row>
    <row r="405" spans="1:13">
      <c r="A405" s="86" t="s">
        <v>1030</v>
      </c>
      <c r="B405" s="86" t="s">
        <v>230</v>
      </c>
      <c r="C405" s="86">
        <v>2</v>
      </c>
      <c r="D405">
        <f>IF(VLOOKUP(A405,'상위 PV'!A:C,3,0)="기사임",1,"")</f>
        <v>1</v>
      </c>
      <c r="E405">
        <f>COUNTIF(주간_5pg!$F$2:$F$800,'5pg 데이터'!B405)</f>
        <v>1</v>
      </c>
      <c r="F405" t="b">
        <f t="shared" si="6"/>
        <v>1</v>
      </c>
      <c r="G405" t="str">
        <f>IF(F405=FALSE,"",B405&amp;"@"&amp;COUNTIFS($B$1:B405,B405,$F$1:F405,TRUE))</f>
        <v>Singapore@18</v>
      </c>
      <c r="H405" t="str">
        <f>IFERROR(INDEX('기사 제목, 링크 정리시트'!B:B,MATCH(CONCATENATE("http://skinnonews.com"&amp;'5pg 데이터'!A405),'기사 제목, 링크 정리시트'!C:C,0)),"")</f>
        <v>SK Energy undergoes the division of its tank terminal business and launches a logistics company</v>
      </c>
      <c r="M405">
        <f>주간_5pg!F405</f>
        <v>0</v>
      </c>
    </row>
    <row r="406" spans="1:13">
      <c r="A406" s="86" t="s">
        <v>1030</v>
      </c>
      <c r="B406" s="86" t="s">
        <v>596</v>
      </c>
      <c r="C406" s="86">
        <v>2</v>
      </c>
      <c r="D406">
        <f>IF(VLOOKUP(A406,'상위 PV'!A:C,3,0)="기사임",1,"")</f>
        <v>1</v>
      </c>
      <c r="E406">
        <f>COUNTIF(주간_5pg!$F$2:$F$800,'5pg 데이터'!B406)</f>
        <v>1</v>
      </c>
      <c r="F406" t="b">
        <f t="shared" si="6"/>
        <v>1</v>
      </c>
      <c r="G406" t="str">
        <f>IF(F406=FALSE,"",B406&amp;"@"&amp;COUNTIFS($B$1:B406,B406,$F$1:F406,TRUE))</f>
        <v>Switzerland@2</v>
      </c>
      <c r="H406" t="str">
        <f>IFERROR(INDEX('기사 제목, 링크 정리시트'!B:B,MATCH(CONCATENATE("http://skinnonews.com"&amp;'5pg 데이터'!A406),'기사 제목, 링크 정리시트'!C:C,0)),"")</f>
        <v>SK Energy undergoes the division of its tank terminal business and launches a logistics company</v>
      </c>
      <c r="M406">
        <f>주간_5pg!F406</f>
        <v>0</v>
      </c>
    </row>
    <row r="407" spans="1:13">
      <c r="A407" s="86" t="s">
        <v>1029</v>
      </c>
      <c r="B407" s="86" t="s">
        <v>233</v>
      </c>
      <c r="C407" s="86">
        <v>2</v>
      </c>
      <c r="D407">
        <f>IF(VLOOKUP(A407,'상위 PV'!A:C,3,0)="기사임",1,"")</f>
        <v>1</v>
      </c>
      <c r="E407">
        <f>COUNTIF(주간_5pg!$F$2:$F$800,'5pg 데이터'!B407)</f>
        <v>1</v>
      </c>
      <c r="F407" t="b">
        <f t="shared" si="6"/>
        <v>1</v>
      </c>
      <c r="G407" t="str">
        <f>IF(F407=FALSE,"",B407&amp;"@"&amp;COUNTIFS($B$1:B407,B407,$F$1:F407,TRUE))</f>
        <v>Hong Kong@6</v>
      </c>
      <c r="H407" t="str">
        <f>IFERROR(INDEX('기사 제목, 링크 정리시트'!B:B,MATCH(CONCATENATE("http://skinnonews.com"&amp;'5pg 데이터'!A407),'기사 제목, 링크 정리시트'!C:C,0)),"")</f>
        <v>SK On – Hyundai Motor Group joint battery factory awarded “Deal of the Year”</v>
      </c>
      <c r="M407">
        <f>주간_5pg!F407</f>
        <v>0</v>
      </c>
    </row>
    <row r="408" spans="1:13">
      <c r="A408" s="86" t="s">
        <v>1027</v>
      </c>
      <c r="B408" s="86" t="s">
        <v>229</v>
      </c>
      <c r="C408" s="86">
        <v>2</v>
      </c>
      <c r="D408">
        <f>IF(VLOOKUP(A408,'상위 PV'!A:C,3,0)="기사임",1,"")</f>
        <v>1</v>
      </c>
      <c r="E408">
        <f>COUNTIF(주간_5pg!$F$2:$F$800,'5pg 데이터'!B408)</f>
        <v>1</v>
      </c>
      <c r="F408" t="b">
        <f t="shared" si="6"/>
        <v>1</v>
      </c>
      <c r="G408" t="str">
        <f>IF(F408=FALSE,"",B408&amp;"@"&amp;COUNTIFS($B$1:B408,B408,$F$1:F408,TRUE))</f>
        <v>India@31</v>
      </c>
      <c r="H408" t="str">
        <f>IFERROR(INDEX('기사 제목, 링크 정리시트'!B:B,MATCH(CONCATENATE("http://skinnonews.com"&amp;'5pg 데이터'!A408),'기사 제목, 링크 정리시트'!C:C,0)),"")</f>
        <v>SK Earthon successfully discovers crude oil from Block 16-2 in Vietnam</v>
      </c>
      <c r="M408">
        <f>주간_5pg!F408</f>
        <v>0</v>
      </c>
    </row>
    <row r="409" spans="1:13">
      <c r="A409" s="86" t="s">
        <v>1027</v>
      </c>
      <c r="B409" s="86" t="s">
        <v>227</v>
      </c>
      <c r="C409" s="86">
        <v>2</v>
      </c>
      <c r="D409">
        <f>IF(VLOOKUP(A409,'상위 PV'!A:C,3,0)="기사임",1,"")</f>
        <v>1</v>
      </c>
      <c r="E409">
        <f>COUNTIF(주간_5pg!$F$2:$F$800,'5pg 데이터'!B409)</f>
        <v>1</v>
      </c>
      <c r="F409" t="b">
        <f t="shared" si="6"/>
        <v>1</v>
      </c>
      <c r="G409" t="str">
        <f>IF(F409=FALSE,"",B409&amp;"@"&amp;COUNTIFS($B$1:B409,B409,$F$1:F409,TRUE))</f>
        <v>Japan@24</v>
      </c>
      <c r="H409" t="str">
        <f>IFERROR(INDEX('기사 제목, 링크 정리시트'!B:B,MATCH(CONCATENATE("http://skinnonews.com"&amp;'5pg 데이터'!A409),'기사 제목, 링크 정리시트'!C:C,0)),"")</f>
        <v>SK Earthon successfully discovers crude oil from Block 16-2 in Vietnam</v>
      </c>
      <c r="M409">
        <f>주간_5pg!F409</f>
        <v>0</v>
      </c>
    </row>
    <row r="410" spans="1:13">
      <c r="A410" s="86" t="s">
        <v>1027</v>
      </c>
      <c r="B410" s="86" t="s">
        <v>247</v>
      </c>
      <c r="C410" s="86">
        <v>2</v>
      </c>
      <c r="D410">
        <f>IF(VLOOKUP(A410,'상위 PV'!A:C,3,0)="기사임",1,"")</f>
        <v>1</v>
      </c>
      <c r="E410">
        <f>COUNTIF(주간_5pg!$F$2:$F$800,'5pg 데이터'!B410)</f>
        <v>1</v>
      </c>
      <c r="F410" t="b">
        <f t="shared" si="6"/>
        <v>1</v>
      </c>
      <c r="G410" t="str">
        <f>IF(F410=FALSE,"",B410&amp;"@"&amp;COUNTIFS($B$1:B410,B410,$F$1:F410,TRUE))</f>
        <v>Vietnam@5</v>
      </c>
      <c r="H410" t="str">
        <f>IFERROR(INDEX('기사 제목, 링크 정리시트'!B:B,MATCH(CONCATENATE("http://skinnonews.com"&amp;'5pg 데이터'!A410),'기사 제목, 링크 정리시트'!C:C,0)),"")</f>
        <v>SK Earthon successfully discovers crude oil from Block 16-2 in Vietnam</v>
      </c>
      <c r="M410">
        <f>주간_5pg!F410</f>
        <v>0</v>
      </c>
    </row>
    <row r="411" spans="1:13">
      <c r="A411" s="86" t="s">
        <v>1062</v>
      </c>
      <c r="B411" s="86" t="s">
        <v>1798</v>
      </c>
      <c r="C411" s="86">
        <v>2</v>
      </c>
      <c r="D411">
        <f>IF(VLOOKUP(A411,'상위 PV'!A:C,3,0)="기사임",1,"")</f>
        <v>1</v>
      </c>
      <c r="E411">
        <f>COUNTIF(주간_5pg!$F$2:$F$800,'5pg 데이터'!B411)</f>
        <v>1</v>
      </c>
      <c r="F411" t="b">
        <f t="shared" si="6"/>
        <v>1</v>
      </c>
      <c r="G411" t="str">
        <f>IF(F411=FALSE,"",B411&amp;"@"&amp;COUNTIFS($B$1:B411,B411,$F$1:F411,TRUE))</f>
        <v>Nicaragua@1</v>
      </c>
      <c r="H411" t="str">
        <f>IFERROR(INDEX('기사 제목, 링크 정리시트'!B:B,MATCH(CONCATENATE("http://skinnonews.com"&amp;'5pg 데이터'!A411),'기사 제목, 링크 정리시트'!C:C,0)),"")</f>
        <v>SK Innovation and subsidiaries worldwide unite to support Busan’s bid to host World Expo 2030</v>
      </c>
      <c r="M411">
        <f>주간_5pg!F411</f>
        <v>0</v>
      </c>
    </row>
    <row r="412" spans="1:13">
      <c r="A412" s="86" t="s">
        <v>1064</v>
      </c>
      <c r="B412" s="86" t="s">
        <v>226</v>
      </c>
      <c r="C412" s="86">
        <v>2</v>
      </c>
      <c r="D412">
        <f>IF(VLOOKUP(A412,'상위 PV'!A:C,3,0)="기사임",1,"")</f>
        <v>1</v>
      </c>
      <c r="E412">
        <f>COUNTIF(주간_5pg!$F$2:$F$800,'5pg 데이터'!B412)</f>
        <v>1</v>
      </c>
      <c r="F412" t="b">
        <f t="shared" si="6"/>
        <v>1</v>
      </c>
      <c r="G412" t="str">
        <f>IF(F412=FALSE,"",B412&amp;"@"&amp;COUNTIFS($B$1:B412,B412,$F$1:F412,TRUE))</f>
        <v>South Korea@39</v>
      </c>
      <c r="H412" t="str">
        <f>IFERROR(INDEX('기사 제목, 링크 정리시트'!B:B,MATCH(CONCATENATE("http://skinnonews.com"&amp;'5pg 데이터'!A412),'기사 제목, 링크 정리시트'!C:C,0)),"")</f>
        <v>SK Innovation holds an exchange meeting with the Ambassadors Spouses Association in Seoul (ASAS)</v>
      </c>
      <c r="M412">
        <f>주간_5pg!F412</f>
        <v>0</v>
      </c>
    </row>
    <row r="413" spans="1:13">
      <c r="A413" s="86" t="s">
        <v>1165</v>
      </c>
      <c r="B413" s="86" t="s">
        <v>230</v>
      </c>
      <c r="C413" s="86">
        <v>2</v>
      </c>
      <c r="D413">
        <f>IF(VLOOKUP(A413,'상위 PV'!A:C,3,0)="기사임",1,"")</f>
        <v>1</v>
      </c>
      <c r="E413">
        <f>COUNTIF(주간_5pg!$F$2:$F$800,'5pg 데이터'!B413)</f>
        <v>1</v>
      </c>
      <c r="F413" t="b">
        <f t="shared" si="6"/>
        <v>1</v>
      </c>
      <c r="G413" t="str">
        <f>IF(F413=FALSE,"",B413&amp;"@"&amp;COUNTIFS($B$1:B413,B413,$F$1:F413,TRUE))</f>
        <v>Singapore@19</v>
      </c>
      <c r="H413" t="str">
        <f>IFERROR(INDEX('기사 제목, 링크 정리시트'!B:B,MATCH(CONCATENATE("http://skinnonews.com"&amp;'5pg 데이터'!A413),'기사 제목, 링크 정리시트'!C:C,0)),"")</f>
        <v>SK Innovation successfully demonstrates technology for producing carbon monoxide from carbon dioxide</v>
      </c>
      <c r="M413">
        <f>주간_5pg!F413</f>
        <v>0</v>
      </c>
    </row>
    <row r="414" spans="1:13">
      <c r="A414" s="86" t="s">
        <v>1164</v>
      </c>
      <c r="B414" s="86" t="s">
        <v>229</v>
      </c>
      <c r="C414" s="86">
        <v>2</v>
      </c>
      <c r="D414">
        <f>IF(VLOOKUP(A414,'상위 PV'!A:C,3,0)="기사임",1,"")</f>
        <v>1</v>
      </c>
      <c r="E414">
        <f>COUNTIF(주간_5pg!$F$2:$F$800,'5pg 데이터'!B414)</f>
        <v>1</v>
      </c>
      <c r="F414" t="b">
        <f t="shared" si="6"/>
        <v>1</v>
      </c>
      <c r="G414" t="str">
        <f>IF(F414=FALSE,"",B414&amp;"@"&amp;COUNTIFS($B$1:B414,B414,$F$1:F414,TRUE))</f>
        <v>India@32</v>
      </c>
      <c r="H414" t="str">
        <f>IFERROR(INDEX('기사 제목, 링크 정리시트'!B:B,MATCH(CONCATENATE("http://skinnonews.com"&amp;'5pg 데이터'!A414),'기사 제목, 링크 정리시트'!C:C,0)),"")</f>
        <v>SK Innovation announces reorganization and executive personnel appointments for 2024</v>
      </c>
      <c r="M414">
        <f>주간_5pg!F414</f>
        <v>0</v>
      </c>
    </row>
    <row r="415" spans="1:13">
      <c r="A415" s="86" t="s">
        <v>1598</v>
      </c>
      <c r="B415" s="86" t="s">
        <v>226</v>
      </c>
      <c r="C415" s="86">
        <v>2</v>
      </c>
      <c r="D415">
        <f>IF(VLOOKUP(A415,'상위 PV'!A:C,3,0)="기사임",1,"")</f>
        <v>1</v>
      </c>
      <c r="E415">
        <f>COUNTIF(주간_5pg!$F$2:$F$800,'5pg 데이터'!B415)</f>
        <v>1</v>
      </c>
      <c r="F415" t="b">
        <f t="shared" si="6"/>
        <v>1</v>
      </c>
      <c r="G415" t="str">
        <f>IF(F415=FALSE,"",B415&amp;"@"&amp;COUNTIFS($B$1:B415,B415,$F$1:F415,TRUE))</f>
        <v>South Korea@40</v>
      </c>
      <c r="H415" t="str">
        <f>IFERROR(INDEX('기사 제목, 링크 정리시트'!B:B,MATCH(CONCATENATE("http://skinnonews.com"&amp;'5pg 데이터'!A415),'기사 제목, 링크 정리시트'!C:C,0)),"")</f>
        <v>[CES 2024] SK showcases world-class AI and clean technologies</v>
      </c>
      <c r="M415">
        <f>주간_5pg!F415</f>
        <v>0</v>
      </c>
    </row>
    <row r="416" spans="1:13">
      <c r="A416" s="86" t="s">
        <v>1419</v>
      </c>
      <c r="B416" s="86" t="s">
        <v>248</v>
      </c>
      <c r="C416" s="86">
        <v>2</v>
      </c>
      <c r="D416">
        <f>IF(VLOOKUP(A416,'상위 PV'!A:C,3,0)="기사임",1,"")</f>
        <v>1</v>
      </c>
      <c r="E416">
        <f>COUNTIF(주간_5pg!$F$2:$F$800,'5pg 데이터'!B416)</f>
        <v>1</v>
      </c>
      <c r="F416" t="b">
        <f t="shared" si="6"/>
        <v>1</v>
      </c>
      <c r="G416" t="str">
        <f>IF(F416=FALSE,"",B416&amp;"@"&amp;COUNTIFS($B$1:B416,B416,$F$1:F416,TRUE))</f>
        <v>Italy@3</v>
      </c>
      <c r="H416" t="str">
        <f>IFERROR(INDEX('기사 제목, 링크 정리시트'!B:B,MATCH(CONCATENATE("http://skinnonews.com"&amp;'5pg 데이터'!A416),'기사 제목, 링크 정리시트'!C:C,0)),"")</f>
        <v>[CES 2024] SK Wonderland inspiring happiness through Net Zero (by Sierra Tiller-Davis, SK Innovation Young Ambassador)</v>
      </c>
      <c r="M416">
        <f>주간_5pg!F416</f>
        <v>0</v>
      </c>
    </row>
    <row r="417" spans="1:13">
      <c r="A417" s="86" t="s">
        <v>1426</v>
      </c>
      <c r="B417" s="86" t="s">
        <v>242</v>
      </c>
      <c r="C417" s="86">
        <v>2</v>
      </c>
      <c r="D417">
        <f>IF(VLOOKUP(A417,'상위 PV'!A:C,3,0)="기사임",1,"")</f>
        <v>1</v>
      </c>
      <c r="E417">
        <f>COUNTIF(주간_5pg!$F$2:$F$800,'5pg 데이터'!B417)</f>
        <v>1</v>
      </c>
      <c r="F417" t="b">
        <f t="shared" si="6"/>
        <v>1</v>
      </c>
      <c r="G417" t="str">
        <f>IF(F417=FALSE,"",B417&amp;"@"&amp;COUNTIFS($B$1:B417,B417,$F$1:F417,TRUE))</f>
        <v>Taiwan@9</v>
      </c>
      <c r="H417" t="str">
        <f>IFERROR(INDEX('기사 제목, 링크 정리시트'!B:B,MATCH(CONCATENATE("http://skinnonews.com"&amp;'5pg 데이터'!A417),'기사 제목, 링크 정리시트'!C:C,0)),"")</f>
        <v>SK On strengthens partnership with Solid Power to accelerate all-solid-state battery development</v>
      </c>
      <c r="M417">
        <f>주간_5pg!F417</f>
        <v>0</v>
      </c>
    </row>
    <row r="418" spans="1:13">
      <c r="A418" s="86" t="s">
        <v>1435</v>
      </c>
      <c r="B418" s="86" t="s">
        <v>231</v>
      </c>
      <c r="C418" s="86">
        <v>2</v>
      </c>
      <c r="D418">
        <f>IF(VLOOKUP(A418,'상위 PV'!A:C,3,0)="기사임",1,"")</f>
        <v>1</v>
      </c>
      <c r="E418">
        <f>COUNTIF(주간_5pg!$F$2:$F$800,'5pg 데이터'!B418)</f>
        <v>1</v>
      </c>
      <c r="F418" t="b">
        <f t="shared" si="6"/>
        <v>1</v>
      </c>
      <c r="G418" t="str">
        <f>IF(F418=FALSE,"",B418&amp;"@"&amp;COUNTIFS($B$1:B418,B418,$F$1:F418,TRUE))</f>
        <v>China@9</v>
      </c>
      <c r="H418" t="str">
        <f>IFERROR(INDEX('기사 제목, 링크 정리시트'!B:B,MATCH(CONCATENATE("http://skinnonews.com"&amp;'5pg 데이터'!A418),'기사 제목, 링크 정리시트'!C:C,0)),"")</f>
        <v>Immersion Cooling - the next-generation thermal management solution for the era of AI</v>
      </c>
      <c r="M418">
        <f>주간_5pg!F418</f>
        <v>0</v>
      </c>
    </row>
    <row r="419" spans="1:13">
      <c r="A419" s="86" t="s">
        <v>1434</v>
      </c>
      <c r="B419" s="86" t="s">
        <v>1674</v>
      </c>
      <c r="C419" s="86">
        <v>2</v>
      </c>
      <c r="D419">
        <f>IF(VLOOKUP(A419,'상위 PV'!A:C,3,0)="기사임",1,"")</f>
        <v>1</v>
      </c>
      <c r="E419">
        <f>COUNTIF(주간_5pg!$F$2:$F$800,'5pg 데이터'!B419)</f>
        <v>1</v>
      </c>
      <c r="F419" t="b">
        <f t="shared" si="6"/>
        <v>1</v>
      </c>
      <c r="G419" t="str">
        <f>IF(F419=FALSE,"",B419&amp;"@"&amp;COUNTIFS($B$1:B419,B419,$F$1:F419,TRUE))</f>
        <v>Argentina@1</v>
      </c>
      <c r="H419" t="str">
        <f>IFERROR(INDEX('기사 제목, 링크 정리시트'!B:B,MATCH(CONCATENATE("http://skinnonews.com"&amp;'5pg 데이터'!A419),'기사 제목, 링크 정리시트'!C:C,0)),"")</f>
        <v>Hyundai Motor and SK Enmove drive the development of Next-Generation Vehicle Refrigerants to expand the thermal management market</v>
      </c>
      <c r="M419">
        <f>주간_5pg!F419</f>
        <v>0</v>
      </c>
    </row>
    <row r="420" spans="1:13">
      <c r="A420" s="86" t="s">
        <v>1444</v>
      </c>
      <c r="B420" s="86" t="s">
        <v>236</v>
      </c>
      <c r="C420" s="86">
        <v>2</v>
      </c>
      <c r="D420">
        <f>IF(VLOOKUP(A420,'상위 PV'!A:C,3,0)="기사임",1,"")</f>
        <v>1</v>
      </c>
      <c r="E420">
        <f>COUNTIF(주간_5pg!$F$2:$F$800,'5pg 데이터'!B420)</f>
        <v>1</v>
      </c>
      <c r="F420" t="b">
        <f t="shared" si="6"/>
        <v>1</v>
      </c>
      <c r="G420" t="str">
        <f>IF(F420=FALSE,"",B420&amp;"@"&amp;COUNTIFS($B$1:B420,B420,$F$1:F420,TRUE))</f>
        <v>France@4</v>
      </c>
      <c r="H420" t="str">
        <f>IFERROR(INDEX('기사 제목, 링크 정리시트'!B:B,MATCH(CONCATENATE("http://skinnonews.com"&amp;'5pg 데이터'!A420),'기사 제목, 링크 정리시트'!C:C,0)),"")</f>
        <v>[SK Innovation’s 2023 Financial Results] Recording sales of KRW 77.29 trillion and operating profit of KRW 1.9 trillion</v>
      </c>
      <c r="M420">
        <f>주간_5pg!F420</f>
        <v>0</v>
      </c>
    </row>
    <row r="421" spans="1:13">
      <c r="A421" s="86" t="s">
        <v>1444</v>
      </c>
      <c r="B421" s="86" t="s">
        <v>226</v>
      </c>
      <c r="C421" s="86">
        <v>2</v>
      </c>
      <c r="D421">
        <f>IF(VLOOKUP(A421,'상위 PV'!A:C,3,0)="기사임",1,"")</f>
        <v>1</v>
      </c>
      <c r="E421">
        <f>COUNTIF(주간_5pg!$F$2:$F$800,'5pg 데이터'!B421)</f>
        <v>1</v>
      </c>
      <c r="F421" t="b">
        <f t="shared" si="6"/>
        <v>1</v>
      </c>
      <c r="G421" t="str">
        <f>IF(F421=FALSE,"",B421&amp;"@"&amp;COUNTIFS($B$1:B421,B421,$F$1:F421,TRUE))</f>
        <v>South Korea@41</v>
      </c>
      <c r="H421" t="str">
        <f>IFERROR(INDEX('기사 제목, 링크 정리시트'!B:B,MATCH(CONCATENATE("http://skinnonews.com"&amp;'5pg 데이터'!A421),'기사 제목, 링크 정리시트'!C:C,0)),"")</f>
        <v>[SK Innovation’s 2023 Financial Results] Recording sales of KRW 77.29 trillion and operating profit of KRW 1.9 trillion</v>
      </c>
      <c r="M421">
        <f>주간_5pg!F421</f>
        <v>0</v>
      </c>
    </row>
    <row r="422" spans="1:13">
      <c r="A422" s="86" t="s">
        <v>1698</v>
      </c>
      <c r="B422" s="86" t="s">
        <v>229</v>
      </c>
      <c r="C422" s="86">
        <v>2</v>
      </c>
      <c r="D422">
        <f>IF(VLOOKUP(A422,'상위 PV'!A:C,3,0)="기사임",1,"")</f>
        <v>1</v>
      </c>
      <c r="E422">
        <f>COUNTIF(주간_5pg!$F$2:$F$800,'5pg 데이터'!B422)</f>
        <v>1</v>
      </c>
      <c r="F422" t="b">
        <f t="shared" si="6"/>
        <v>1</v>
      </c>
      <c r="G422" t="str">
        <f>IF(F422=FALSE,"",B422&amp;"@"&amp;COUNTIFS($B$1:B422,B422,$F$1:F422,TRUE))</f>
        <v>India@33</v>
      </c>
      <c r="H422" t="str">
        <f>IFERROR(INDEX('기사 제목, 링크 정리시트'!B:B,MATCH(CONCATENATE("http://skinnonews.com"&amp;'5pg 데이터'!A422),'기사 제목, 링크 정리시트'!C:C,0)),"")</f>
        <v>SK On signs agreement with Westwater Resources for natural graphite</v>
      </c>
      <c r="M422">
        <f>주간_5pg!F422</f>
        <v>0</v>
      </c>
    </row>
    <row r="423" spans="1:13">
      <c r="A423" s="86" t="s">
        <v>1698</v>
      </c>
      <c r="B423" s="86" t="s">
        <v>225</v>
      </c>
      <c r="C423" s="86">
        <v>2</v>
      </c>
      <c r="D423">
        <f>IF(VLOOKUP(A423,'상위 PV'!A:C,3,0)="기사임",1,"")</f>
        <v>1</v>
      </c>
      <c r="E423">
        <f>COUNTIF(주간_5pg!$F$2:$F$800,'5pg 데이터'!B423)</f>
        <v>1</v>
      </c>
      <c r="F423" t="b">
        <f t="shared" si="6"/>
        <v>1</v>
      </c>
      <c r="G423" t="str">
        <f>IF(F423=FALSE,"",B423&amp;"@"&amp;COUNTIFS($B$1:B423,B423,$F$1:F423,TRUE))</f>
        <v>United States@47</v>
      </c>
      <c r="H423" t="str">
        <f>IFERROR(INDEX('기사 제목, 링크 정리시트'!B:B,MATCH(CONCATENATE("http://skinnonews.com"&amp;'5pg 데이터'!A423),'기사 제목, 링크 정리시트'!C:C,0)),"")</f>
        <v>SK On signs agreement with Westwater Resources for natural graphite</v>
      </c>
      <c r="M423">
        <f>주간_5pg!F423</f>
        <v>0</v>
      </c>
    </row>
    <row r="424" spans="1:13">
      <c r="A424" s="86" t="s">
        <v>1468</v>
      </c>
      <c r="B424" s="86" t="s">
        <v>229</v>
      </c>
      <c r="C424" s="86">
        <v>2</v>
      </c>
      <c r="D424">
        <f>IF(VLOOKUP(A424,'상위 PV'!A:C,3,0)="기사임",1,"")</f>
        <v>1</v>
      </c>
      <c r="E424">
        <f>COUNTIF(주간_5pg!$F$2:$F$800,'5pg 데이터'!B424)</f>
        <v>1</v>
      </c>
      <c r="F424" t="b">
        <f t="shared" si="6"/>
        <v>1</v>
      </c>
      <c r="G424" t="str">
        <f>IF(F424=FALSE,"",B424&amp;"@"&amp;COUNTIFS($B$1:B424,B424,$F$1:F424,TRUE))</f>
        <v>India@34</v>
      </c>
      <c r="H424" t="str">
        <f>IFERROR(INDEX('기사 제목, 링크 정리시트'!B:B,MATCH(CONCATENATE("http://skinnonews.com"&amp;'5pg 데이터'!A424),'기사 제목, 링크 정리시트'!C:C,0)),"")</f>
        <v>How refrigerants work in cooling and heating systems</v>
      </c>
      <c r="M424">
        <f>주간_5pg!F424</f>
        <v>0</v>
      </c>
    </row>
    <row r="425" spans="1:13">
      <c r="A425" s="86" t="s">
        <v>1468</v>
      </c>
      <c r="B425" s="86" t="s">
        <v>242</v>
      </c>
      <c r="C425" s="86">
        <v>2</v>
      </c>
      <c r="D425">
        <f>IF(VLOOKUP(A425,'상위 PV'!A:C,3,0)="기사임",1,"")</f>
        <v>1</v>
      </c>
      <c r="E425">
        <f>COUNTIF(주간_5pg!$F$2:$F$800,'5pg 데이터'!B425)</f>
        <v>1</v>
      </c>
      <c r="F425" t="b">
        <f t="shared" si="6"/>
        <v>1</v>
      </c>
      <c r="G425" t="str">
        <f>IF(F425=FALSE,"",B425&amp;"@"&amp;COUNTIFS($B$1:B425,B425,$F$1:F425,TRUE))</f>
        <v>Taiwan@10</v>
      </c>
      <c r="H425" t="str">
        <f>IFERROR(INDEX('기사 제목, 링크 정리시트'!B:B,MATCH(CONCATENATE("http://skinnonews.com"&amp;'5pg 데이터'!A425),'기사 제목, 링크 정리시트'!C:C,0)),"")</f>
        <v>How refrigerants work in cooling and heating systems</v>
      </c>
      <c r="M425">
        <f>주간_5pg!F425</f>
        <v>0</v>
      </c>
    </row>
    <row r="426" spans="1:13">
      <c r="A426" s="86" t="s">
        <v>1468</v>
      </c>
      <c r="B426" s="86" t="s">
        <v>234</v>
      </c>
      <c r="C426" s="86">
        <v>2</v>
      </c>
      <c r="D426">
        <f>IF(VLOOKUP(A426,'상위 PV'!A:C,3,0)="기사임",1,"")</f>
        <v>1</v>
      </c>
      <c r="E426">
        <f>COUNTIF(주간_5pg!$F$2:$F$800,'5pg 데이터'!B426)</f>
        <v>1</v>
      </c>
      <c r="F426" t="b">
        <f t="shared" si="6"/>
        <v>1</v>
      </c>
      <c r="G426" t="str">
        <f>IF(F426=FALSE,"",B426&amp;"@"&amp;COUNTIFS($B$1:B426,B426,$F$1:F426,TRUE))</f>
        <v>United Kingdom@9</v>
      </c>
      <c r="H426" t="str">
        <f>IFERROR(INDEX('기사 제목, 링크 정리시트'!B:B,MATCH(CONCATENATE("http://skinnonews.com"&amp;'5pg 데이터'!A426),'기사 제목, 링크 정리시트'!C:C,0)),"")</f>
        <v>How refrigerants work in cooling and heating systems</v>
      </c>
      <c r="M426">
        <f>주간_5pg!F426</f>
        <v>0</v>
      </c>
    </row>
    <row r="427" spans="1:13">
      <c r="A427" s="86" t="s">
        <v>1469</v>
      </c>
      <c r="B427" s="86" t="s">
        <v>1641</v>
      </c>
      <c r="C427" s="86">
        <v>2</v>
      </c>
      <c r="D427">
        <f>IF(VLOOKUP(A427,'상위 PV'!A:C,3,0)="기사임",1,"")</f>
        <v>1</v>
      </c>
      <c r="E427">
        <f>COUNTIF(주간_5pg!$F$2:$F$800,'5pg 데이터'!B427)</f>
        <v>1</v>
      </c>
      <c r="F427" t="b">
        <f t="shared" si="6"/>
        <v>1</v>
      </c>
      <c r="G427" t="str">
        <f>IF(F427=FALSE,"",B427&amp;"@"&amp;COUNTIFS($B$1:B427,B427,$F$1:F427,TRUE))</f>
        <v>Sri Lanka@1</v>
      </c>
      <c r="H427" t="str">
        <f>IFERROR(INDEX('기사 제목, 링크 정리시트'!B:B,MATCH(CONCATENATE("http://skinnonews.com"&amp;'5pg 데이터'!A427),'기사 제목, 링크 정리시트'!C:C,0)),"")</f>
        <v>SK Energy collaborates with PTC Korea to go global with Smart Plant Solutions</v>
      </c>
      <c r="M427">
        <f>주간_5pg!F427</f>
        <v>0</v>
      </c>
    </row>
    <row r="428" spans="1:13">
      <c r="A428" s="86" t="s">
        <v>1476</v>
      </c>
      <c r="B428" s="86" t="s">
        <v>227</v>
      </c>
      <c r="C428" s="86">
        <v>2</v>
      </c>
      <c r="D428">
        <f>IF(VLOOKUP(A428,'상위 PV'!A:C,3,0)="기사임",1,"")</f>
        <v>1</v>
      </c>
      <c r="E428">
        <f>COUNTIF(주간_5pg!$F$2:$F$800,'5pg 데이터'!B428)</f>
        <v>1</v>
      </c>
      <c r="F428" t="b">
        <f t="shared" si="6"/>
        <v>1</v>
      </c>
      <c r="G428" t="str">
        <f>IF(F428=FALSE,"",B428&amp;"@"&amp;COUNTIFS($B$1:B428,B428,$F$1:F428,TRUE))</f>
        <v>Japan@25</v>
      </c>
      <c r="H428" t="str">
        <f>IFERROR(INDEX('기사 제목, 링크 정리시트'!B:B,MATCH(CONCATENATE("http://skinnonews.com"&amp;'5pg 데이터'!A428),'기사 제목, 링크 정리시트'!C:C,0)),"")</f>
        <v>SK Enmove collaborates with Iceotope and SK Telecom to accelerate its foray into the data center liquid cooling market</v>
      </c>
      <c r="M428">
        <f>주간_5pg!F428</f>
        <v>0</v>
      </c>
    </row>
    <row r="429" spans="1:13">
      <c r="A429" s="86" t="s">
        <v>1482</v>
      </c>
      <c r="B429" s="86" t="s">
        <v>231</v>
      </c>
      <c r="C429" s="86">
        <v>2</v>
      </c>
      <c r="D429">
        <f>IF(VLOOKUP(A429,'상위 PV'!A:C,3,0)="기사임",1,"")</f>
        <v>1</v>
      </c>
      <c r="E429">
        <f>COUNTIF(주간_5pg!$F$2:$F$800,'5pg 데이터'!B429)</f>
        <v>1</v>
      </c>
      <c r="F429" t="b">
        <f t="shared" si="6"/>
        <v>1</v>
      </c>
      <c r="G429" t="str">
        <f>IF(F429=FALSE,"",B429&amp;"@"&amp;COUNTIFS($B$1:B429,B429,$F$1:F429,TRUE))</f>
        <v>China@10</v>
      </c>
      <c r="H429" t="str">
        <f>IFERROR(INDEX('기사 제목, 링크 정리시트'!B:B,MATCH(CONCATENATE("http://skinnonews.com"&amp;'5pg 데이터'!A429),'기사 제목, 링크 정리시트'!C:C,0)),"")</f>
        <v>SK On to unveil upgraded fast-charging solutions at InterBattery 2024</v>
      </c>
      <c r="M429">
        <f>주간_5pg!F429</f>
        <v>0</v>
      </c>
    </row>
    <row r="430" spans="1:13">
      <c r="A430" s="86" t="s">
        <v>1482</v>
      </c>
      <c r="B430" s="86" t="s">
        <v>228</v>
      </c>
      <c r="C430" s="86">
        <v>2</v>
      </c>
      <c r="D430">
        <f>IF(VLOOKUP(A430,'상위 PV'!A:C,3,0)="기사임",1,"")</f>
        <v>1</v>
      </c>
      <c r="E430">
        <f>COUNTIF(주간_5pg!$F$2:$F$800,'5pg 데이터'!B430)</f>
        <v>1</v>
      </c>
      <c r="F430" t="b">
        <f t="shared" si="6"/>
        <v>1</v>
      </c>
      <c r="G430" t="str">
        <f>IF(F430=FALSE,"",B430&amp;"@"&amp;COUNTIFS($B$1:B430,B430,$F$1:F430,TRUE))</f>
        <v>Germany@6</v>
      </c>
      <c r="H430" t="str">
        <f>IFERROR(INDEX('기사 제목, 링크 정리시트'!B:B,MATCH(CONCATENATE("http://skinnonews.com"&amp;'5pg 데이터'!A430),'기사 제목, 링크 정리시트'!C:C,0)),"")</f>
        <v>SK On to unveil upgraded fast-charging solutions at InterBattery 2024</v>
      </c>
      <c r="M430">
        <f>주간_5pg!F430</f>
        <v>0</v>
      </c>
    </row>
    <row r="431" spans="1:13">
      <c r="A431" s="86" t="s">
        <v>1482</v>
      </c>
      <c r="B431" s="86" t="s">
        <v>233</v>
      </c>
      <c r="C431" s="86">
        <v>2</v>
      </c>
      <c r="D431">
        <f>IF(VLOOKUP(A431,'상위 PV'!A:C,3,0)="기사임",1,"")</f>
        <v>1</v>
      </c>
      <c r="E431">
        <f>COUNTIF(주간_5pg!$F$2:$F$800,'5pg 데이터'!B431)</f>
        <v>1</v>
      </c>
      <c r="F431" t="b">
        <f t="shared" si="6"/>
        <v>1</v>
      </c>
      <c r="G431" t="str">
        <f>IF(F431=FALSE,"",B431&amp;"@"&amp;COUNTIFS($B$1:B431,B431,$F$1:F431,TRUE))</f>
        <v>Hong Kong@7</v>
      </c>
      <c r="H431" t="str">
        <f>IFERROR(INDEX('기사 제목, 링크 정리시트'!B:B,MATCH(CONCATENATE("http://skinnonews.com"&amp;'5pg 데이터'!A431),'기사 제목, 링크 정리시트'!C:C,0)),"")</f>
        <v>SK On to unveil upgraded fast-charging solutions at InterBattery 2024</v>
      </c>
      <c r="M431">
        <f>주간_5pg!F431</f>
        <v>0</v>
      </c>
    </row>
    <row r="432" spans="1:13">
      <c r="A432" s="86" t="s">
        <v>1482</v>
      </c>
      <c r="B432" s="86" t="s">
        <v>227</v>
      </c>
      <c r="C432" s="86">
        <v>2</v>
      </c>
      <c r="D432">
        <f>IF(VLOOKUP(A432,'상위 PV'!A:C,3,0)="기사임",1,"")</f>
        <v>1</v>
      </c>
      <c r="E432">
        <f>COUNTIF(주간_5pg!$F$2:$F$800,'5pg 데이터'!B432)</f>
        <v>1</v>
      </c>
      <c r="F432" t="b">
        <f t="shared" si="6"/>
        <v>1</v>
      </c>
      <c r="G432" t="str">
        <f>IF(F432=FALSE,"",B432&amp;"@"&amp;COUNTIFS($B$1:B432,B432,$F$1:F432,TRUE))</f>
        <v>Japan@26</v>
      </c>
      <c r="H432" t="str">
        <f>IFERROR(INDEX('기사 제목, 링크 정리시트'!B:B,MATCH(CONCATENATE("http://skinnonews.com"&amp;'5pg 데이터'!A432),'기사 제목, 링크 정리시트'!C:C,0)),"")</f>
        <v>SK On to unveil upgraded fast-charging solutions at InterBattery 2024</v>
      </c>
      <c r="M432">
        <f>주간_5pg!F432</f>
        <v>0</v>
      </c>
    </row>
    <row r="433" spans="1:13">
      <c r="A433" s="86" t="s">
        <v>1482</v>
      </c>
      <c r="B433" s="86" t="s">
        <v>230</v>
      </c>
      <c r="C433" s="86">
        <v>2</v>
      </c>
      <c r="D433">
        <f>IF(VLOOKUP(A433,'상위 PV'!A:C,3,0)="기사임",1,"")</f>
        <v>1</v>
      </c>
      <c r="E433">
        <f>COUNTIF(주간_5pg!$F$2:$F$800,'5pg 데이터'!B433)</f>
        <v>1</v>
      </c>
      <c r="F433" t="b">
        <f t="shared" si="6"/>
        <v>1</v>
      </c>
      <c r="G433" t="str">
        <f>IF(F433=FALSE,"",B433&amp;"@"&amp;COUNTIFS($B$1:B433,B433,$F$1:F433,TRUE))</f>
        <v>Singapore@20</v>
      </c>
      <c r="H433" t="str">
        <f>IFERROR(INDEX('기사 제목, 링크 정리시트'!B:B,MATCH(CONCATENATE("http://skinnonews.com"&amp;'5pg 데이터'!A433),'기사 제목, 링크 정리시트'!C:C,0)),"")</f>
        <v>SK On to unveil upgraded fast-charging solutions at InterBattery 2024</v>
      </c>
      <c r="M433">
        <f>주간_5pg!F433</f>
        <v>0</v>
      </c>
    </row>
    <row r="434" spans="1:13">
      <c r="A434" s="86" t="s">
        <v>1483</v>
      </c>
      <c r="B434" s="86" t="s">
        <v>244</v>
      </c>
      <c r="C434" s="86">
        <v>2</v>
      </c>
      <c r="D434">
        <f>IF(VLOOKUP(A434,'상위 PV'!A:C,3,0)="기사임",1,"")</f>
        <v>1</v>
      </c>
      <c r="E434">
        <f>COUNTIF(주간_5pg!$F$2:$F$800,'5pg 데이터'!B434)</f>
        <v>1</v>
      </c>
      <c r="F434" t="b">
        <f t="shared" si="6"/>
        <v>1</v>
      </c>
      <c r="G434" t="str">
        <f>IF(F434=FALSE,"",B434&amp;"@"&amp;COUNTIFS($B$1:B434,B434,$F$1:F434,TRUE))</f>
        <v>Indonesia@20</v>
      </c>
      <c r="H434" t="str">
        <f>IFERROR(INDEX('기사 제목, 링크 정리시트'!B:B,MATCH(CONCATENATE("http://skinnonews.com"&amp;'5pg 데이터'!A434),'기사 제목, 링크 정리시트'!C:C,0)),"")</f>
        <v>[Secondary Batteries Quick Note] ① What are secondary batteries?</v>
      </c>
      <c r="M434">
        <f>주간_5pg!F434</f>
        <v>0</v>
      </c>
    </row>
    <row r="435" spans="1:13">
      <c r="A435" s="86" t="s">
        <v>1483</v>
      </c>
      <c r="B435" s="86" t="s">
        <v>894</v>
      </c>
      <c r="C435" s="86">
        <v>2</v>
      </c>
      <c r="D435">
        <f>IF(VLOOKUP(A435,'상위 PV'!A:C,3,0)="기사임",1,"")</f>
        <v>1</v>
      </c>
      <c r="E435">
        <f>COUNTIF(주간_5pg!$F$2:$F$800,'5pg 데이터'!B435)</f>
        <v>1</v>
      </c>
      <c r="F435" t="b">
        <f t="shared" si="6"/>
        <v>1</v>
      </c>
      <c r="G435" t="str">
        <f>IF(F435=FALSE,"",B435&amp;"@"&amp;COUNTIFS($B$1:B435,B435,$F$1:F435,TRUE))</f>
        <v>Saudi Arabia@2</v>
      </c>
      <c r="H435" t="str">
        <f>IFERROR(INDEX('기사 제목, 링크 정리시트'!B:B,MATCH(CONCATENATE("http://skinnonews.com"&amp;'5pg 데이터'!A435),'기사 제목, 링크 정리시트'!C:C,0)),"")</f>
        <v>[Secondary Batteries Quick Note] ① What are secondary batteries?</v>
      </c>
      <c r="M435">
        <f>주간_5pg!F435</f>
        <v>0</v>
      </c>
    </row>
    <row r="436" spans="1:13">
      <c r="A436" s="86" t="s">
        <v>1492</v>
      </c>
      <c r="B436" s="86" t="s">
        <v>229</v>
      </c>
      <c r="C436" s="86">
        <v>2</v>
      </c>
      <c r="D436">
        <f>IF(VLOOKUP(A436,'상위 PV'!A:C,3,0)="기사임",1,"")</f>
        <v>1</v>
      </c>
      <c r="E436">
        <f>COUNTIF(주간_5pg!$F$2:$F$800,'5pg 데이터'!B436)</f>
        <v>1</v>
      </c>
      <c r="F436" t="b">
        <f t="shared" si="6"/>
        <v>1</v>
      </c>
      <c r="G436" t="str">
        <f>IF(F436=FALSE,"",B436&amp;"@"&amp;COUNTIFS($B$1:B436,B436,$F$1:F436,TRUE))</f>
        <v>India@35</v>
      </c>
      <c r="H436" t="str">
        <f>IFERROR(INDEX('기사 제목, 링크 정리시트'!B:B,MATCH(CONCATENATE("http://skinnonews.com"&amp;'5pg 데이터'!A436),'기사 제목, 링크 정리시트'!C:C,0)),"")</f>
        <v>SK On and Ferrari to lead innovation in battery cell technology</v>
      </c>
      <c r="M436">
        <f>주간_5pg!F436</f>
        <v>0</v>
      </c>
    </row>
    <row r="437" spans="1:13">
      <c r="A437" s="86" t="s">
        <v>1492</v>
      </c>
      <c r="B437" s="86" t="s">
        <v>225</v>
      </c>
      <c r="C437" s="86">
        <v>2</v>
      </c>
      <c r="D437">
        <f>IF(VLOOKUP(A437,'상위 PV'!A:C,3,0)="기사임",1,"")</f>
        <v>1</v>
      </c>
      <c r="E437">
        <f>COUNTIF(주간_5pg!$F$2:$F$800,'5pg 데이터'!B437)</f>
        <v>1</v>
      </c>
      <c r="F437" t="b">
        <f t="shared" si="6"/>
        <v>1</v>
      </c>
      <c r="G437" t="str">
        <f>IF(F437=FALSE,"",B437&amp;"@"&amp;COUNTIFS($B$1:B437,B437,$F$1:F437,TRUE))</f>
        <v>United States@48</v>
      </c>
      <c r="H437" t="str">
        <f>IFERROR(INDEX('기사 제목, 링크 정리시트'!B:B,MATCH(CONCATENATE("http://skinnonews.com"&amp;'5pg 데이터'!A437),'기사 제목, 링크 정리시트'!C:C,0)),"")</f>
        <v>SK On and Ferrari to lead innovation in battery cell technology</v>
      </c>
      <c r="M437">
        <f>주간_5pg!F437</f>
        <v>0</v>
      </c>
    </row>
    <row r="438" spans="1:13">
      <c r="A438" s="86" t="s">
        <v>1513</v>
      </c>
      <c r="B438" s="86" t="s">
        <v>225</v>
      </c>
      <c r="C438" s="86">
        <v>2</v>
      </c>
      <c r="D438">
        <f>IF(VLOOKUP(A438,'상위 PV'!A:C,3,0)="기사임",1,"")</f>
        <v>1</v>
      </c>
      <c r="E438">
        <f>COUNTIF(주간_5pg!$F$2:$F$800,'5pg 데이터'!B438)</f>
        <v>1</v>
      </c>
      <c r="F438" t="b">
        <f t="shared" si="6"/>
        <v>1</v>
      </c>
      <c r="G438" t="str">
        <f>IF(F438=FALSE,"",B438&amp;"@"&amp;COUNTIFS($B$1:B438,B438,$F$1:F438,TRUE))</f>
        <v>United States@49</v>
      </c>
      <c r="H438" t="str">
        <f>IFERROR(INDEX('기사 제목, 링크 정리시트'!B:B,MATCH(CONCATENATE("http://skinnonews.com"&amp;'5pg 데이터'!A438),'기사 제목, 링크 정리시트'!C:C,0)),"")</f>
        <v>SK On cooperates with Siemens Digital Industries Software to establish a smart factory system</v>
      </c>
      <c r="M438">
        <f>주간_5pg!F438</f>
        <v>0</v>
      </c>
    </row>
    <row r="439" spans="1:13">
      <c r="A439" s="86" t="s">
        <v>1514</v>
      </c>
      <c r="B439" s="86" t="s">
        <v>228</v>
      </c>
      <c r="C439" s="86">
        <v>2</v>
      </c>
      <c r="D439">
        <f>IF(VLOOKUP(A439,'상위 PV'!A:C,3,0)="기사임",1,"")</f>
        <v>1</v>
      </c>
      <c r="E439">
        <f>COUNTIF(주간_5pg!$F$2:$F$800,'5pg 데이터'!B439)</f>
        <v>1</v>
      </c>
      <c r="F439" t="b">
        <f t="shared" si="6"/>
        <v>1</v>
      </c>
      <c r="G439" t="str">
        <f>IF(F439=FALSE,"",B439&amp;"@"&amp;COUNTIFS($B$1:B439,B439,$F$1:F439,TRUE))</f>
        <v>Germany@7</v>
      </c>
      <c r="H439" t="str">
        <f>IFERROR(INDEX('기사 제목, 링크 정리시트'!B:B,MATCH(CONCATENATE("http://skinnonews.com"&amp;'5pg 데이터'!A439),'기사 제목, 링크 정리시트'!C:C,0)),"")</f>
        <v>SK Innovation CEO Park Sang-kyu, "We will achieve greater results by reviewing our portfolios"</v>
      </c>
      <c r="M439">
        <f>주간_5pg!F439</f>
        <v>0</v>
      </c>
    </row>
    <row r="440" spans="1:13">
      <c r="A440" s="86" t="s">
        <v>1523</v>
      </c>
      <c r="B440" s="86" t="s">
        <v>228</v>
      </c>
      <c r="C440" s="86">
        <v>2</v>
      </c>
      <c r="D440">
        <f>IF(VLOOKUP(A440,'상위 PV'!A:C,3,0)="기사임",1,"")</f>
        <v>1</v>
      </c>
      <c r="E440">
        <f>COUNTIF(주간_5pg!$F$2:$F$800,'5pg 데이터'!B440)</f>
        <v>1</v>
      </c>
      <c r="F440" t="b">
        <f t="shared" si="6"/>
        <v>1</v>
      </c>
      <c r="G440" t="str">
        <f>IF(F440=FALSE,"",B440&amp;"@"&amp;COUNTIFS($B$1:B440,B440,$F$1:F440,TRUE))</f>
        <v>Germany@8</v>
      </c>
      <c r="H440" t="str">
        <f>IFERROR(INDEX('기사 제목, 링크 정리시트'!B:B,MATCH(CONCATENATE("http://skinnonews.com"&amp;'5pg 데이터'!A440),'기사 제목, 링크 정리시트'!C:C,0)),"")</f>
        <v>SK Geo Centric secures technology for PLA that reduces costs and byproducts</v>
      </c>
      <c r="M440">
        <f>주간_5pg!F440</f>
        <v>0</v>
      </c>
    </row>
    <row r="441" spans="1:13">
      <c r="A441" s="86" t="s">
        <v>1523</v>
      </c>
      <c r="B441" s="86" t="s">
        <v>229</v>
      </c>
      <c r="C441" s="86">
        <v>2</v>
      </c>
      <c r="D441">
        <f>IF(VLOOKUP(A441,'상위 PV'!A:C,3,0)="기사임",1,"")</f>
        <v>1</v>
      </c>
      <c r="E441">
        <f>COUNTIF(주간_5pg!$F$2:$F$800,'5pg 데이터'!B441)</f>
        <v>1</v>
      </c>
      <c r="F441" t="b">
        <f t="shared" si="6"/>
        <v>1</v>
      </c>
      <c r="G441" t="str">
        <f>IF(F441=FALSE,"",B441&amp;"@"&amp;COUNTIFS($B$1:B441,B441,$F$1:F441,TRUE))</f>
        <v>India@36</v>
      </c>
      <c r="H441" t="str">
        <f>IFERROR(INDEX('기사 제목, 링크 정리시트'!B:B,MATCH(CONCATENATE("http://skinnonews.com"&amp;'5pg 데이터'!A441),'기사 제목, 링크 정리시트'!C:C,0)),"")</f>
        <v>SK Geo Centric secures technology for PLA that reduces costs and byproducts</v>
      </c>
      <c r="M441">
        <f>주간_5pg!F441</f>
        <v>0</v>
      </c>
    </row>
    <row r="442" spans="1:13">
      <c r="A442" s="86" t="s">
        <v>1523</v>
      </c>
      <c r="B442" s="86" t="s">
        <v>225</v>
      </c>
      <c r="C442" s="86">
        <v>2</v>
      </c>
      <c r="D442">
        <f>IF(VLOOKUP(A442,'상위 PV'!A:C,3,0)="기사임",1,"")</f>
        <v>1</v>
      </c>
      <c r="E442">
        <f>COUNTIF(주간_5pg!$F$2:$F$800,'5pg 데이터'!B442)</f>
        <v>1</v>
      </c>
      <c r="F442" t="b">
        <f t="shared" si="6"/>
        <v>1</v>
      </c>
      <c r="G442" t="str">
        <f>IF(F442=FALSE,"",B442&amp;"@"&amp;COUNTIFS($B$1:B442,B442,$F$1:F442,TRUE))</f>
        <v>United States@50</v>
      </c>
      <c r="H442" t="str">
        <f>IFERROR(INDEX('기사 제목, 링크 정리시트'!B:B,MATCH(CONCATENATE("http://skinnonews.com"&amp;'5pg 데이터'!A442),'기사 제목, 링크 정리시트'!C:C,0)),"")</f>
        <v>SK Geo Centric secures technology for PLA that reduces costs and byproducts</v>
      </c>
      <c r="M442">
        <f>주간_5pg!F442</f>
        <v>0</v>
      </c>
    </row>
    <row r="443" spans="1:13">
      <c r="A443" s="86" t="s">
        <v>1525</v>
      </c>
      <c r="B443" s="86" t="s">
        <v>225</v>
      </c>
      <c r="C443" s="86">
        <v>2</v>
      </c>
      <c r="D443">
        <f>IF(VLOOKUP(A443,'상위 PV'!A:C,3,0)="기사임",1,"")</f>
        <v>1</v>
      </c>
      <c r="E443">
        <f>COUNTIF(주간_5pg!$F$2:$F$800,'5pg 데이터'!B443)</f>
        <v>1</v>
      </c>
      <c r="F443" t="b">
        <f t="shared" si="6"/>
        <v>1</v>
      </c>
      <c r="G443" t="str">
        <f>IF(F443=FALSE,"",B443&amp;"@"&amp;COUNTIFS($B$1:B443,B443,$F$1:F443,TRUE))</f>
        <v>United States@51</v>
      </c>
      <c r="H443" t="str">
        <f>IFERROR(INDEX('기사 제목, 링크 정리시트'!B:B,MATCH(CONCATENATE("http://skinnonews.com"&amp;'5pg 데이터'!A443),'기사 제목, 링크 정리시트'!C:C,0)),"")</f>
        <v>[Battery Explorer] ① The history of battery – From dream to reality</v>
      </c>
      <c r="M443">
        <f>주간_5pg!F443</f>
        <v>0</v>
      </c>
    </row>
    <row r="444" spans="1:13">
      <c r="A444" s="86" t="s">
        <v>1532</v>
      </c>
      <c r="B444" s="86" t="s">
        <v>227</v>
      </c>
      <c r="C444" s="86">
        <v>2</v>
      </c>
      <c r="D444">
        <f>IF(VLOOKUP(A444,'상위 PV'!A:C,3,0)="기사임",1,"")</f>
        <v>1</v>
      </c>
      <c r="E444">
        <f>COUNTIF(주간_5pg!$F$2:$F$800,'5pg 데이터'!B444)</f>
        <v>1</v>
      </c>
      <c r="F444" t="b">
        <f t="shared" si="6"/>
        <v>1</v>
      </c>
      <c r="G444" t="str">
        <f>IF(F444=FALSE,"",B444&amp;"@"&amp;COUNTIFS($B$1:B444,B444,$F$1:F444,TRUE))</f>
        <v>Japan@27</v>
      </c>
      <c r="H444" t="str">
        <f>IFERROR(INDEX('기사 제목, 링크 정리시트'!B:B,MATCH(CONCATENATE("http://skinnonews.com"&amp;'5pg 데이터'!A444),'기사 제목, 링크 정리시트'!C:C,0)),"")</f>
        <v>[SK Innovation’s Q1 2024 Financial Results] Recording sales of KRW 18.86 trillion and operating profit of KRW 624.7 billion</v>
      </c>
      <c r="M444">
        <f>주간_5pg!F444</f>
        <v>0</v>
      </c>
    </row>
    <row r="445" spans="1:13">
      <c r="A445" s="86" t="s">
        <v>1538</v>
      </c>
      <c r="B445" s="86" t="s">
        <v>234</v>
      </c>
      <c r="C445" s="86">
        <v>2</v>
      </c>
      <c r="D445">
        <f>IF(VLOOKUP(A445,'상위 PV'!A:C,3,0)="기사임",1,"")</f>
        <v>1</v>
      </c>
      <c r="E445">
        <f>COUNTIF(주간_5pg!$F$2:$F$800,'5pg 데이터'!B445)</f>
        <v>1</v>
      </c>
      <c r="F445" t="b">
        <f t="shared" si="6"/>
        <v>1</v>
      </c>
      <c r="G445" t="str">
        <f>IF(F445=FALSE,"",B445&amp;"@"&amp;COUNTIFS($B$1:B445,B445,$F$1:F445,TRUE))</f>
        <v>United Kingdom@10</v>
      </c>
      <c r="H445" t="str">
        <f>IFERROR(INDEX('기사 제목, 링크 정리시트'!B:B,MATCH(CONCATENATE("http://skinnonews.com"&amp;'5pg 데이터'!A445),'기사 제목, 링크 정리시트'!C:C,0)),"")</f>
        <v>[Oillusion] Are we running out of oil in the next 50 years?</v>
      </c>
      <c r="M445">
        <f>주간_5pg!F445</f>
        <v>0</v>
      </c>
    </row>
    <row r="446" spans="1:13">
      <c r="A446" s="86" t="s">
        <v>1546</v>
      </c>
      <c r="B446" s="86" t="s">
        <v>234</v>
      </c>
      <c r="C446" s="86">
        <v>2</v>
      </c>
      <c r="D446">
        <f>IF(VLOOKUP(A446,'상위 PV'!A:C,3,0)="기사임",1,"")</f>
        <v>1</v>
      </c>
      <c r="E446">
        <f>COUNTIF(주간_5pg!$F$2:$F$800,'5pg 데이터'!B446)</f>
        <v>1</v>
      </c>
      <c r="F446" t="b">
        <f t="shared" si="6"/>
        <v>1</v>
      </c>
      <c r="G446" t="str">
        <f>IF(F446=FALSE,"",B446&amp;"@"&amp;COUNTIFS($B$1:B446,B446,$F$1:F446,TRUE))</f>
        <v>United Kingdom@11</v>
      </c>
      <c r="H446" t="str">
        <f>IFERROR(INDEX('기사 제목, 링크 정리시트'!B:B,MATCH(CONCATENATE("http://skinnonews.com"&amp;'5pg 데이터'!A446),'기사 제목, 링크 정리시트'!C:C,0)),"")</f>
        <v>[SKinno Tech] Aviation Fuel</v>
      </c>
      <c r="M446">
        <f>주간_5pg!F446</f>
        <v>0</v>
      </c>
    </row>
    <row r="447" spans="1:13">
      <c r="A447" s="86" t="s">
        <v>1571</v>
      </c>
      <c r="B447" s="86" t="s">
        <v>232</v>
      </c>
      <c r="C447" s="86">
        <v>2</v>
      </c>
      <c r="D447">
        <f>IF(VLOOKUP(A447,'상위 PV'!A:C,3,0)="기사임",1,"")</f>
        <v>1</v>
      </c>
      <c r="E447">
        <f>COUNTIF(주간_5pg!$F$2:$F$800,'5pg 데이터'!B447)</f>
        <v>1</v>
      </c>
      <c r="F447" t="b">
        <f t="shared" si="6"/>
        <v>1</v>
      </c>
      <c r="G447" t="str">
        <f>IF(F447=FALSE,"",B447&amp;"@"&amp;COUNTIFS($B$1:B447,B447,$F$1:F447,TRUE))</f>
        <v>Canada@6</v>
      </c>
      <c r="H447" t="str">
        <f>IFERROR(INDEX('기사 제목, 링크 정리시트'!B:B,MATCH(CONCATENATE("http://skinnonews.com"&amp;'5pg 데이터'!A447),'기사 제목, 링크 정리시트'!C:C,0)),"")</f>
        <v>SK On develops polymer electrolytes for lithium metal batteries</v>
      </c>
      <c r="M447">
        <f>주간_5pg!F447</f>
        <v>0</v>
      </c>
    </row>
    <row r="448" spans="1:13">
      <c r="A448" s="86" t="s">
        <v>1572</v>
      </c>
      <c r="B448" s="86" t="s">
        <v>249</v>
      </c>
      <c r="C448" s="86">
        <v>2</v>
      </c>
      <c r="D448">
        <f>IF(VLOOKUP(A448,'상위 PV'!A:C,3,0)="기사임",1,"")</f>
        <v>1</v>
      </c>
      <c r="E448">
        <f>COUNTIF(주간_5pg!$F$2:$F$800,'5pg 데이터'!B448)</f>
        <v>1</v>
      </c>
      <c r="F448" t="b">
        <f t="shared" si="6"/>
        <v>1</v>
      </c>
      <c r="G448" t="str">
        <f>IF(F448=FALSE,"",B448&amp;"@"&amp;COUNTIFS($B$1:B448,B448,$F$1:F448,TRUE))</f>
        <v>Australia@8</v>
      </c>
      <c r="H448" t="str">
        <f>IFERROR(INDEX('기사 제목, 링크 정리시트'!B:B,MATCH(CONCATENATE("http://skinnonews.com"&amp;'5pg 데이터'!A448),'기사 제목, 링크 정리시트'!C:C,0)),"")</f>
        <v>A rooftop garden? A tennis court? Why are most rooftops in Korea green?</v>
      </c>
      <c r="M448">
        <f>주간_5pg!F448</f>
        <v>0</v>
      </c>
    </row>
    <row r="449" spans="1:13">
      <c r="A449" s="86" t="s">
        <v>1572</v>
      </c>
      <c r="B449" s="86" t="s">
        <v>225</v>
      </c>
      <c r="C449" s="86">
        <v>2</v>
      </c>
      <c r="D449">
        <f>IF(VLOOKUP(A449,'상위 PV'!A:C,3,0)="기사임",1,"")</f>
        <v>1</v>
      </c>
      <c r="E449">
        <f>COUNTIF(주간_5pg!$F$2:$F$800,'5pg 데이터'!B449)</f>
        <v>1</v>
      </c>
      <c r="F449" t="b">
        <f t="shared" si="6"/>
        <v>1</v>
      </c>
      <c r="G449" t="str">
        <f>IF(F449=FALSE,"",B449&amp;"@"&amp;COUNTIFS($B$1:B449,B449,$F$1:F449,TRUE))</f>
        <v>United States@52</v>
      </c>
      <c r="H449" t="str">
        <f>IFERROR(INDEX('기사 제목, 링크 정리시트'!B:B,MATCH(CONCATENATE("http://skinnonews.com"&amp;'5pg 데이터'!A449),'기사 제목, 링크 정리시트'!C:C,0)),"")</f>
        <v>A rooftop garden? A tennis court? Why are most rooftops in Korea green?</v>
      </c>
      <c r="M449">
        <f>주간_5pg!F449</f>
        <v>0</v>
      </c>
    </row>
    <row r="450" spans="1:13">
      <c r="A450" s="86" t="s">
        <v>1701</v>
      </c>
      <c r="B450" s="86" t="s">
        <v>1712</v>
      </c>
      <c r="C450" s="86">
        <v>2</v>
      </c>
      <c r="D450">
        <f>IF(VLOOKUP(A450,'상위 PV'!A:C,3,0)="기사임",1,"")</f>
        <v>1</v>
      </c>
      <c r="E450">
        <f>COUNTIF(주간_5pg!$F$2:$F$800,'5pg 데이터'!B450)</f>
        <v>1</v>
      </c>
      <c r="F450" t="b">
        <f t="shared" ref="F450:F513" si="7">AND(D450=1,E450=1)</f>
        <v>1</v>
      </c>
      <c r="G450" t="str">
        <f>IF(F450=FALSE,"",B450&amp;"@"&amp;COUNTIFS($B$1:B450,B450,$F$1:F450,TRUE))</f>
        <v>South Africa@1</v>
      </c>
      <c r="H450" t="str">
        <f>IFERROR(INDEX('기사 제목, 링크 정리시트'!B:B,MATCH(CONCATENATE("http://skinnonews.com"&amp;'5pg 데이터'!A450),'기사 제목, 링크 정리시트'!C:C,0)),"")</f>
        <v>[Energy Tidbits] From “Light and Salt” to “Light and Petroleum,” discovering the secrets behind “treasure hunts” through the evolution of drilling techniques</v>
      </c>
      <c r="M450">
        <f>주간_5pg!F450</f>
        <v>0</v>
      </c>
    </row>
    <row r="451" spans="1:13">
      <c r="A451" s="86" t="s">
        <v>1584</v>
      </c>
      <c r="B451" s="86" t="s">
        <v>229</v>
      </c>
      <c r="C451" s="86">
        <v>2</v>
      </c>
      <c r="D451">
        <f>IF(VLOOKUP(A451,'상위 PV'!A:C,3,0)="기사임",1,"")</f>
        <v>1</v>
      </c>
      <c r="E451">
        <f>COUNTIF(주간_5pg!$F$2:$F$800,'5pg 데이터'!B451)</f>
        <v>1</v>
      </c>
      <c r="F451" t="b">
        <f t="shared" si="7"/>
        <v>1</v>
      </c>
      <c r="G451" t="str">
        <f>IF(F451=FALSE,"",B451&amp;"@"&amp;COUNTIFS($B$1:B451,B451,$F$1:F451,TRUE))</f>
        <v>India@37</v>
      </c>
      <c r="H451" t="str">
        <f>IFERROR(INDEX('기사 제목, 링크 정리시트'!B:B,MATCH(CONCATENATE("http://skinnonews.com"&amp;'5pg 데이터'!A451),'기사 제목, 링크 정리시트'!C:C,0)),"")</f>
        <v>SK On signs MOU with ExxonMobil for lithium offtake in U.S.</v>
      </c>
      <c r="M451">
        <f>주간_5pg!F451</f>
        <v>0</v>
      </c>
    </row>
    <row r="452" spans="1:13">
      <c r="A452" s="86" t="s">
        <v>1584</v>
      </c>
      <c r="B452" s="86" t="s">
        <v>225</v>
      </c>
      <c r="C452" s="86">
        <v>2</v>
      </c>
      <c r="D452">
        <f>IF(VLOOKUP(A452,'상위 PV'!A:C,3,0)="기사임",1,"")</f>
        <v>1</v>
      </c>
      <c r="E452">
        <f>COUNTIF(주간_5pg!$F$2:$F$800,'5pg 데이터'!B452)</f>
        <v>1</v>
      </c>
      <c r="F452" t="b">
        <f t="shared" si="7"/>
        <v>1</v>
      </c>
      <c r="G452" t="str">
        <f>IF(F452=FALSE,"",B452&amp;"@"&amp;COUNTIFS($B$1:B452,B452,$F$1:F452,TRUE))</f>
        <v>United States@53</v>
      </c>
      <c r="H452" t="str">
        <f>IFERROR(INDEX('기사 제목, 링크 정리시트'!B:B,MATCH(CONCATENATE("http://skinnonews.com"&amp;'5pg 데이터'!A452),'기사 제목, 링크 정리시트'!C:C,0)),"")</f>
        <v>SK On signs MOU with ExxonMobil for lithium offtake in U.S.</v>
      </c>
      <c r="M452">
        <f>주간_5pg!F452</f>
        <v>0</v>
      </c>
    </row>
    <row r="453" spans="1:13">
      <c r="A453" s="86" t="s">
        <v>1585</v>
      </c>
      <c r="B453" s="86" t="s">
        <v>225</v>
      </c>
      <c r="C453" s="86">
        <v>2</v>
      </c>
      <c r="D453">
        <f>IF(VLOOKUP(A453,'상위 PV'!A:C,3,0)="기사임",1,"")</f>
        <v>1</v>
      </c>
      <c r="E453">
        <f>COUNTIF(주간_5pg!$F$2:$F$800,'5pg 데이터'!B453)</f>
        <v>1</v>
      </c>
      <c r="F453" t="b">
        <f t="shared" si="7"/>
        <v>1</v>
      </c>
      <c r="G453" t="str">
        <f>IF(F453=FALSE,"",B453&amp;"@"&amp;COUNTIFS($B$1:B453,B453,$F$1:F453,TRUE))</f>
        <v>United States@54</v>
      </c>
      <c r="H453" t="str">
        <f>IFERROR(INDEX('기사 제목, 링크 정리시트'!B:B,MATCH(CONCATENATE("http://skinnonews.com"&amp;'5pg 데이터'!A453),'기사 제목, 링크 정리시트'!C:C,0)),"")</f>
        <v>SK On recognized as “best supplier” by Ferrari</v>
      </c>
      <c r="M453">
        <f>주간_5pg!F453</f>
        <v>0</v>
      </c>
    </row>
    <row r="454" spans="1:13">
      <c r="A454" s="86" t="s">
        <v>1594</v>
      </c>
      <c r="B454" s="86" t="s">
        <v>235</v>
      </c>
      <c r="C454" s="86">
        <v>2</v>
      </c>
      <c r="D454">
        <f>IF(VLOOKUP(A454,'상위 PV'!A:C,3,0)="기사임",1,"")</f>
        <v>1</v>
      </c>
      <c r="E454">
        <f>COUNTIF(주간_5pg!$F$2:$F$800,'5pg 데이터'!B454)</f>
        <v>1</v>
      </c>
      <c r="F454" t="b">
        <f t="shared" si="7"/>
        <v>1</v>
      </c>
      <c r="G454" t="str">
        <f>IF(F454=FALSE,"",B454&amp;"@"&amp;COUNTIFS($B$1:B454,B454,$F$1:F454,TRUE))</f>
        <v>Hungary@2</v>
      </c>
      <c r="H454" t="str">
        <f>IFERROR(INDEX('기사 제목, 링크 정리시트'!B:B,MATCH(CONCATENATE("http://skinnonews.com"&amp;'5pg 데이터'!A454),'기사 제목, 링크 정리시트'!C:C,0)),"")</f>
        <v>Why the future of transportation in the US remains battery electric (by James Carter)</v>
      </c>
      <c r="M454">
        <f>주간_5pg!F454</f>
        <v>0</v>
      </c>
    </row>
    <row r="455" spans="1:13">
      <c r="A455" s="86" t="s">
        <v>1595</v>
      </c>
      <c r="B455" s="86" t="s">
        <v>230</v>
      </c>
      <c r="C455" s="86">
        <v>2</v>
      </c>
      <c r="D455">
        <f>IF(VLOOKUP(A455,'상위 PV'!A:C,3,0)="기사임",1,"")</f>
        <v>1</v>
      </c>
      <c r="E455">
        <f>COUNTIF(주간_5pg!$F$2:$F$800,'5pg 데이터'!B455)</f>
        <v>1</v>
      </c>
      <c r="F455" t="b">
        <f t="shared" si="7"/>
        <v>1</v>
      </c>
      <c r="G455" t="str">
        <f>IF(F455=FALSE,"",B455&amp;"@"&amp;COUNTIFS($B$1:B455,B455,$F$1:F455,TRUE))</f>
        <v>Singapore@21</v>
      </c>
      <c r="H455" t="str">
        <f>IFERROR(INDEX('기사 제목, 링크 정리시트'!B:B,MATCH(CONCATENATE("http://skinnonews.com"&amp;'5pg 데이터'!A455),'기사 제목, 링크 정리시트'!C:C,0)),"")</f>
        <v>World’s first* supply chain established for more sustainable polyester fiber based on CO2-derived material as well as renewable and bio-based materials</v>
      </c>
      <c r="M455">
        <f>주간_5pg!F455</f>
        <v>0</v>
      </c>
    </row>
    <row r="456" spans="1:13">
      <c r="A456" s="86" t="s">
        <v>1609</v>
      </c>
      <c r="B456" s="86" t="s">
        <v>226</v>
      </c>
      <c r="C456" s="86">
        <v>2</v>
      </c>
      <c r="D456">
        <f>IF(VLOOKUP(A456,'상위 PV'!A:C,3,0)="기사임",1,"")</f>
        <v>1</v>
      </c>
      <c r="E456">
        <f>COUNTIF(주간_5pg!$F$2:$F$800,'5pg 데이터'!B456)</f>
        <v>1</v>
      </c>
      <c r="F456" t="b">
        <f t="shared" si="7"/>
        <v>1</v>
      </c>
      <c r="G456" t="str">
        <f>IF(F456=FALSE,"",B456&amp;"@"&amp;COUNTIFS($B$1:B456,B456,$F$1:F456,TRUE))</f>
        <v>South Korea@42</v>
      </c>
      <c r="H456" t="str">
        <f>IFERROR(INDEX('기사 제목, 링크 정리시트'!B:B,MATCH(CONCATENATE("http://skinnonews.com"&amp;'5pg 데이터'!A456),'기사 제목, 링크 정리시트'!C:C,0)),"")</f>
        <v>SK Innovation's MSCI ESG rating upgraded to AA, recognized as a global leader</v>
      </c>
      <c r="M456">
        <f>주간_5pg!F456</f>
        <v>0</v>
      </c>
    </row>
    <row r="457" spans="1:13">
      <c r="A457" s="86" t="s">
        <v>1629</v>
      </c>
      <c r="B457" s="86" t="s">
        <v>226</v>
      </c>
      <c r="C457" s="86">
        <v>2</v>
      </c>
      <c r="D457">
        <f>IF(VLOOKUP(A457,'상위 PV'!A:C,3,0)="기사임",1,"")</f>
        <v>1</v>
      </c>
      <c r="E457">
        <f>COUNTIF(주간_5pg!$F$2:$F$800,'5pg 데이터'!B457)</f>
        <v>1</v>
      </c>
      <c r="F457" t="b">
        <f t="shared" si="7"/>
        <v>1</v>
      </c>
      <c r="G457" t="str">
        <f>IF(F457=FALSE,"",B457&amp;"@"&amp;COUNTIFS($B$1:B457,B457,$F$1:F457,TRUE))</f>
        <v>South Korea@43</v>
      </c>
      <c r="H457" t="str">
        <f>IFERROR(INDEX('기사 제목, 링크 정리시트'!B:B,MATCH(CONCATENATE("http://skinnonews.com"&amp;'5pg 데이터'!A457),'기사 제목, 링크 정리시트'!C:C,0)),"")</f>
        <v>[Interview] “Growing together with social enterprises through pro bono,” stories shared by SK Innovation CSR manager</v>
      </c>
      <c r="M457">
        <f>주간_5pg!F457</f>
        <v>0</v>
      </c>
    </row>
    <row r="458" spans="1:13">
      <c r="A458" s="86" t="s">
        <v>1628</v>
      </c>
      <c r="B458" s="86" t="s">
        <v>236</v>
      </c>
      <c r="C458" s="86">
        <v>2</v>
      </c>
      <c r="D458">
        <f>IF(VLOOKUP(A458,'상위 PV'!A:C,3,0)="기사임",1,"")</f>
        <v>1</v>
      </c>
      <c r="E458">
        <f>COUNTIF(주간_5pg!$F$2:$F$800,'5pg 데이터'!B458)</f>
        <v>1</v>
      </c>
      <c r="F458" t="b">
        <f t="shared" si="7"/>
        <v>1</v>
      </c>
      <c r="G458" t="str">
        <f>IF(F458=FALSE,"",B458&amp;"@"&amp;COUNTIFS($B$1:B458,B458,$F$1:F458,TRUE))</f>
        <v>France@5</v>
      </c>
      <c r="H458" t="str">
        <f>IFERROR(INDEX('기사 제목, 링크 정리시트'!B:B,MATCH(CONCATENATE("http://skinnonews.com"&amp;'5pg 데이터'!A458),'기사 제목, 링크 정리시트'!C:C,0)),"")</f>
        <v>SK Innovation and SK E&amp;S announce merger, forming Asia-Pacific's largest private energy company with assets of KRW 100 trillion</v>
      </c>
      <c r="M458">
        <f>주간_5pg!F458</f>
        <v>0</v>
      </c>
    </row>
    <row r="459" spans="1:13">
      <c r="A459" s="86" t="s">
        <v>1628</v>
      </c>
      <c r="B459" s="86" t="s">
        <v>241</v>
      </c>
      <c r="C459" s="86">
        <v>2</v>
      </c>
      <c r="D459">
        <f>IF(VLOOKUP(A459,'상위 PV'!A:C,3,0)="기사임",1,"")</f>
        <v>1</v>
      </c>
      <c r="E459">
        <f>COUNTIF(주간_5pg!$F$2:$F$800,'5pg 데이터'!B459)</f>
        <v>1</v>
      </c>
      <c r="F459" t="b">
        <f t="shared" si="7"/>
        <v>1</v>
      </c>
      <c r="G459" t="str">
        <f>IF(F459=FALSE,"",B459&amp;"@"&amp;COUNTIFS($B$1:B459,B459,$F$1:F459,TRUE))</f>
        <v>Netherlands@3</v>
      </c>
      <c r="H459" t="str">
        <f>IFERROR(INDEX('기사 제목, 링크 정리시트'!B:B,MATCH(CONCATENATE("http://skinnonews.com"&amp;'5pg 데이터'!A459),'기사 제목, 링크 정리시트'!C:C,0)),"")</f>
        <v>SK Innovation and SK E&amp;S announce merger, forming Asia-Pacific's largest private energy company with assets of KRW 100 trillion</v>
      </c>
      <c r="M459">
        <f>주간_5pg!F459</f>
        <v>0</v>
      </c>
    </row>
    <row r="460" spans="1:13">
      <c r="A460" s="86" t="s">
        <v>1646</v>
      </c>
      <c r="B460" s="86" t="s">
        <v>249</v>
      </c>
      <c r="C460" s="86">
        <v>2</v>
      </c>
      <c r="D460">
        <f>IF(VLOOKUP(A460,'상위 PV'!A:C,3,0)="기사임",1,"")</f>
        <v>1</v>
      </c>
      <c r="E460">
        <f>COUNTIF(주간_5pg!$F$2:$F$800,'5pg 데이터'!B460)</f>
        <v>1</v>
      </c>
      <c r="F460" t="b">
        <f t="shared" si="7"/>
        <v>1</v>
      </c>
      <c r="G460" t="str">
        <f>IF(F460=FALSE,"",B460&amp;"@"&amp;COUNTIFS($B$1:B460,B460,$F$1:F460,TRUE))</f>
        <v>Australia@9</v>
      </c>
      <c r="H460" t="str">
        <f>IFERROR(INDEX('기사 제목, 링크 정리시트'!B:B,MATCH(CONCATENATE("http://skinnonews.com"&amp;'5pg 데이터'!A460),'기사 제목, 링크 정리시트'!C:C,0)),"")</f>
        <v>[SK Innovation’s Q2 2024 Financial Results] Recording revenue of KRW 18.8 trillion and operating loss of KRW 45.8 billion</v>
      </c>
      <c r="M460">
        <f>주간_5pg!F460</f>
        <v>0</v>
      </c>
    </row>
    <row r="461" spans="1:13">
      <c r="A461" s="86" t="s">
        <v>1646</v>
      </c>
      <c r="B461" s="86" t="s">
        <v>229</v>
      </c>
      <c r="C461" s="86">
        <v>2</v>
      </c>
      <c r="D461">
        <f>IF(VLOOKUP(A461,'상위 PV'!A:C,3,0)="기사임",1,"")</f>
        <v>1</v>
      </c>
      <c r="E461">
        <f>COUNTIF(주간_5pg!$F$2:$F$800,'5pg 데이터'!B461)</f>
        <v>1</v>
      </c>
      <c r="F461" t="b">
        <f t="shared" si="7"/>
        <v>1</v>
      </c>
      <c r="G461" t="str">
        <f>IF(F461=FALSE,"",B461&amp;"@"&amp;COUNTIFS($B$1:B461,B461,$F$1:F461,TRUE))</f>
        <v>India@38</v>
      </c>
      <c r="H461" t="str">
        <f>IFERROR(INDEX('기사 제목, 링크 정리시트'!B:B,MATCH(CONCATENATE("http://skinnonews.com"&amp;'5pg 데이터'!A461),'기사 제목, 링크 정리시트'!C:C,0)),"")</f>
        <v>[SK Innovation’s Q2 2024 Financial Results] Recording revenue of KRW 18.8 trillion and operating loss of KRW 45.8 billion</v>
      </c>
      <c r="M461">
        <f>주간_5pg!F461</f>
        <v>0</v>
      </c>
    </row>
    <row r="462" spans="1:13">
      <c r="A462" s="86" t="s">
        <v>1646</v>
      </c>
      <c r="B462" s="86" t="s">
        <v>244</v>
      </c>
      <c r="C462" s="86">
        <v>2</v>
      </c>
      <c r="D462">
        <f>IF(VLOOKUP(A462,'상위 PV'!A:C,3,0)="기사임",1,"")</f>
        <v>1</v>
      </c>
      <c r="E462">
        <f>COUNTIF(주간_5pg!$F$2:$F$800,'5pg 데이터'!B462)</f>
        <v>1</v>
      </c>
      <c r="F462" t="b">
        <f t="shared" si="7"/>
        <v>1</v>
      </c>
      <c r="G462" t="str">
        <f>IF(F462=FALSE,"",B462&amp;"@"&amp;COUNTIFS($B$1:B462,B462,$F$1:F462,TRUE))</f>
        <v>Indonesia@21</v>
      </c>
      <c r="H462" t="str">
        <f>IFERROR(INDEX('기사 제목, 링크 정리시트'!B:B,MATCH(CONCATENATE("http://skinnonews.com"&amp;'5pg 데이터'!A462),'기사 제목, 링크 정리시트'!C:C,0)),"")</f>
        <v>[SK Innovation’s Q2 2024 Financial Results] Recording revenue of KRW 18.8 trillion and operating loss of KRW 45.8 billion</v>
      </c>
      <c r="M462">
        <f>주간_5pg!F462</f>
        <v>0</v>
      </c>
    </row>
    <row r="463" spans="1:13">
      <c r="A463" s="86" t="s">
        <v>1646</v>
      </c>
      <c r="B463" s="86" t="s">
        <v>240</v>
      </c>
      <c r="C463" s="86">
        <v>2</v>
      </c>
      <c r="D463">
        <f>IF(VLOOKUP(A463,'상위 PV'!A:C,3,0)="기사임",1,"")</f>
        <v>1</v>
      </c>
      <c r="E463">
        <f>COUNTIF(주간_5pg!$F$2:$F$800,'5pg 데이터'!B463)</f>
        <v>1</v>
      </c>
      <c r="F463" t="b">
        <f t="shared" si="7"/>
        <v>1</v>
      </c>
      <c r="G463" t="str">
        <f>IF(F463=FALSE,"",B463&amp;"@"&amp;COUNTIFS($B$1:B463,B463,$F$1:F463,TRUE))</f>
        <v>Spain@2</v>
      </c>
      <c r="H463" t="str">
        <f>IFERROR(INDEX('기사 제목, 링크 정리시트'!B:B,MATCH(CONCATENATE("http://skinnonews.com"&amp;'5pg 데이터'!A463),'기사 제목, 링크 정리시트'!C:C,0)),"")</f>
        <v>[SK Innovation’s Q2 2024 Financial Results] Recording revenue of KRW 18.8 trillion and operating loss of KRW 45.8 billion</v>
      </c>
      <c r="M463">
        <f>주간_5pg!F463</f>
        <v>0</v>
      </c>
    </row>
    <row r="464" spans="1:13">
      <c r="A464" s="86" t="s">
        <v>1646</v>
      </c>
      <c r="B464" s="86" t="s">
        <v>242</v>
      </c>
      <c r="C464" s="86">
        <v>2</v>
      </c>
      <c r="D464">
        <f>IF(VLOOKUP(A464,'상위 PV'!A:C,3,0)="기사임",1,"")</f>
        <v>1</v>
      </c>
      <c r="E464">
        <f>COUNTIF(주간_5pg!$F$2:$F$800,'5pg 데이터'!B464)</f>
        <v>1</v>
      </c>
      <c r="F464" t="b">
        <f t="shared" si="7"/>
        <v>1</v>
      </c>
      <c r="G464" t="str">
        <f>IF(F464=FALSE,"",B464&amp;"@"&amp;COUNTIFS($B$1:B464,B464,$F$1:F464,TRUE))</f>
        <v>Taiwan@11</v>
      </c>
      <c r="H464" t="str">
        <f>IFERROR(INDEX('기사 제목, 링크 정리시트'!B:B,MATCH(CONCATENATE("http://skinnonews.com"&amp;'5pg 데이터'!A464),'기사 제목, 링크 정리시트'!C:C,0)),"")</f>
        <v>[SK Innovation’s Q2 2024 Financial Results] Recording revenue of KRW 18.8 trillion and operating loss of KRW 45.8 billion</v>
      </c>
      <c r="M464">
        <f>주간_5pg!F464</f>
        <v>0</v>
      </c>
    </row>
    <row r="465" spans="1:13">
      <c r="A465" s="86" t="s">
        <v>1676</v>
      </c>
      <c r="B465" s="86" t="s">
        <v>248</v>
      </c>
      <c r="C465" s="86">
        <v>2</v>
      </c>
      <c r="D465">
        <f>IF(VLOOKUP(A465,'상위 PV'!A:C,3,0)="기사임",1,"")</f>
        <v>1</v>
      </c>
      <c r="E465">
        <f>COUNTIF(주간_5pg!$F$2:$F$800,'5pg 데이터'!B465)</f>
        <v>1</v>
      </c>
      <c r="F465" t="b">
        <f t="shared" si="7"/>
        <v>1</v>
      </c>
      <c r="G465" t="str">
        <f>IF(F465=FALSE,"",B465&amp;"@"&amp;COUNTIFS($B$1:B465,B465,$F$1:F465,TRUE))</f>
        <v>Italy@4</v>
      </c>
      <c r="H465" t="str">
        <f>IFERROR(INDEX('기사 제목, 링크 정리시트'!B:B,MATCH(CONCATENATE("http://skinnonews.com"&amp;'5pg 데이터'!A465),'기사 제목, 링크 정리시트'!C:C,0)),"")</f>
        <v>SK Earthon secures carbon storage exploration rights in Australia, boosting resource development and clean energy</v>
      </c>
      <c r="M465">
        <f>주간_5pg!F465</f>
        <v>0</v>
      </c>
    </row>
    <row r="466" spans="1:13">
      <c r="A466" s="86" t="s">
        <v>1677</v>
      </c>
      <c r="B466" s="86" t="s">
        <v>229</v>
      </c>
      <c r="C466" s="86">
        <v>2</v>
      </c>
      <c r="D466">
        <f>IF(VLOOKUP(A466,'상위 PV'!A:C,3,0)="기사임",1,"")</f>
        <v>1</v>
      </c>
      <c r="E466">
        <f>COUNTIF(주간_5pg!$F$2:$F$800,'5pg 데이터'!B466)</f>
        <v>1</v>
      </c>
      <c r="F466" t="b">
        <f t="shared" si="7"/>
        <v>1</v>
      </c>
      <c r="G466" t="str">
        <f>IF(F466=FALSE,"",B466&amp;"@"&amp;COUNTIFS($B$1:B466,B466,$F$1:F466,TRUE))</f>
        <v>India@39</v>
      </c>
      <c r="H466" t="str">
        <f>IFERROR(INDEX('기사 제목, 링크 정리시트'!B:B,MATCH(CONCATENATE("http://skinnonews.com"&amp;'5pg 데이터'!A466),'기사 제목, 링크 정리시트'!C:C,0)),"")</f>
        <v>SK Geo Centric establishes strategic partnership in Sustainable Packaging Materials value chain</v>
      </c>
      <c r="M466">
        <f>주간_5pg!F466</f>
        <v>0</v>
      </c>
    </row>
    <row r="467" spans="1:13">
      <c r="A467" s="86" t="s">
        <v>1714</v>
      </c>
      <c r="B467" s="86" t="s">
        <v>226</v>
      </c>
      <c r="C467" s="86">
        <v>2</v>
      </c>
      <c r="D467">
        <f>IF(VLOOKUP(A467,'상위 PV'!A:C,3,0)="기사임",1,"")</f>
        <v>1</v>
      </c>
      <c r="E467">
        <f>COUNTIF(주간_5pg!$F$2:$F$800,'5pg 데이터'!B467)</f>
        <v>1</v>
      </c>
      <c r="F467" t="b">
        <f t="shared" si="7"/>
        <v>1</v>
      </c>
      <c r="G467" t="str">
        <f>IF(F467=FALSE,"",B467&amp;"@"&amp;COUNTIFS($B$1:B467,B467,$F$1:F467,TRUE))</f>
        <v>South Korea@44</v>
      </c>
      <c r="H467" t="str">
        <f>IFERROR(INDEX('기사 제목, 링크 정리시트'!B:B,MATCH(CONCATENATE("http://skinnonews.com"&amp;'5pg 데이터'!A467),'기사 제목, 링크 정리시트'!C:C,0)),"")</f>
        <v>[Energy Tidbits] How kerosene that once illuminated the night now powers giant airplanes</v>
      </c>
      <c r="M467">
        <f>주간_5pg!F467</f>
        <v>0</v>
      </c>
    </row>
    <row r="468" spans="1:13">
      <c r="A468" s="86" t="s">
        <v>1697</v>
      </c>
      <c r="B468" s="86" t="s">
        <v>244</v>
      </c>
      <c r="C468" s="86">
        <v>2</v>
      </c>
      <c r="D468">
        <f>IF(VLOOKUP(A468,'상위 PV'!A:C,3,0)="기사임",1,"")</f>
        <v>1</v>
      </c>
      <c r="E468">
        <f>COUNTIF(주간_5pg!$F$2:$F$800,'5pg 데이터'!B468)</f>
        <v>1</v>
      </c>
      <c r="F468" t="b">
        <f t="shared" si="7"/>
        <v>1</v>
      </c>
      <c r="G468" t="str">
        <f>IF(F468=FALSE,"",B468&amp;"@"&amp;COUNTIFS($B$1:B468,B468,$F$1:F468,TRUE))</f>
        <v>Indonesia@22</v>
      </c>
      <c r="H468" t="str">
        <f>IFERROR(INDEX('기사 제목, 링크 정리시트'!B:B,MATCH(CONCATENATE("http://skinnonews.com"&amp;'5pg 데이터'!A468),'기사 제목, 링크 정리시트'!C:C,0)),"")</f>
        <v>Leading global proxy advisory agencies back the merger of SK Innovation and SK E&amp;S</v>
      </c>
      <c r="M468">
        <f>주간_5pg!F468</f>
        <v>0</v>
      </c>
    </row>
    <row r="469" spans="1:13">
      <c r="A469" s="86" t="s">
        <v>1697</v>
      </c>
      <c r="B469" s="86" t="s">
        <v>226</v>
      </c>
      <c r="C469" s="86">
        <v>2</v>
      </c>
      <c r="D469">
        <f>IF(VLOOKUP(A469,'상위 PV'!A:C,3,0)="기사임",1,"")</f>
        <v>1</v>
      </c>
      <c r="E469">
        <f>COUNTIF(주간_5pg!$F$2:$F$800,'5pg 데이터'!B469)</f>
        <v>1</v>
      </c>
      <c r="F469" t="b">
        <f t="shared" si="7"/>
        <v>1</v>
      </c>
      <c r="G469" t="str">
        <f>IF(F469=FALSE,"",B469&amp;"@"&amp;COUNTIFS($B$1:B469,B469,$F$1:F469,TRUE))</f>
        <v>South Korea@45</v>
      </c>
      <c r="H469" t="str">
        <f>IFERROR(INDEX('기사 제목, 링크 정리시트'!B:B,MATCH(CONCATENATE("http://skinnonews.com"&amp;'5pg 데이터'!A469),'기사 제목, 링크 정리시트'!C:C,0)),"")</f>
        <v>Leading global proxy advisory agencies back the merger of SK Innovation and SK E&amp;S</v>
      </c>
      <c r="M469">
        <f>주간_5pg!F469</f>
        <v>0</v>
      </c>
    </row>
    <row r="470" spans="1:13">
      <c r="A470" s="86" t="s">
        <v>1713</v>
      </c>
      <c r="B470" s="86" t="s">
        <v>234</v>
      </c>
      <c r="C470" s="86">
        <v>2</v>
      </c>
      <c r="D470">
        <f>IF(VLOOKUP(A470,'상위 PV'!A:C,3,0)="기사임",1,"")</f>
        <v>1</v>
      </c>
      <c r="E470">
        <f>COUNTIF(주간_5pg!$F$2:$F$800,'5pg 데이터'!B470)</f>
        <v>1</v>
      </c>
      <c r="F470" t="b">
        <f t="shared" si="7"/>
        <v>1</v>
      </c>
      <c r="G470" t="str">
        <f>IF(F470=FALSE,"",B470&amp;"@"&amp;COUNTIFS($B$1:B470,B470,$F$1:F470,TRUE))</f>
        <v>United Kingdom@12</v>
      </c>
      <c r="H470" t="str">
        <f>IFERROR(INDEX('기사 제목, 링크 정리시트'!B:B,MATCH(CONCATENATE("http://skinnonews.com"&amp;'5pg 데이터'!A470),'기사 제목, 링크 정리시트'!C:C,0)),"")</f>
        <v>SK Innovation enhances shareholder communication ahead of merger with SK E&amp;S</v>
      </c>
      <c r="M470">
        <f>주간_5pg!F470</f>
        <v>0</v>
      </c>
    </row>
    <row r="471" spans="1:13">
      <c r="A471" s="86" t="s">
        <v>1732</v>
      </c>
      <c r="B471" s="86" t="s">
        <v>235</v>
      </c>
      <c r="C471" s="86">
        <v>2</v>
      </c>
      <c r="D471">
        <f>IF(VLOOKUP(A471,'상위 PV'!A:C,3,0)="기사임",1,"")</f>
        <v>1</v>
      </c>
      <c r="E471">
        <f>COUNTIF(주간_5pg!$F$2:$F$800,'5pg 데이터'!B471)</f>
        <v>1</v>
      </c>
      <c r="F471" t="b">
        <f t="shared" si="7"/>
        <v>1</v>
      </c>
      <c r="G471" t="str">
        <f>IF(F471=FALSE,"",B471&amp;"@"&amp;COUNTIFS($B$1:B471,B471,$F$1:F471,TRUE))</f>
        <v>Hungary@3</v>
      </c>
      <c r="H471" t="str">
        <f>IFERROR(INDEX('기사 제목, 링크 정리시트'!B:B,MATCH(CONCATENATE("http://skinnonews.com"&amp;'5pg 데이터'!A471),'기사 제목, 링크 정리시트'!C:C,0)),"")</f>
        <v>SK Innovation and SK E&amp;S merger approved with resounding support, launching Asia-Pacific's largest private energy firm at KRW 100 trillion</v>
      </c>
      <c r="M471">
        <f>주간_5pg!F471</f>
        <v>0</v>
      </c>
    </row>
    <row r="472" spans="1:13">
      <c r="A472" s="86" t="s">
        <v>1732</v>
      </c>
      <c r="B472" s="86" t="s">
        <v>244</v>
      </c>
      <c r="C472" s="86">
        <v>2</v>
      </c>
      <c r="D472">
        <f>IF(VLOOKUP(A472,'상위 PV'!A:C,3,0)="기사임",1,"")</f>
        <v>1</v>
      </c>
      <c r="E472">
        <f>COUNTIF(주간_5pg!$F$2:$F$800,'5pg 데이터'!B472)</f>
        <v>1</v>
      </c>
      <c r="F472" t="b">
        <f t="shared" si="7"/>
        <v>1</v>
      </c>
      <c r="G472" t="str">
        <f>IF(F472=FALSE,"",B472&amp;"@"&amp;COUNTIFS($B$1:B472,B472,$F$1:F472,TRUE))</f>
        <v>Indonesia@23</v>
      </c>
      <c r="H472" t="str">
        <f>IFERROR(INDEX('기사 제목, 링크 정리시트'!B:B,MATCH(CONCATENATE("http://skinnonews.com"&amp;'5pg 데이터'!A472),'기사 제목, 링크 정리시트'!C:C,0)),"")</f>
        <v>SK Innovation and SK E&amp;S merger approved with resounding support, launching Asia-Pacific's largest private energy firm at KRW 100 trillion</v>
      </c>
      <c r="M472">
        <f>주간_5pg!F472</f>
        <v>0</v>
      </c>
    </row>
    <row r="473" spans="1:13">
      <c r="A473" s="86" t="s">
        <v>1732</v>
      </c>
      <c r="B473" s="86" t="s">
        <v>241</v>
      </c>
      <c r="C473" s="86">
        <v>2</v>
      </c>
      <c r="D473">
        <f>IF(VLOOKUP(A473,'상위 PV'!A:C,3,0)="기사임",1,"")</f>
        <v>1</v>
      </c>
      <c r="E473">
        <f>COUNTIF(주간_5pg!$F$2:$F$800,'5pg 데이터'!B473)</f>
        <v>1</v>
      </c>
      <c r="F473" t="b">
        <f t="shared" si="7"/>
        <v>1</v>
      </c>
      <c r="G473" t="str">
        <f>IF(F473=FALSE,"",B473&amp;"@"&amp;COUNTIFS($B$1:B473,B473,$F$1:F473,TRUE))</f>
        <v>Netherlands@4</v>
      </c>
      <c r="H473" t="str">
        <f>IFERROR(INDEX('기사 제목, 링크 정리시트'!B:B,MATCH(CONCATENATE("http://skinnonews.com"&amp;'5pg 데이터'!A473),'기사 제목, 링크 정리시트'!C:C,0)),"")</f>
        <v>SK Innovation and SK E&amp;S merger approved with resounding support, launching Asia-Pacific's largest private energy firm at KRW 100 trillion</v>
      </c>
      <c r="M473">
        <f>주간_5pg!F473</f>
        <v>0</v>
      </c>
    </row>
    <row r="474" spans="1:13">
      <c r="A474" s="86" t="s">
        <v>1733</v>
      </c>
      <c r="B474" s="86" t="s">
        <v>226</v>
      </c>
      <c r="C474" s="86">
        <v>2</v>
      </c>
      <c r="D474">
        <f>IF(VLOOKUP(A474,'상위 PV'!A:C,3,0)="기사임",1,"")</f>
        <v>1</v>
      </c>
      <c r="E474">
        <f>COUNTIF(주간_5pg!$F$2:$F$800,'5pg 데이터'!B474)</f>
        <v>1</v>
      </c>
      <c r="F474" t="b">
        <f t="shared" si="7"/>
        <v>1</v>
      </c>
      <c r="G474" t="str">
        <f>IF(F474=FALSE,"",B474&amp;"@"&amp;COUNTIFS($B$1:B474,B474,$F$1:F474,TRUE))</f>
        <v>South Korea@46</v>
      </c>
      <c r="H474" t="str">
        <f>IFERROR(INDEX('기사 제목, 링크 정리시트'!B:B,MATCH(CONCATENATE("http://skinnonews.com"&amp;'5pg 데이터'!A474),'기사 제목, 링크 정리시트'!C:C,0)),"")</f>
        <v>"Safety first!" - Meet SK Enterm Maritime Safety Officers, the heroes of port safety</v>
      </c>
      <c r="M474">
        <f>주간_5pg!F474</f>
        <v>0</v>
      </c>
    </row>
    <row r="475" spans="1:13">
      <c r="A475" s="86" t="s">
        <v>1748</v>
      </c>
      <c r="B475" s="86" t="s">
        <v>226</v>
      </c>
      <c r="C475" s="86">
        <v>2</v>
      </c>
      <c r="D475">
        <f>IF(VLOOKUP(A475,'상위 PV'!A:C,3,0)="기사임",1,"")</f>
        <v>1</v>
      </c>
      <c r="E475">
        <f>COUNTIF(주간_5pg!$F$2:$F$800,'5pg 데이터'!B475)</f>
        <v>1</v>
      </c>
      <c r="F475" t="b">
        <f t="shared" si="7"/>
        <v>1</v>
      </c>
      <c r="G475" t="str">
        <f>IF(F475=FALSE,"",B475&amp;"@"&amp;COUNTIFS($B$1:B475,B475,$F$1:F475,TRUE))</f>
        <v>South Korea@47</v>
      </c>
      <c r="H475" t="str">
        <f>IFERROR(INDEX('기사 제목, 링크 정리시트'!B:B,MATCH(CONCATENATE("http://skinnonews.com"&amp;'5pg 데이터'!A475),'기사 제목, 링크 정리시트'!C:C,0)),"")</f>
        <v>Yellowed phone cases and faded chairs, are they really on us?</v>
      </c>
      <c r="M475">
        <f>주간_5pg!F475</f>
        <v>0</v>
      </c>
    </row>
    <row r="476" spans="1:13">
      <c r="A476" s="86" t="s">
        <v>1749</v>
      </c>
      <c r="B476" s="86" t="s">
        <v>228</v>
      </c>
      <c r="C476" s="86">
        <v>2</v>
      </c>
      <c r="D476">
        <f>IF(VLOOKUP(A476,'상위 PV'!A:C,3,0)="기사임",1,"")</f>
        <v>1</v>
      </c>
      <c r="E476">
        <f>COUNTIF(주간_5pg!$F$2:$F$800,'5pg 데이터'!B476)</f>
        <v>1</v>
      </c>
      <c r="F476" t="b">
        <f t="shared" si="7"/>
        <v>1</v>
      </c>
      <c r="G476" t="str">
        <f>IF(F476=FALSE,"",B476&amp;"@"&amp;COUNTIFS($B$1:B476,B476,$F$1:F476,TRUE))</f>
        <v>Germany@9</v>
      </c>
      <c r="H476" t="str">
        <f>IFERROR(INDEX('기사 제목, 링크 정리시트'!B:B,MATCH(CONCATENATE("http://skinnonews.com"&amp;'5pg 데이터'!A476),'기사 제목, 링크 정리시트'!C:C,0)),"")</f>
        <v>Shifts and shutters: How Łukasz Grudzień balances work at SKBMP with his love for dog photography</v>
      </c>
      <c r="M476">
        <f>주간_5pg!F476</f>
        <v>0</v>
      </c>
    </row>
    <row r="477" spans="1:13">
      <c r="A477" s="86" t="s">
        <v>1749</v>
      </c>
      <c r="B477" s="86" t="s">
        <v>229</v>
      </c>
      <c r="C477" s="86">
        <v>2</v>
      </c>
      <c r="D477">
        <f>IF(VLOOKUP(A477,'상위 PV'!A:C,3,0)="기사임",1,"")</f>
        <v>1</v>
      </c>
      <c r="E477">
        <f>COUNTIF(주간_5pg!$F$2:$F$800,'5pg 데이터'!B477)</f>
        <v>1</v>
      </c>
      <c r="F477" t="b">
        <f t="shared" si="7"/>
        <v>1</v>
      </c>
      <c r="G477" t="str">
        <f>IF(F477=FALSE,"",B477&amp;"@"&amp;COUNTIFS($B$1:B477,B477,$F$1:F477,TRUE))</f>
        <v>India@40</v>
      </c>
      <c r="H477" t="str">
        <f>IFERROR(INDEX('기사 제목, 링크 정리시트'!B:B,MATCH(CONCATENATE("http://skinnonews.com"&amp;'5pg 데이터'!A477),'기사 제목, 링크 정리시트'!C:C,0)),"")</f>
        <v>Shifts and shutters: How Łukasz Grudzień balances work at SKBMP with his love for dog photography</v>
      </c>
      <c r="M477">
        <f>주간_5pg!F477</f>
        <v>0</v>
      </c>
    </row>
    <row r="478" spans="1:13">
      <c r="A478" s="86" t="s">
        <v>1753</v>
      </c>
      <c r="B478" s="86" t="s">
        <v>1795</v>
      </c>
      <c r="C478" s="86">
        <v>2</v>
      </c>
      <c r="D478">
        <f>IF(VLOOKUP(A478,'상위 PV'!A:C,3,0)="기사임",1,"")</f>
        <v>1</v>
      </c>
      <c r="E478">
        <f>COUNTIF(주간_5pg!$F$2:$F$800,'5pg 데이터'!B478)</f>
        <v>1</v>
      </c>
      <c r="F478" t="b">
        <f t="shared" si="7"/>
        <v>1</v>
      </c>
      <c r="G478" t="str">
        <f>IF(F478=FALSE,"",B478&amp;"@"&amp;COUNTIFS($B$1:B478,B478,$F$1:F478,TRUE))</f>
        <v>Bahrain@1</v>
      </c>
      <c r="H478" t="str">
        <f>IFERROR(INDEX('기사 제목, 링크 정리시트'!B:B,MATCH(CONCATENATE("http://skinnonews.com"&amp;'5pg 데이터'!A478),'기사 제목, 링크 정리시트'!C:C,0)),"")</f>
        <v>SK Earthon secures operatorship of Ketapu Cluster off the coast of Sarawak, Malaysia, expanding operations in Southeast Asia</v>
      </c>
      <c r="M478">
        <f>주간_5pg!F478</f>
        <v>0</v>
      </c>
    </row>
    <row r="479" spans="1:13">
      <c r="A479" s="86" t="s">
        <v>1753</v>
      </c>
      <c r="B479" s="86" t="s">
        <v>228</v>
      </c>
      <c r="C479" s="86">
        <v>2</v>
      </c>
      <c r="D479">
        <f>IF(VLOOKUP(A479,'상위 PV'!A:C,3,0)="기사임",1,"")</f>
        <v>1</v>
      </c>
      <c r="E479">
        <f>COUNTIF(주간_5pg!$F$2:$F$800,'5pg 데이터'!B479)</f>
        <v>1</v>
      </c>
      <c r="F479" t="b">
        <f t="shared" si="7"/>
        <v>1</v>
      </c>
      <c r="G479" t="str">
        <f>IF(F479=FALSE,"",B479&amp;"@"&amp;COUNTIFS($B$1:B479,B479,$F$1:F479,TRUE))</f>
        <v>Germany@10</v>
      </c>
      <c r="H479" t="str">
        <f>IFERROR(INDEX('기사 제목, 링크 정리시트'!B:B,MATCH(CONCATENATE("http://skinnonews.com"&amp;'5pg 데이터'!A479),'기사 제목, 링크 정리시트'!C:C,0)),"")</f>
        <v>SK Earthon secures operatorship of Ketapu Cluster off the coast of Sarawak, Malaysia, expanding operations in Southeast Asia</v>
      </c>
      <c r="M479">
        <f>주간_5pg!F479</f>
        <v>0</v>
      </c>
    </row>
    <row r="480" spans="1:13">
      <c r="A480" s="86" t="s">
        <v>1810</v>
      </c>
      <c r="B480" s="86" t="s">
        <v>249</v>
      </c>
      <c r="C480" s="86">
        <v>2</v>
      </c>
      <c r="D480">
        <f>IF(VLOOKUP(A480,'상위 PV'!A:C,3,0)="기사임",1,"")</f>
        <v>1</v>
      </c>
      <c r="E480">
        <f>COUNTIF(주간_5pg!$F$2:$F$800,'5pg 데이터'!B480)</f>
        <v>1</v>
      </c>
      <c r="F480" t="b">
        <f t="shared" si="7"/>
        <v>1</v>
      </c>
      <c r="G480" t="str">
        <f>IF(F480=FALSE,"",B480&amp;"@"&amp;COUNTIFS($B$1:B480,B480,$F$1:F480,TRUE))</f>
        <v>Australia@10</v>
      </c>
      <c r="H480" t="str">
        <f>IFERROR(INDEX('기사 제목, 링크 정리시트'!B:B,MATCH(CONCATENATE("http://skinnonews.com"&amp;'5pg 데이터'!A480),'기사 제목, 링크 정리시트'!C:C,0)),"")</f>
        <v>SK Energy to start sustainable aviation fuel (SAF) commercial production</v>
      </c>
      <c r="M480">
        <f>주간_5pg!F480</f>
        <v>0</v>
      </c>
    </row>
    <row r="481" spans="1:13">
      <c r="A481" s="86" t="s">
        <v>1810</v>
      </c>
      <c r="B481" s="86" t="s">
        <v>1583</v>
      </c>
      <c r="C481" s="86">
        <v>2</v>
      </c>
      <c r="D481">
        <f>IF(VLOOKUP(A481,'상위 PV'!A:C,3,0)="기사임",1,"")</f>
        <v>1</v>
      </c>
      <c r="E481">
        <f>COUNTIF(주간_5pg!$F$2:$F$800,'5pg 데이터'!B481)</f>
        <v>1</v>
      </c>
      <c r="F481" t="b">
        <f t="shared" si="7"/>
        <v>1</v>
      </c>
      <c r="G481" t="str">
        <f>IF(F481=FALSE,"",B481&amp;"@"&amp;COUNTIFS($B$1:B481,B481,$F$1:F481,TRUE))</f>
        <v>Egypt@1</v>
      </c>
      <c r="H481" t="str">
        <f>IFERROR(INDEX('기사 제목, 링크 정리시트'!B:B,MATCH(CONCATENATE("http://skinnonews.com"&amp;'5pg 데이터'!A481),'기사 제목, 링크 정리시트'!C:C,0)),"")</f>
        <v>SK Energy to start sustainable aviation fuel (SAF) commercial production</v>
      </c>
      <c r="M481">
        <f>주간_5pg!F481</f>
        <v>0</v>
      </c>
    </row>
    <row r="482" spans="1:13">
      <c r="A482" s="86" t="s">
        <v>1002</v>
      </c>
      <c r="B482" s="86" t="s">
        <v>228</v>
      </c>
      <c r="C482" s="86">
        <v>2</v>
      </c>
      <c r="D482">
        <f>IF(VLOOKUP(A482,'상위 PV'!A:C,3,0)="기사임",1,"")</f>
        <v>1</v>
      </c>
      <c r="E482">
        <f>COUNTIF(주간_5pg!$F$2:$F$800,'5pg 데이터'!B482)</f>
        <v>1</v>
      </c>
      <c r="F482" t="b">
        <f t="shared" si="7"/>
        <v>1</v>
      </c>
      <c r="G482" t="str">
        <f>IF(F482=FALSE,"",B482&amp;"@"&amp;COUNTIFS($B$1:B482,B482,$F$1:F482,TRUE))</f>
        <v>Germany@11</v>
      </c>
      <c r="H482" t="str">
        <f>IFERROR(INDEX('기사 제목, 링크 정리시트'!B:B,MATCH(CONCATENATE("http://skinnonews.com"&amp;'5pg 데이터'!A482),'기사 제목, 링크 정리시트'!C:C,0)),"")</f>
        <v>The branding story of SK hi-tech battery materials Poland: “Hi, Poland. Here’s something new for you!”</v>
      </c>
      <c r="M482">
        <f>주간_5pg!F482</f>
        <v>0</v>
      </c>
    </row>
    <row r="483" spans="1:13">
      <c r="A483" s="86" t="s">
        <v>1308</v>
      </c>
      <c r="B483" s="86" t="s">
        <v>246</v>
      </c>
      <c r="C483" s="86">
        <v>2</v>
      </c>
      <c r="D483">
        <f>IF(VLOOKUP(A483,'상위 PV'!A:C,3,0)="기사임",1,"")</f>
        <v>1</v>
      </c>
      <c r="E483">
        <f>COUNTIF(주간_5pg!$F$2:$F$800,'5pg 데이터'!B483)</f>
        <v>1</v>
      </c>
      <c r="F483" t="b">
        <f t="shared" si="7"/>
        <v>1</v>
      </c>
      <c r="G483" t="str">
        <f>IF(F483=FALSE,"",B483&amp;"@"&amp;COUNTIFS($B$1:B483,B483,$F$1:F483,TRUE))</f>
        <v>Poland@3</v>
      </c>
      <c r="H483" t="str">
        <f>IFERROR(INDEX('기사 제목, 링크 정리시트'!B:B,MATCH(CONCATENATE("http://skinnonews.com"&amp;'5pg 데이터'!A483),'기사 제목, 링크 정리시트'!C:C,0)),"")</f>
        <v/>
      </c>
      <c r="M483">
        <f>주간_5pg!F483</f>
        <v>0</v>
      </c>
    </row>
    <row r="484" spans="1:13">
      <c r="A484" s="86" t="s">
        <v>674</v>
      </c>
      <c r="B484" s="86" t="s">
        <v>225</v>
      </c>
      <c r="C484" s="86">
        <v>2</v>
      </c>
      <c r="D484">
        <f>IF(VLOOKUP(A484,'상위 PV'!A:C,3,0)="기사임",1,"")</f>
        <v>1</v>
      </c>
      <c r="E484">
        <f>COUNTIF(주간_5pg!$F$2:$F$800,'5pg 데이터'!B484)</f>
        <v>1</v>
      </c>
      <c r="F484" t="b">
        <f t="shared" si="7"/>
        <v>1</v>
      </c>
      <c r="G484" t="str">
        <f>IF(F484=FALSE,"",B484&amp;"@"&amp;COUNTIFS($B$1:B484,B484,$F$1:F484,TRUE))</f>
        <v>United States@55</v>
      </c>
      <c r="H484" t="str">
        <f>IFERROR(INDEX('기사 제목, 링크 정리시트'!B:B,MATCH(CONCATENATE("http://skinnonews.com"&amp;'5pg 데이터'!A484),'기사 제목, 링크 정리시트'!C:C,0)),"")</f>
        <v/>
      </c>
      <c r="M484">
        <f>주간_5pg!F484</f>
        <v>0</v>
      </c>
    </row>
    <row r="485" spans="1:13">
      <c r="A485" s="86" t="s">
        <v>1177</v>
      </c>
      <c r="B485" s="86" t="s">
        <v>225</v>
      </c>
      <c r="C485" s="86">
        <v>2</v>
      </c>
      <c r="D485">
        <f>IF(VLOOKUP(A485,'상위 PV'!A:C,3,0)="기사임",1,"")</f>
        <v>1</v>
      </c>
      <c r="E485">
        <f>COUNTIF(주간_5pg!$F$2:$F$800,'5pg 데이터'!B485)</f>
        <v>1</v>
      </c>
      <c r="F485" t="b">
        <f t="shared" si="7"/>
        <v>1</v>
      </c>
      <c r="G485" t="str">
        <f>IF(F485=FALSE,"",B485&amp;"@"&amp;COUNTIFS($B$1:B485,B485,$F$1:F485,TRUE))</f>
        <v>United States@56</v>
      </c>
      <c r="H485" t="str">
        <f>IFERROR(INDEX('기사 제목, 링크 정리시트'!B:B,MATCH(CONCATENATE("http://skinnonews.com"&amp;'5pg 데이터'!A485),'기사 제목, 링크 정리시트'!C:C,0)),"")</f>
        <v/>
      </c>
      <c r="M485">
        <f>주간_5pg!F485</f>
        <v>0</v>
      </c>
    </row>
    <row r="486" spans="1:13">
      <c r="A486" s="86" t="s">
        <v>279</v>
      </c>
      <c r="B486" s="86" t="s">
        <v>965</v>
      </c>
      <c r="C486" s="86">
        <v>2</v>
      </c>
      <c r="D486">
        <f>IF(VLOOKUP(A486,'상위 PV'!A:C,3,0)="기사임",1,"")</f>
        <v>1</v>
      </c>
      <c r="E486">
        <f>COUNTIF(주간_5pg!$F$2:$F$800,'5pg 데이터'!B486)</f>
        <v>1</v>
      </c>
      <c r="F486" t="b">
        <f t="shared" si="7"/>
        <v>1</v>
      </c>
      <c r="G486" t="str">
        <f>IF(F486=FALSE,"",B486&amp;"@"&amp;COUNTIFS($B$1:B486,B486,$F$1:F486,TRUE))</f>
        <v>Finland@1</v>
      </c>
      <c r="H486" t="str">
        <f>IFERROR(INDEX('기사 제목, 링크 정리시트'!B:B,MATCH(CONCATENATE("http://skinnonews.com"&amp;'5pg 데이터'!A486),'기사 제목, 링크 정리시트'!C:C,0)),"")</f>
        <v>SK Innovation decided to invest in the 3rd European battery plant in Hungary</v>
      </c>
      <c r="M486">
        <f>주간_5pg!F486</f>
        <v>0</v>
      </c>
    </row>
    <row r="487" spans="1:13">
      <c r="A487" s="86" t="s">
        <v>279</v>
      </c>
      <c r="B487" s="86" t="s">
        <v>228</v>
      </c>
      <c r="C487" s="86">
        <v>2</v>
      </c>
      <c r="D487">
        <f>IF(VLOOKUP(A487,'상위 PV'!A:C,3,0)="기사임",1,"")</f>
        <v>1</v>
      </c>
      <c r="E487">
        <f>COUNTIF(주간_5pg!$F$2:$F$800,'5pg 데이터'!B487)</f>
        <v>1</v>
      </c>
      <c r="F487" t="b">
        <f t="shared" si="7"/>
        <v>1</v>
      </c>
      <c r="G487" t="str">
        <f>IF(F487=FALSE,"",B487&amp;"@"&amp;COUNTIFS($B$1:B487,B487,$F$1:F487,TRUE))</f>
        <v>Germany@12</v>
      </c>
      <c r="H487" t="str">
        <f>IFERROR(INDEX('기사 제목, 링크 정리시트'!B:B,MATCH(CONCATENATE("http://skinnonews.com"&amp;'5pg 데이터'!A487),'기사 제목, 링크 정리시트'!C:C,0)),"")</f>
        <v>SK Innovation decided to invest in the 3rd European battery plant in Hungary</v>
      </c>
      <c r="M487">
        <f>주간_5pg!F487</f>
        <v>0</v>
      </c>
    </row>
    <row r="488" spans="1:13">
      <c r="A488" s="86" t="s">
        <v>279</v>
      </c>
      <c r="B488" s="86" t="s">
        <v>230</v>
      </c>
      <c r="C488" s="86">
        <v>2</v>
      </c>
      <c r="D488">
        <f>IF(VLOOKUP(A488,'상위 PV'!A:C,3,0)="기사임",1,"")</f>
        <v>1</v>
      </c>
      <c r="E488">
        <f>COUNTIF(주간_5pg!$F$2:$F$800,'5pg 데이터'!B488)</f>
        <v>1</v>
      </c>
      <c r="F488" t="b">
        <f t="shared" si="7"/>
        <v>1</v>
      </c>
      <c r="G488" t="str">
        <f>IF(F488=FALSE,"",B488&amp;"@"&amp;COUNTIFS($B$1:B488,B488,$F$1:F488,TRUE))</f>
        <v>Singapore@22</v>
      </c>
      <c r="H488" t="str">
        <f>IFERROR(INDEX('기사 제목, 링크 정리시트'!B:B,MATCH(CONCATENATE("http://skinnonews.com"&amp;'5pg 데이터'!A488),'기사 제목, 링크 정리시트'!C:C,0)),"")</f>
        <v>SK Innovation decided to invest in the 3rd European battery plant in Hungary</v>
      </c>
      <c r="M488">
        <f>주간_5pg!F488</f>
        <v>0</v>
      </c>
    </row>
    <row r="489" spans="1:13">
      <c r="A489" s="86" t="s">
        <v>279</v>
      </c>
      <c r="B489" s="86" t="s">
        <v>234</v>
      </c>
      <c r="C489" s="86">
        <v>2</v>
      </c>
      <c r="D489">
        <f>IF(VLOOKUP(A489,'상위 PV'!A:C,3,0)="기사임",1,"")</f>
        <v>1</v>
      </c>
      <c r="E489">
        <f>COUNTIF(주간_5pg!$F$2:$F$800,'5pg 데이터'!B489)</f>
        <v>1</v>
      </c>
      <c r="F489" t="b">
        <f t="shared" si="7"/>
        <v>1</v>
      </c>
      <c r="G489" t="str">
        <f>IF(F489=FALSE,"",B489&amp;"@"&amp;COUNTIFS($B$1:B489,B489,$F$1:F489,TRUE))</f>
        <v>United Kingdom@13</v>
      </c>
      <c r="H489" t="str">
        <f>IFERROR(INDEX('기사 제목, 링크 정리시트'!B:B,MATCH(CONCATENATE("http://skinnonews.com"&amp;'5pg 데이터'!A489),'기사 제목, 링크 정리시트'!C:C,0)),"")</f>
        <v>SK Innovation decided to invest in the 3rd European battery plant in Hungary</v>
      </c>
      <c r="M489">
        <f>주간_5pg!F489</f>
        <v>0</v>
      </c>
    </row>
    <row r="490" spans="1:13">
      <c r="A490" s="86" t="s">
        <v>658</v>
      </c>
      <c r="B490" s="86" t="s">
        <v>251</v>
      </c>
      <c r="C490" s="86">
        <v>2</v>
      </c>
      <c r="D490">
        <f>IF(VLOOKUP(A490,'상위 PV'!A:C,3,0)="기사임",1,"")</f>
        <v>1</v>
      </c>
      <c r="E490">
        <f>COUNTIF(주간_5pg!$F$2:$F$800,'5pg 데이터'!B490)</f>
        <v>1</v>
      </c>
      <c r="F490" t="b">
        <f t="shared" si="7"/>
        <v>1</v>
      </c>
      <c r="G490" t="str">
        <f>IF(F490=FALSE,"",B490&amp;"@"&amp;COUNTIFS($B$1:B490,B490,$F$1:F490,TRUE))</f>
        <v>Russia@1</v>
      </c>
      <c r="H490" t="str">
        <f>IFERROR(INDEX('기사 제목, 링크 정리시트'!B:B,MATCH(CONCATENATE("http://skinnonews.com"&amp;'5pg 데이터'!A490),'기사 제목, 링크 정리시트'!C:C,0)),"")</f>
        <v/>
      </c>
      <c r="M490">
        <f>주간_5pg!F490</f>
        <v>0</v>
      </c>
    </row>
    <row r="491" spans="1:13">
      <c r="A491" s="86" t="s">
        <v>1816</v>
      </c>
      <c r="B491" s="86" t="s">
        <v>1747</v>
      </c>
      <c r="C491" s="86">
        <v>2</v>
      </c>
      <c r="D491">
        <f>IF(VLOOKUP(A491,'상위 PV'!A:C,3,0)="기사임",1,"")</f>
        <v>1</v>
      </c>
      <c r="E491">
        <f>COUNTIF(주간_5pg!$F$2:$F$800,'5pg 데이터'!B491)</f>
        <v>1</v>
      </c>
      <c r="F491" t="b">
        <f t="shared" si="7"/>
        <v>1</v>
      </c>
      <c r="G491" t="str">
        <f>IF(F491=FALSE,"",B491&amp;"@"&amp;COUNTIFS($B$1:B491,B491,$F$1:F491,TRUE))</f>
        <v>Slovakia@1</v>
      </c>
      <c r="H491" t="str">
        <f>IFERROR(INDEX('기사 제목, 링크 정리시트'!B:B,MATCH(CONCATENATE("http://skinnonews.com"&amp;'5pg 데이터'!A491),'기사 제목, 링크 정리시트'!C:C,0)),"")</f>
        <v/>
      </c>
      <c r="M491">
        <f>주간_5pg!F491</f>
        <v>0</v>
      </c>
    </row>
    <row r="492" spans="1:13">
      <c r="A492" s="86" t="s">
        <v>1772</v>
      </c>
      <c r="B492" s="86" t="s">
        <v>225</v>
      </c>
      <c r="C492" s="86">
        <v>2</v>
      </c>
      <c r="D492">
        <f>IF(VLOOKUP(A492,'상위 PV'!A:C,3,0)="기사임",1,"")</f>
        <v>1</v>
      </c>
      <c r="E492">
        <f>COUNTIF(주간_5pg!$F$2:$F$800,'5pg 데이터'!B492)</f>
        <v>1</v>
      </c>
      <c r="F492" t="b">
        <f t="shared" si="7"/>
        <v>1</v>
      </c>
      <c r="G492" t="str">
        <f>IF(F492=FALSE,"",B492&amp;"@"&amp;COUNTIFS($B$1:B492,B492,$F$1:F492,TRUE))</f>
        <v>United States@57</v>
      </c>
      <c r="H492" t="str">
        <f>IFERROR(INDEX('기사 제목, 링크 정리시트'!B:B,MATCH(CONCATENATE("http://skinnonews.com"&amp;'5pg 데이터'!A492),'기사 제목, 링크 정리시트'!C:C,0)),"")</f>
        <v/>
      </c>
      <c r="M492">
        <f>주간_5pg!F492</f>
        <v>0</v>
      </c>
    </row>
    <row r="493" spans="1:13">
      <c r="A493" s="86" t="s">
        <v>1081</v>
      </c>
      <c r="B493" s="86" t="s">
        <v>250</v>
      </c>
      <c r="C493" s="86">
        <v>2</v>
      </c>
      <c r="D493">
        <f>IF(VLOOKUP(A493,'상위 PV'!A:C,3,0)="기사임",1,"")</f>
        <v>1</v>
      </c>
      <c r="E493">
        <f>COUNTIF(주간_5pg!$F$2:$F$800,'5pg 데이터'!B493)</f>
        <v>1</v>
      </c>
      <c r="F493" t="b">
        <f t="shared" si="7"/>
        <v>1</v>
      </c>
      <c r="G493" t="str">
        <f>IF(F493=FALSE,"",B493&amp;"@"&amp;COUNTIFS($B$1:B493,B493,$F$1:F493,TRUE))</f>
        <v>Philippines@3</v>
      </c>
      <c r="H493" t="str">
        <f>IFERROR(INDEX('기사 제목, 링크 정리시트'!B:B,MATCH(CONCATENATE("http://skinnonews.com"&amp;'5pg 데이터'!A493),'기사 제목, 링크 정리시트'!C:C,0)),"")</f>
        <v>SK ZIC, SK EnClean ranked No. 1 in Korea Brand Power Index for 23 consecutive year</v>
      </c>
      <c r="M493">
        <f>주간_5pg!F493</f>
        <v>0</v>
      </c>
    </row>
    <row r="494" spans="1:13">
      <c r="A494" s="86" t="s">
        <v>977</v>
      </c>
      <c r="B494" s="86" t="s">
        <v>227</v>
      </c>
      <c r="C494" s="86">
        <v>2</v>
      </c>
      <c r="D494">
        <f>IF(VLOOKUP(A494,'상위 PV'!A:C,3,0)="기사임",1,"")</f>
        <v>1</v>
      </c>
      <c r="E494">
        <f>COUNTIF(주간_5pg!$F$2:$F$800,'5pg 데이터'!B494)</f>
        <v>1</v>
      </c>
      <c r="F494" t="b">
        <f t="shared" si="7"/>
        <v>1</v>
      </c>
      <c r="G494" t="str">
        <f>IF(F494=FALSE,"",B494&amp;"@"&amp;COUNTIFS($B$1:B494,B494,$F$1:F494,TRUE))</f>
        <v>Japan@28</v>
      </c>
      <c r="H494" t="str">
        <f>IFERROR(INDEX('기사 제목, 링크 정리시트'!B:B,MATCH(CONCATENATE("http://skinnonews.com"&amp;'5pg 데이터'!A494),'기사 제목, 링크 정리시트'!C:C,0)),"")</f>
        <v/>
      </c>
      <c r="M494">
        <f>주간_5pg!F494</f>
        <v>0</v>
      </c>
    </row>
    <row r="495" spans="1:13">
      <c r="A495" s="86" t="s">
        <v>1082</v>
      </c>
      <c r="B495" s="86" t="s">
        <v>231</v>
      </c>
      <c r="C495" s="86">
        <v>2</v>
      </c>
      <c r="D495">
        <f>IF(VLOOKUP(A495,'상위 PV'!A:C,3,0)="기사임",1,"")</f>
        <v>1</v>
      </c>
      <c r="E495">
        <f>COUNTIF(주간_5pg!$F$2:$F$800,'5pg 데이터'!B495)</f>
        <v>1</v>
      </c>
      <c r="F495" t="b">
        <f t="shared" si="7"/>
        <v>1</v>
      </c>
      <c r="G495" t="str">
        <f>IF(F495=FALSE,"",B495&amp;"@"&amp;COUNTIFS($B$1:B495,B495,$F$1:F495,TRUE))</f>
        <v>China@11</v>
      </c>
      <c r="H495" t="str">
        <f>IFERROR(INDEX('기사 제목, 링크 정리시트'!B:B,MATCH(CONCATENATE("http://skinnonews.com"&amp;'5pg 데이터'!A495),'기사 제목, 링크 정리시트'!C:C,0)),"")</f>
        <v/>
      </c>
      <c r="M495">
        <f>주간_5pg!F495</f>
        <v>0</v>
      </c>
    </row>
    <row r="496" spans="1:13">
      <c r="A496" s="86" t="s">
        <v>1268</v>
      </c>
      <c r="B496" s="86" t="s">
        <v>650</v>
      </c>
      <c r="C496" s="86">
        <v>2</v>
      </c>
      <c r="D496">
        <f>IF(VLOOKUP(A496,'상위 PV'!A:C,3,0)="기사임",1,"")</f>
        <v>1</v>
      </c>
      <c r="E496">
        <f>COUNTIF(주간_5pg!$F$2:$F$800,'5pg 데이터'!B496)</f>
        <v>1</v>
      </c>
      <c r="F496" t="b">
        <f t="shared" si="7"/>
        <v>1</v>
      </c>
      <c r="G496" t="str">
        <f>IF(F496=FALSE,"",B496&amp;"@"&amp;COUNTIFS($B$1:B496,B496,$F$1:F496,TRUE))</f>
        <v>T체rkiye@1</v>
      </c>
      <c r="H496" t="str">
        <f>IFERROR(INDEX('기사 제목, 링크 정리시트'!B:B,MATCH(CONCATENATE("http://skinnonews.com"&amp;'5pg 데이터'!A496),'기사 제목, 링크 정리시트'!C:C,0)),"")</f>
        <v>Hyundai Motor, Kia and SK Innovation collaborate to develop HEV batteries</v>
      </c>
      <c r="M496">
        <f>주간_5pg!F496</f>
        <v>0</v>
      </c>
    </row>
    <row r="497" spans="1:13">
      <c r="A497" s="86" t="s">
        <v>289</v>
      </c>
      <c r="B497" s="86" t="s">
        <v>233</v>
      </c>
      <c r="C497" s="86">
        <v>2</v>
      </c>
      <c r="D497">
        <f>IF(VLOOKUP(A497,'상위 PV'!A:C,3,0)="기사임",1,"")</f>
        <v>1</v>
      </c>
      <c r="E497">
        <f>COUNTIF(주간_5pg!$F$2:$F$800,'5pg 데이터'!B497)</f>
        <v>1</v>
      </c>
      <c r="F497" t="b">
        <f t="shared" si="7"/>
        <v>1</v>
      </c>
      <c r="G497" t="str">
        <f>IF(F497=FALSE,"",B497&amp;"@"&amp;COUNTIFS($B$1:B497,B497,$F$1:F497,TRUE))</f>
        <v>Hong Kong@8</v>
      </c>
      <c r="H497" t="str">
        <f>IFERROR(INDEX('기사 제목, 링크 정리시트'!B:B,MATCH(CONCATENATE("http://skinnonews.com"&amp;'5pg 데이터'!A497),'기사 제목, 링크 정리시트'!C:C,0)),"")</f>
        <v>SK Acquires a Stake in Myanmar’s Second-largest Oil Distribution Company</v>
      </c>
      <c r="M497">
        <f>주간_5pg!F497</f>
        <v>0</v>
      </c>
    </row>
    <row r="498" spans="1:13">
      <c r="A498" s="86" t="s">
        <v>1617</v>
      </c>
      <c r="B498" s="86" t="s">
        <v>225</v>
      </c>
      <c r="C498" s="86">
        <v>2</v>
      </c>
      <c r="D498">
        <f>IF(VLOOKUP(A498,'상위 PV'!A:C,3,0)="기사임",1,"")</f>
        <v>1</v>
      </c>
      <c r="E498">
        <f>COUNTIF(주간_5pg!$F$2:$F$800,'5pg 데이터'!B498)</f>
        <v>1</v>
      </c>
      <c r="F498" t="b">
        <f t="shared" si="7"/>
        <v>1</v>
      </c>
      <c r="G498" t="str">
        <f>IF(F498=FALSE,"",B498&amp;"@"&amp;COUNTIFS($B$1:B498,B498,$F$1:F498,TRUE))</f>
        <v>United States@58</v>
      </c>
      <c r="H498" t="str">
        <f>IFERROR(INDEX('기사 제목, 링크 정리시트'!B:B,MATCH(CONCATENATE("http://skinnonews.com"&amp;'5pg 데이터'!A498),'기사 제목, 링크 정리시트'!C:C,0)),"")</f>
        <v/>
      </c>
      <c r="M498">
        <f>주간_5pg!F498</f>
        <v>0</v>
      </c>
    </row>
    <row r="499" spans="1:13">
      <c r="A499" s="86" t="s">
        <v>285</v>
      </c>
      <c r="B499" s="86" t="s">
        <v>651</v>
      </c>
      <c r="C499" s="86">
        <v>2</v>
      </c>
      <c r="D499">
        <f>IF(VLOOKUP(A499,'상위 PV'!A:C,3,0)="기사임",1,"")</f>
        <v>1</v>
      </c>
      <c r="E499">
        <f>COUNTIF(주간_5pg!$F$2:$F$800,'5pg 데이터'!B499)</f>
        <v>1</v>
      </c>
      <c r="F499" t="b">
        <f t="shared" si="7"/>
        <v>1</v>
      </c>
      <c r="G499" t="str">
        <f>IF(F499=FALSE,"",B499&amp;"@"&amp;COUNTIFS($B$1:B499,B499,$F$1:F499,TRUE))</f>
        <v>Ukraine@1</v>
      </c>
      <c r="H499" t="str">
        <f>IFERROR(INDEX('기사 제목, 링크 정리시트'!B:B,MATCH(CONCATENATE("http://skinnonews.com"&amp;'5pg 데이터'!A499),'기사 제목, 링크 정리시트'!C:C,0)),"")</f>
        <v>InterBattery 2021: SK Innovation shows safer, faster, longer EV batteries</v>
      </c>
      <c r="M499">
        <f>주간_5pg!F499</f>
        <v>0</v>
      </c>
    </row>
    <row r="500" spans="1:13">
      <c r="A500" s="86" t="s">
        <v>268</v>
      </c>
      <c r="B500" s="86" t="s">
        <v>238</v>
      </c>
      <c r="C500" s="86">
        <v>2</v>
      </c>
      <c r="D500">
        <f>IF(VLOOKUP(A500,'상위 PV'!A:C,3,0)="기사임",1,"")</f>
        <v>1</v>
      </c>
      <c r="E500">
        <f>COUNTIF(주간_5pg!$F$2:$F$800,'5pg 데이터'!B500)</f>
        <v>1</v>
      </c>
      <c r="F500" t="b">
        <f t="shared" si="7"/>
        <v>1</v>
      </c>
      <c r="G500" t="str">
        <f>IF(F500=FALSE,"",B500&amp;"@"&amp;COUNTIFS($B$1:B500,B500,$F$1:F500,TRUE))</f>
        <v>Sweden@3</v>
      </c>
      <c r="H500" t="str">
        <f>IFERROR(INDEX('기사 제목, 링크 정리시트'!B:B,MATCH(CONCATENATE("http://skinnonews.com"&amp;'5pg 데이터'!A500),'기사 제목, 링크 정리시트'!C:C,0)),"")</f>
        <v>Z-folding, a technique that ensures the safety of SK Innovation’s batteries</v>
      </c>
      <c r="M500">
        <f>주간_5pg!F500</f>
        <v>0</v>
      </c>
    </row>
    <row r="501" spans="1:13">
      <c r="A501" s="86" t="s">
        <v>970</v>
      </c>
      <c r="B501" s="86" t="s">
        <v>965</v>
      </c>
      <c r="C501" s="86">
        <v>2</v>
      </c>
      <c r="D501">
        <f>IF(VLOOKUP(A501,'상위 PV'!A:C,3,0)="기사임",1,"")</f>
        <v>1</v>
      </c>
      <c r="E501">
        <f>COUNTIF(주간_5pg!$F$2:$F$800,'5pg 데이터'!B501)</f>
        <v>1</v>
      </c>
      <c r="F501" t="b">
        <f t="shared" si="7"/>
        <v>1</v>
      </c>
      <c r="G501" t="str">
        <f>IF(F501=FALSE,"",B501&amp;"@"&amp;COUNTIFS($B$1:B501,B501,$F$1:F501,TRUE))</f>
        <v>Finland@2</v>
      </c>
      <c r="H501" t="str">
        <f>IFERROR(INDEX('기사 제목, 링크 정리시트'!B:B,MATCH(CONCATENATE("http://skinnonews.com"&amp;'5pg 데이터'!A501),'기사 제목, 링크 정리시트'!C:C,0)),"")</f>
        <v/>
      </c>
      <c r="M501">
        <f>주간_5pg!F501</f>
        <v>0</v>
      </c>
    </row>
    <row r="502" spans="1:13">
      <c r="A502" s="86" t="s">
        <v>1754</v>
      </c>
      <c r="B502" s="86" t="s">
        <v>249</v>
      </c>
      <c r="C502" s="86">
        <v>2</v>
      </c>
      <c r="D502">
        <f>IF(VLOOKUP(A502,'상위 PV'!A:C,3,0)="기사임",1,"")</f>
        <v>1</v>
      </c>
      <c r="E502">
        <f>COUNTIF(주간_5pg!$F$2:$F$800,'5pg 데이터'!B502)</f>
        <v>1</v>
      </c>
      <c r="F502" t="b">
        <f t="shared" si="7"/>
        <v>1</v>
      </c>
      <c r="G502" t="str">
        <f>IF(F502=FALSE,"",B502&amp;"@"&amp;COUNTIFS($B$1:B502,B502,$F$1:F502,TRUE))</f>
        <v>Australia@11</v>
      </c>
      <c r="H502" t="str">
        <f>IFERROR(INDEX('기사 제목, 링크 정리시트'!B:B,MATCH(CONCATENATE("http://skinnonews.com"&amp;'5pg 데이터'!A502),'기사 제목, 링크 정리시트'!C:C,0)),"")</f>
        <v/>
      </c>
      <c r="M502">
        <f>주간_5pg!F502</f>
        <v>0</v>
      </c>
    </row>
    <row r="503" spans="1:13">
      <c r="A503" s="86" t="s">
        <v>1754</v>
      </c>
      <c r="B503" s="86" t="s">
        <v>232</v>
      </c>
      <c r="C503" s="86">
        <v>2</v>
      </c>
      <c r="D503">
        <f>IF(VLOOKUP(A503,'상위 PV'!A:C,3,0)="기사임",1,"")</f>
        <v>1</v>
      </c>
      <c r="E503">
        <f>COUNTIF(주간_5pg!$F$2:$F$800,'5pg 데이터'!B503)</f>
        <v>1</v>
      </c>
      <c r="F503" t="b">
        <f t="shared" si="7"/>
        <v>1</v>
      </c>
      <c r="G503" t="str">
        <f>IF(F503=FALSE,"",B503&amp;"@"&amp;COUNTIFS($B$1:B503,B503,$F$1:F503,TRUE))</f>
        <v>Canada@7</v>
      </c>
      <c r="H503" t="str">
        <f>IFERROR(INDEX('기사 제목, 링크 정리시트'!B:B,MATCH(CONCATENATE("http://skinnonews.com"&amp;'5pg 데이터'!A503),'기사 제목, 링크 정리시트'!C:C,0)),"")</f>
        <v/>
      </c>
      <c r="M503">
        <f>주간_5pg!F503</f>
        <v>0</v>
      </c>
    </row>
    <row r="504" spans="1:13">
      <c r="A504" s="86" t="s">
        <v>1754</v>
      </c>
      <c r="B504" s="86" t="s">
        <v>229</v>
      </c>
      <c r="C504" s="86">
        <v>2</v>
      </c>
      <c r="D504">
        <f>IF(VLOOKUP(A504,'상위 PV'!A:C,3,0)="기사임",1,"")</f>
        <v>1</v>
      </c>
      <c r="E504">
        <f>COUNTIF(주간_5pg!$F$2:$F$800,'5pg 데이터'!B504)</f>
        <v>1</v>
      </c>
      <c r="F504" t="b">
        <f t="shared" si="7"/>
        <v>1</v>
      </c>
      <c r="G504" t="str">
        <f>IF(F504=FALSE,"",B504&amp;"@"&amp;COUNTIFS($B$1:B504,B504,$F$1:F504,TRUE))</f>
        <v>India@41</v>
      </c>
      <c r="H504" t="str">
        <f>IFERROR(INDEX('기사 제목, 링크 정리시트'!B:B,MATCH(CONCATENATE("http://skinnonews.com"&amp;'5pg 데이터'!A504),'기사 제목, 링크 정리시트'!C:C,0)),"")</f>
        <v/>
      </c>
      <c r="M504">
        <f>주간_5pg!F504</f>
        <v>0</v>
      </c>
    </row>
    <row r="505" spans="1:13">
      <c r="A505" s="86" t="s">
        <v>1210</v>
      </c>
      <c r="B505" s="86" t="s">
        <v>225</v>
      </c>
      <c r="C505" s="86">
        <v>2</v>
      </c>
      <c r="D505">
        <f>IF(VLOOKUP(A505,'상위 PV'!A:C,3,0)="기사임",1,"")</f>
        <v>1</v>
      </c>
      <c r="E505">
        <f>COUNTIF(주간_5pg!$F$2:$F$800,'5pg 데이터'!B505)</f>
        <v>1</v>
      </c>
      <c r="F505" t="b">
        <f t="shared" si="7"/>
        <v>1</v>
      </c>
      <c r="G505" t="str">
        <f>IF(F505=FALSE,"",B505&amp;"@"&amp;COUNTIFS($B$1:B505,B505,$F$1:F505,TRUE))</f>
        <v>United States@59</v>
      </c>
      <c r="H505" t="str">
        <f>IFERROR(INDEX('기사 제목, 링크 정리시트'!B:B,MATCH(CONCATENATE("http://skinnonews.com"&amp;'5pg 데이터'!A505),'기사 제목, 링크 정리시트'!C:C,0)),"")</f>
        <v/>
      </c>
      <c r="M505">
        <f>주간_5pg!F505</f>
        <v>0</v>
      </c>
    </row>
    <row r="506" spans="1:13">
      <c r="A506" s="86" t="s">
        <v>1211</v>
      </c>
      <c r="B506" s="86" t="s">
        <v>227</v>
      </c>
      <c r="C506" s="86">
        <v>2</v>
      </c>
      <c r="D506">
        <f>IF(VLOOKUP(A506,'상위 PV'!A:C,3,0)="기사임",1,"")</f>
        <v>1</v>
      </c>
      <c r="E506">
        <f>COUNTIF(주간_5pg!$F$2:$F$800,'5pg 데이터'!B506)</f>
        <v>1</v>
      </c>
      <c r="F506" t="b">
        <f t="shared" si="7"/>
        <v>1</v>
      </c>
      <c r="G506" t="str">
        <f>IF(F506=FALSE,"",B506&amp;"@"&amp;COUNTIFS($B$1:B506,B506,$F$1:F506,TRUE))</f>
        <v>Japan@29</v>
      </c>
      <c r="H506" t="str">
        <f>IFERROR(INDEX('기사 제목, 링크 정리시트'!B:B,MATCH(CONCATENATE("http://skinnonews.com"&amp;'5pg 데이터'!A506),'기사 제목, 링크 정리시트'!C:C,0)),"")</f>
        <v/>
      </c>
      <c r="M506">
        <f>주간_5pg!F506</f>
        <v>0</v>
      </c>
    </row>
    <row r="507" spans="1:13">
      <c r="A507" s="86" t="s">
        <v>673</v>
      </c>
      <c r="B507" s="86" t="s">
        <v>226</v>
      </c>
      <c r="C507" s="86">
        <v>2</v>
      </c>
      <c r="D507">
        <f>IF(VLOOKUP(A507,'상위 PV'!A:C,3,0)="기사임",1,"")</f>
        <v>1</v>
      </c>
      <c r="E507">
        <f>COUNTIF(주간_5pg!$F$2:$F$800,'5pg 데이터'!B507)</f>
        <v>1</v>
      </c>
      <c r="F507" t="b">
        <f t="shared" si="7"/>
        <v>1</v>
      </c>
      <c r="G507" t="str">
        <f>IF(F507=FALSE,"",B507&amp;"@"&amp;COUNTIFS($B$1:B507,B507,$F$1:F507,TRUE))</f>
        <v>South Korea@48</v>
      </c>
      <c r="H507" t="str">
        <f>IFERROR(INDEX('기사 제목, 링크 정리시트'!B:B,MATCH(CONCATENATE("http://skinnonews.com"&amp;'5pg 데이터'!A507),'기사 제목, 링크 정리시트'!C:C,0)),"")</f>
        <v/>
      </c>
      <c r="M507">
        <f>주간_5pg!F507</f>
        <v>0</v>
      </c>
    </row>
    <row r="508" spans="1:13">
      <c r="A508" s="86" t="s">
        <v>1175</v>
      </c>
      <c r="B508" s="86" t="s">
        <v>233</v>
      </c>
      <c r="C508" s="86">
        <v>2</v>
      </c>
      <c r="D508">
        <f>IF(VLOOKUP(A508,'상위 PV'!A:C,3,0)="기사임",1,"")</f>
        <v>1</v>
      </c>
      <c r="E508">
        <f>COUNTIF(주간_5pg!$F$2:$F$800,'5pg 데이터'!B508)</f>
        <v>1</v>
      </c>
      <c r="F508" t="b">
        <f t="shared" si="7"/>
        <v>1</v>
      </c>
      <c r="G508" t="str">
        <f>IF(F508=FALSE,"",B508&amp;"@"&amp;COUNTIFS($B$1:B508,B508,$F$1:F508,TRUE))</f>
        <v>Hong Kong@9</v>
      </c>
      <c r="H508" t="str">
        <f>IFERROR(INDEX('기사 제목, 링크 정리시트'!B:B,MATCH(CONCATENATE("http://skinnonews.com"&amp;'5pg 데이터'!A508),'기사 제목, 링크 정리시트'!C:C,0)),"")</f>
        <v>SKGC 变更公司名称为 SK Geo Centric, 公布将发展成为“全球最佳废塑料回收利用城市油田企业”的目标</v>
      </c>
      <c r="M508">
        <f>주간_5pg!F508</f>
        <v>0</v>
      </c>
    </row>
    <row r="509" spans="1:13">
      <c r="A509" s="86" t="s">
        <v>1442</v>
      </c>
      <c r="B509" s="86" t="s">
        <v>225</v>
      </c>
      <c r="C509" s="86">
        <v>2</v>
      </c>
      <c r="D509">
        <f>IF(VLOOKUP(A509,'상위 PV'!A:C,3,0)="기사임",1,"")</f>
        <v>1</v>
      </c>
      <c r="E509">
        <f>COUNTIF(주간_5pg!$F$2:$F$800,'5pg 데이터'!B509)</f>
        <v>1</v>
      </c>
      <c r="F509" t="b">
        <f t="shared" si="7"/>
        <v>1</v>
      </c>
      <c r="G509" t="str">
        <f>IF(F509=FALSE,"",B509&amp;"@"&amp;COUNTIFS($B$1:B509,B509,$F$1:F509,TRUE))</f>
        <v>United States@60</v>
      </c>
      <c r="H509" t="str">
        <f>IFERROR(INDEX('기사 제목, 링크 정리시트'!B:B,MATCH(CONCATENATE("http://skinnonews.com"&amp;'5pg 데이터'!A509),'기사 제목, 링크 정리시트'!C:C,0)),"")</f>
        <v/>
      </c>
      <c r="M509">
        <f>주간_5pg!F509</f>
        <v>0</v>
      </c>
    </row>
    <row r="510" spans="1:13">
      <c r="A510" s="86" t="s">
        <v>286</v>
      </c>
      <c r="B510" s="86" t="s">
        <v>231</v>
      </c>
      <c r="C510" s="86">
        <v>2</v>
      </c>
      <c r="D510">
        <f>IF(VLOOKUP(A510,'상위 PV'!A:C,3,0)="기사임",1,"")</f>
        <v>1</v>
      </c>
      <c r="E510">
        <f>COUNTIF(주간_5pg!$F$2:$F$800,'5pg 데이터'!B510)</f>
        <v>1</v>
      </c>
      <c r="F510" t="b">
        <f t="shared" si="7"/>
        <v>1</v>
      </c>
      <c r="G510" t="str">
        <f>IF(F510=FALSE,"",B510&amp;"@"&amp;COUNTIFS($B$1:B510,B510,$F$1:F510,TRUE))</f>
        <v>China@12</v>
      </c>
      <c r="H510" t="str">
        <f>IFERROR(INDEX('기사 제목, 링크 정리시트'!B:B,MATCH(CONCATENATE("http://skinnonews.com"&amp;'5pg 데이터'!A510),'기사 제목, 링크 정리시트'!C:C,0)),"")</f>
        <v>SK IE Technology to start operating its first Lithium-ion battery separator plant in Poland</v>
      </c>
      <c r="M510">
        <f>주간_5pg!F510</f>
        <v>0</v>
      </c>
    </row>
    <row r="511" spans="1:13">
      <c r="A511" s="86" t="s">
        <v>286</v>
      </c>
      <c r="B511" s="86" t="s">
        <v>230</v>
      </c>
      <c r="C511" s="86">
        <v>2</v>
      </c>
      <c r="D511">
        <f>IF(VLOOKUP(A511,'상위 PV'!A:C,3,0)="기사임",1,"")</f>
        <v>1</v>
      </c>
      <c r="E511">
        <f>COUNTIF(주간_5pg!$F$2:$F$800,'5pg 데이터'!B511)</f>
        <v>1</v>
      </c>
      <c r="F511" t="b">
        <f t="shared" si="7"/>
        <v>1</v>
      </c>
      <c r="G511" t="str">
        <f>IF(F511=FALSE,"",B511&amp;"@"&amp;COUNTIFS($B$1:B511,B511,$F$1:F511,TRUE))</f>
        <v>Singapore@23</v>
      </c>
      <c r="H511" t="str">
        <f>IFERROR(INDEX('기사 제목, 링크 정리시트'!B:B,MATCH(CONCATENATE("http://skinnonews.com"&amp;'5pg 데이터'!A511),'기사 제목, 링크 정리시트'!C:C,0)),"")</f>
        <v>SK IE Technology to start operating its first Lithium-ion battery separator plant in Poland</v>
      </c>
      <c r="M511">
        <f>주간_5pg!F511</f>
        <v>0</v>
      </c>
    </row>
    <row r="512" spans="1:13">
      <c r="A512" s="86" t="s">
        <v>647</v>
      </c>
      <c r="B512" s="86" t="s">
        <v>240</v>
      </c>
      <c r="C512" s="86">
        <v>2</v>
      </c>
      <c r="D512">
        <f>IF(VLOOKUP(A512,'상위 PV'!A:C,3,0)="기사임",1,"")</f>
        <v>1</v>
      </c>
      <c r="E512">
        <f>COUNTIF(주간_5pg!$F$2:$F$800,'5pg 데이터'!B512)</f>
        <v>1</v>
      </c>
      <c r="F512" t="b">
        <f t="shared" si="7"/>
        <v>1</v>
      </c>
      <c r="G512" t="str">
        <f>IF(F512=FALSE,"",B512&amp;"@"&amp;COUNTIFS($B$1:B512,B512,$F$1:F512,TRUE))</f>
        <v>Spain@3</v>
      </c>
      <c r="H512" t="str">
        <f>IFERROR(INDEX('기사 제목, 링크 정리시트'!B:B,MATCH(CONCATENATE("http://skinnonews.com"&amp;'5pg 데이터'!A512),'기사 제목, 링크 정리시트'!C:C,0)),"")</f>
        <v/>
      </c>
      <c r="M512">
        <f>주간_5pg!F512</f>
        <v>0</v>
      </c>
    </row>
    <row r="513" spans="1:13">
      <c r="A513" s="86" t="s">
        <v>1826</v>
      </c>
      <c r="B513" s="86" t="s">
        <v>237</v>
      </c>
      <c r="C513" s="86">
        <v>2</v>
      </c>
      <c r="D513">
        <f>IF(VLOOKUP(A513,'상위 PV'!A:C,3,0)="기사임",1,"")</f>
        <v>1</v>
      </c>
      <c r="E513">
        <f>COUNTIF(주간_5pg!$F$2:$F$800,'5pg 데이터'!B513)</f>
        <v>1</v>
      </c>
      <c r="F513" t="b">
        <f t="shared" si="7"/>
        <v>1</v>
      </c>
      <c r="G513" t="str">
        <f>IF(F513=FALSE,"",B513&amp;"@"&amp;COUNTIFS($B$1:B513,B513,$F$1:F513,TRUE))</f>
        <v>Malaysia@9</v>
      </c>
      <c r="H513" t="str">
        <f>IFERROR(INDEX('기사 제목, 링크 정리시트'!B:B,MATCH(CONCATENATE("http://skinnonews.com"&amp;'5pg 데이터'!A513),'기사 제목, 링크 정리시트'!C:C,0)),"")</f>
        <v/>
      </c>
      <c r="M513">
        <f>주간_5pg!F513</f>
        <v>0</v>
      </c>
    </row>
    <row r="514" spans="1:13">
      <c r="A514" s="86" t="s">
        <v>915</v>
      </c>
      <c r="B514" s="86" t="s">
        <v>230</v>
      </c>
      <c r="C514" s="86">
        <v>2</v>
      </c>
      <c r="D514">
        <f>IF(VLOOKUP(A514,'상위 PV'!A:C,3,0)="기사임",1,"")</f>
        <v>1</v>
      </c>
      <c r="E514">
        <f>COUNTIF(주간_5pg!$F$2:$F$800,'5pg 데이터'!B514)</f>
        <v>1</v>
      </c>
      <c r="F514" t="b">
        <f t="shared" ref="F514:F577" si="8">AND(D514=1,E514=1)</f>
        <v>1</v>
      </c>
      <c r="G514" t="str">
        <f>IF(F514=FALSE,"",B514&amp;"@"&amp;COUNTIFS($B$1:B514,B514,$F$1:F514,TRUE))</f>
        <v>Singapore@24</v>
      </c>
      <c r="H514" t="str">
        <f>IFERROR(INDEX('기사 제목, 링크 정리시트'!B:B,MATCH(CONCATENATE("http://skinnonews.com"&amp;'5pg 데이터'!A514),'기사 제목, 링크 정리시트'!C:C,0)),"")</f>
        <v/>
      </c>
      <c r="M514">
        <f>주간_5pg!F514</f>
        <v>0</v>
      </c>
    </row>
    <row r="515" spans="1:13">
      <c r="A515" s="86" t="s">
        <v>301</v>
      </c>
      <c r="B515" s="86" t="s">
        <v>244</v>
      </c>
      <c r="C515" s="86">
        <v>2</v>
      </c>
      <c r="D515">
        <f>IF(VLOOKUP(A515,'상위 PV'!A:C,3,0)="기사임",1,"")</f>
        <v>1</v>
      </c>
      <c r="E515">
        <f>COUNTIF(주간_5pg!$F$2:$F$800,'5pg 데이터'!B515)</f>
        <v>1</v>
      </c>
      <c r="F515" t="b">
        <f t="shared" si="8"/>
        <v>1</v>
      </c>
      <c r="G515" t="str">
        <f>IF(F515=FALSE,"",B515&amp;"@"&amp;COUNTIFS($B$1:B515,B515,$F$1:F515,TRUE))</f>
        <v>Indonesia@24</v>
      </c>
      <c r="H515" t="str">
        <f>IFERROR(INDEX('기사 제목, 링크 정리시트'!B:B,MATCH(CONCATENATE("http://skinnonews.com"&amp;'5pg 데이터'!A515),'기사 제목, 링크 정리시트'!C:C,0)),"")</f>
        <v>SK Innovation’s NCM9 battery wins at CES 2022 Innovation Awards</v>
      </c>
      <c r="M515">
        <f>주간_5pg!F515</f>
        <v>0</v>
      </c>
    </row>
    <row r="516" spans="1:13">
      <c r="A516" s="86" t="s">
        <v>1084</v>
      </c>
      <c r="B516" s="86" t="s">
        <v>247</v>
      </c>
      <c r="C516" s="86">
        <v>2</v>
      </c>
      <c r="D516">
        <f>IF(VLOOKUP(A516,'상위 PV'!A:C,3,0)="기사임",1,"")</f>
        <v>1</v>
      </c>
      <c r="E516">
        <f>COUNTIF(주간_5pg!$F$2:$F$800,'5pg 데이터'!B516)</f>
        <v>1</v>
      </c>
      <c r="F516" t="b">
        <f t="shared" si="8"/>
        <v>1</v>
      </c>
      <c r="G516" t="str">
        <f>IF(F516=FALSE,"",B516&amp;"@"&amp;COUNTIFS($B$1:B516,B516,$F$1:F516,TRUE))</f>
        <v>Vietnam@6</v>
      </c>
      <c r="H516" t="str">
        <f>IFERROR(INDEX('기사 제목, 링크 정리시트'!B:B,MATCH(CONCATENATE("http://skinnonews.com"&amp;'5pg 데이터'!A516),'기사 제목, 링크 정리시트'!C:C,0)),"")</f>
        <v/>
      </c>
      <c r="M516">
        <f>주간_5pg!F516</f>
        <v>0</v>
      </c>
    </row>
    <row r="517" spans="1:13">
      <c r="A517" s="86" t="s">
        <v>904</v>
      </c>
      <c r="B517" s="86" t="s">
        <v>227</v>
      </c>
      <c r="C517" s="86">
        <v>2</v>
      </c>
      <c r="D517">
        <f>IF(VLOOKUP(A517,'상위 PV'!A:C,3,0)="기사임",1,"")</f>
        <v>1</v>
      </c>
      <c r="E517">
        <f>COUNTIF(주간_5pg!$F$2:$F$800,'5pg 데이터'!B517)</f>
        <v>1</v>
      </c>
      <c r="F517" t="b">
        <f t="shared" si="8"/>
        <v>1</v>
      </c>
      <c r="G517" t="str">
        <f>IF(F517=FALSE,"",B517&amp;"@"&amp;COUNTIFS($B$1:B517,B517,$F$1:F517,TRUE))</f>
        <v>Japan@30</v>
      </c>
      <c r="H517" t="str">
        <f>IFERROR(INDEX('기사 제목, 링크 정리시트'!B:B,MATCH(CONCATENATE("http://skinnonews.com"&amp;'5pg 데이터'!A517),'기사 제목, 링크 정리시트'!C:C,0)),"")</f>
        <v/>
      </c>
      <c r="M517">
        <f>주간_5pg!F517</f>
        <v>0</v>
      </c>
    </row>
    <row r="518" spans="1:13">
      <c r="A518" s="86" t="s">
        <v>310</v>
      </c>
      <c r="B518" s="86" t="s">
        <v>229</v>
      </c>
      <c r="C518" s="86">
        <v>2</v>
      </c>
      <c r="D518">
        <f>IF(VLOOKUP(A518,'상위 PV'!A:C,3,0)="기사임",1,"")</f>
        <v>1</v>
      </c>
      <c r="E518">
        <f>COUNTIF(주간_5pg!$F$2:$F$800,'5pg 데이터'!B518)</f>
        <v>1</v>
      </c>
      <c r="F518" t="b">
        <f t="shared" si="8"/>
        <v>1</v>
      </c>
      <c r="G518" t="str">
        <f>IF(F518=FALSE,"",B518&amp;"@"&amp;COUNTIFS($B$1:B518,B518,$F$1:F518,TRUE))</f>
        <v>India@42</v>
      </c>
      <c r="H518" t="str">
        <f>IFERROR(INDEX('기사 제목, 링크 정리시트'!B:B,MATCH(CONCATENATE("http://skinnonews.com"&amp;'5pg 데이터'!A518),'기사 제목, 링크 정리시트'!C:C,0)),"")</f>
        <v/>
      </c>
      <c r="M518">
        <f>주간_5pg!F518</f>
        <v>0</v>
      </c>
    </row>
    <row r="519" spans="1:13">
      <c r="A519" s="86" t="s">
        <v>1335</v>
      </c>
      <c r="B519" s="86" t="s">
        <v>226</v>
      </c>
      <c r="C519" s="86">
        <v>2</v>
      </c>
      <c r="D519">
        <f>IF(VLOOKUP(A519,'상위 PV'!A:C,3,0)="기사임",1,"")</f>
        <v>1</v>
      </c>
      <c r="E519">
        <f>COUNTIF(주간_5pg!$F$2:$F$800,'5pg 데이터'!B519)</f>
        <v>1</v>
      </c>
      <c r="F519" t="b">
        <f t="shared" si="8"/>
        <v>1</v>
      </c>
      <c r="G519" t="str">
        <f>IF(F519=FALSE,"",B519&amp;"@"&amp;COUNTIFS($B$1:B519,B519,$F$1:F519,TRUE))</f>
        <v>South Korea@49</v>
      </c>
      <c r="H519" t="str">
        <f>IFERROR(INDEX('기사 제목, 링크 정리시트'!B:B,MATCH(CONCATENATE("http://skinnonews.com"&amp;'5pg 데이터'!A519),'기사 제목, 링크 정리시트'!C:C,0)),"")</f>
        <v/>
      </c>
      <c r="M519">
        <f>주간_5pg!F519</f>
        <v>0</v>
      </c>
    </row>
    <row r="520" spans="1:13">
      <c r="A520" s="86" t="s">
        <v>1219</v>
      </c>
      <c r="B520" s="86" t="s">
        <v>226</v>
      </c>
      <c r="C520" s="86">
        <v>2</v>
      </c>
      <c r="D520">
        <f>IF(VLOOKUP(A520,'상위 PV'!A:C,3,0)="기사임",1,"")</f>
        <v>1</v>
      </c>
      <c r="E520">
        <f>COUNTIF(주간_5pg!$F$2:$F$800,'5pg 데이터'!B520)</f>
        <v>1</v>
      </c>
      <c r="F520" t="b">
        <f t="shared" si="8"/>
        <v>1</v>
      </c>
      <c r="G520" t="str">
        <f>IF(F520=FALSE,"",B520&amp;"@"&amp;COUNTIFS($B$1:B520,B520,$F$1:F520,TRUE))</f>
        <v>South Korea@50</v>
      </c>
      <c r="H520" t="str">
        <f>IFERROR(INDEX('기사 제목, 링크 정리시트'!B:B,MATCH(CONCATENATE("http://skinnonews.com"&amp;'5pg 데이터'!A520),'기사 제목, 링크 정리시트'!C:C,0)),"")</f>
        <v/>
      </c>
      <c r="M520">
        <f>주간_5pg!F520</f>
        <v>0</v>
      </c>
    </row>
    <row r="521" spans="1:13">
      <c r="A521" s="86" t="s">
        <v>1827</v>
      </c>
      <c r="B521" s="86" t="s">
        <v>229</v>
      </c>
      <c r="C521" s="86">
        <v>2</v>
      </c>
      <c r="D521">
        <f>IF(VLOOKUP(A521,'상위 PV'!A:C,3,0)="기사임",1,"")</f>
        <v>1</v>
      </c>
      <c r="E521">
        <f>COUNTIF(주간_5pg!$F$2:$F$800,'5pg 데이터'!B521)</f>
        <v>1</v>
      </c>
      <c r="F521" t="b">
        <f t="shared" si="8"/>
        <v>1</v>
      </c>
      <c r="G521" t="str">
        <f>IF(F521=FALSE,"",B521&amp;"@"&amp;COUNTIFS($B$1:B521,B521,$F$1:F521,TRUE))</f>
        <v>India@43</v>
      </c>
      <c r="H521" t="str">
        <f>IFERROR(INDEX('기사 제목, 링크 정리시트'!B:B,MATCH(CONCATENATE("http://skinnonews.com"&amp;'5pg 데이터'!A521),'기사 제목, 링크 정리시트'!C:C,0)),"")</f>
        <v/>
      </c>
      <c r="M521">
        <f>주간_5pg!F521</f>
        <v>0</v>
      </c>
    </row>
    <row r="522" spans="1:13">
      <c r="A522" s="86" t="s">
        <v>276</v>
      </c>
      <c r="B522" s="86" t="s">
        <v>1593</v>
      </c>
      <c r="C522" s="86">
        <v>2</v>
      </c>
      <c r="D522">
        <f>IF(VLOOKUP(A522,'상위 PV'!A:C,3,0)="기사임",1,"")</f>
        <v>1</v>
      </c>
      <c r="E522">
        <f>COUNTIF(주간_5pg!$F$2:$F$800,'5pg 데이터'!B522)</f>
        <v>1</v>
      </c>
      <c r="F522" t="b">
        <f t="shared" si="8"/>
        <v>1</v>
      </c>
      <c r="G522" t="str">
        <f>IF(F522=FALSE,"",B522&amp;"@"&amp;COUNTIFS($B$1:B522,B522,$F$1:F522,TRUE))</f>
        <v>Nigeria@1</v>
      </c>
      <c r="H522" t="str">
        <f>IFERROR(INDEX('기사 제목, 링크 정리시트'!B:B,MATCH(CONCATENATE("http://skinnonews.com"&amp;'5pg 데이터'!A522),'기사 제목, 링크 정리시트'!C:C,0)),"")</f>
        <v>SK On unveils production process and future vision of “Safe Batteries” at InterBattery 2022</v>
      </c>
      <c r="M522">
        <f>주간_5pg!F522</f>
        <v>0</v>
      </c>
    </row>
    <row r="523" spans="1:13">
      <c r="A523" s="86" t="s">
        <v>302</v>
      </c>
      <c r="B523" s="86" t="s">
        <v>229</v>
      </c>
      <c r="C523" s="86">
        <v>2</v>
      </c>
      <c r="D523">
        <f>IF(VLOOKUP(A523,'상위 PV'!A:C,3,0)="기사임",1,"")</f>
        <v>1</v>
      </c>
      <c r="E523">
        <f>COUNTIF(주간_5pg!$F$2:$F$800,'5pg 데이터'!B523)</f>
        <v>1</v>
      </c>
      <c r="F523" t="b">
        <f t="shared" si="8"/>
        <v>1</v>
      </c>
      <c r="G523" t="str">
        <f>IF(F523=FALSE,"",B523&amp;"@"&amp;COUNTIFS($B$1:B523,B523,$F$1:F523,TRUE))</f>
        <v>India@44</v>
      </c>
      <c r="H523" t="str">
        <f>IFERROR(INDEX('기사 제목, 링크 정리시트'!B:B,MATCH(CONCATENATE("http://skinnonews.com"&amp;'5pg 데이터'!A523),'기사 제목, 링크 정리시트'!C:C,0)),"")</f>
        <v>SK Earthon signs Production Sharing Contract for Block SK 427 offshore Malaysia with Petronas and PSEP</v>
      </c>
      <c r="M523">
        <f>주간_5pg!F523</f>
        <v>0</v>
      </c>
    </row>
    <row r="524" spans="1:13">
      <c r="A524" s="86" t="s">
        <v>302</v>
      </c>
      <c r="B524" s="86" t="s">
        <v>234</v>
      </c>
      <c r="C524" s="86">
        <v>2</v>
      </c>
      <c r="D524">
        <f>IF(VLOOKUP(A524,'상위 PV'!A:C,3,0)="기사임",1,"")</f>
        <v>1</v>
      </c>
      <c r="E524">
        <f>COUNTIF(주간_5pg!$F$2:$F$800,'5pg 데이터'!B524)</f>
        <v>1</v>
      </c>
      <c r="F524" t="b">
        <f t="shared" si="8"/>
        <v>1</v>
      </c>
      <c r="G524" t="str">
        <f>IF(F524=FALSE,"",B524&amp;"@"&amp;COUNTIFS($B$1:B524,B524,$F$1:F524,TRUE))</f>
        <v>United Kingdom@14</v>
      </c>
      <c r="H524" t="str">
        <f>IFERROR(INDEX('기사 제목, 링크 정리시트'!B:B,MATCH(CONCATENATE("http://skinnonews.com"&amp;'5pg 데이터'!A524),'기사 제목, 링크 정리시트'!C:C,0)),"")</f>
        <v>SK Earthon signs Production Sharing Contract for Block SK 427 offshore Malaysia with Petronas and PSEP</v>
      </c>
      <c r="M524">
        <f>주간_5pg!F524</f>
        <v>0</v>
      </c>
    </row>
    <row r="525" spans="1:13">
      <c r="A525" s="86" t="s">
        <v>302</v>
      </c>
      <c r="B525" s="86" t="s">
        <v>247</v>
      </c>
      <c r="C525" s="86">
        <v>2</v>
      </c>
      <c r="D525">
        <f>IF(VLOOKUP(A525,'상위 PV'!A:C,3,0)="기사임",1,"")</f>
        <v>1</v>
      </c>
      <c r="E525">
        <f>COUNTIF(주간_5pg!$F$2:$F$800,'5pg 데이터'!B525)</f>
        <v>1</v>
      </c>
      <c r="F525" t="b">
        <f t="shared" si="8"/>
        <v>1</v>
      </c>
      <c r="G525" t="str">
        <f>IF(F525=FALSE,"",B525&amp;"@"&amp;COUNTIFS($B$1:B525,B525,$F$1:F525,TRUE))</f>
        <v>Vietnam@7</v>
      </c>
      <c r="H525" t="str">
        <f>IFERROR(INDEX('기사 제목, 링크 정리시트'!B:B,MATCH(CONCATENATE("http://skinnonews.com"&amp;'5pg 데이터'!A525),'기사 제목, 링크 정리시트'!C:C,0)),"")</f>
        <v>SK Earthon signs Production Sharing Contract for Block SK 427 offshore Malaysia with Petronas and PSEP</v>
      </c>
      <c r="M525">
        <f>주간_5pg!F525</f>
        <v>0</v>
      </c>
    </row>
    <row r="526" spans="1:13">
      <c r="A526" s="86" t="s">
        <v>946</v>
      </c>
      <c r="B526" s="86" t="s">
        <v>226</v>
      </c>
      <c r="C526" s="86">
        <v>2</v>
      </c>
      <c r="D526" t="str">
        <f>IF(VLOOKUP(A526,'상위 PV'!A:C,3,0)="기사임",1,"")</f>
        <v/>
      </c>
      <c r="E526">
        <f>COUNTIF(주간_5pg!$F$2:$F$800,'5pg 데이터'!B526)</f>
        <v>1</v>
      </c>
      <c r="F526" t="b">
        <f t="shared" si="8"/>
        <v>0</v>
      </c>
      <c r="G526" t="str">
        <f>IF(F526=FALSE,"",B526&amp;"@"&amp;COUNTIFS($B$1:B526,B526,$F$1:F526,TRUE))</f>
        <v/>
      </c>
      <c r="H526" t="str">
        <f>IFERROR(INDEX('기사 제목, 링크 정리시트'!B:B,MATCH(CONCATENATE("http://skinnonews.com"&amp;'5pg 데이터'!A526),'기사 제목, 링크 정리시트'!C:C,0)),"")</f>
        <v/>
      </c>
      <c r="M526">
        <f>주간_5pg!F526</f>
        <v>0</v>
      </c>
    </row>
    <row r="527" spans="1:13">
      <c r="A527" s="86" t="s">
        <v>284</v>
      </c>
      <c r="B527" s="86" t="s">
        <v>231</v>
      </c>
      <c r="C527" s="86">
        <v>2</v>
      </c>
      <c r="D527" t="str">
        <f>IF(VLOOKUP(A527,'상위 PV'!A:C,3,0)="기사임",1,"")</f>
        <v/>
      </c>
      <c r="E527">
        <f>COUNTIF(주간_5pg!$F$2:$F$800,'5pg 데이터'!B527)</f>
        <v>1</v>
      </c>
      <c r="F527" t="b">
        <f t="shared" si="8"/>
        <v>0</v>
      </c>
      <c r="G527" t="str">
        <f>IF(F527=FALSE,"",B527&amp;"@"&amp;COUNTIFS($B$1:B527,B527,$F$1:F527,TRUE))</f>
        <v/>
      </c>
      <c r="H527" t="str">
        <f>IFERROR(INDEX('기사 제목, 링크 정리시트'!B:B,MATCH(CONCATENATE("http://skinnonews.com"&amp;'5pg 데이터'!A527),'기사 제목, 링크 정리시트'!C:C,0)),"")</f>
        <v/>
      </c>
      <c r="M527">
        <f>주간_5pg!F527</f>
        <v>0</v>
      </c>
    </row>
    <row r="528" spans="1:13">
      <c r="A528" s="86" t="s">
        <v>284</v>
      </c>
      <c r="B528" s="86" t="s">
        <v>247</v>
      </c>
      <c r="C528" s="86">
        <v>2</v>
      </c>
      <c r="D528" t="str">
        <f>IF(VLOOKUP(A528,'상위 PV'!A:C,3,0)="기사임",1,"")</f>
        <v/>
      </c>
      <c r="E528">
        <f>COUNTIF(주간_5pg!$F$2:$F$800,'5pg 데이터'!B528)</f>
        <v>1</v>
      </c>
      <c r="F528" t="b">
        <f t="shared" si="8"/>
        <v>0</v>
      </c>
      <c r="G528" t="str">
        <f>IF(F528=FALSE,"",B528&amp;"@"&amp;COUNTIFS($B$1:B528,B528,$F$1:F528,TRUE))</f>
        <v/>
      </c>
      <c r="H528" t="str">
        <f>IFERROR(INDEX('기사 제목, 링크 정리시트'!B:B,MATCH(CONCATENATE("http://skinnonews.com"&amp;'5pg 데이터'!A528),'기사 제목, 링크 정리시트'!C:C,0)),"")</f>
        <v/>
      </c>
      <c r="M528">
        <f>주간_5pg!F528</f>
        <v>0</v>
      </c>
    </row>
    <row r="529" spans="1:13">
      <c r="A529" s="86" t="s">
        <v>303</v>
      </c>
      <c r="B529" s="86" t="s">
        <v>241</v>
      </c>
      <c r="C529" s="86">
        <v>2</v>
      </c>
      <c r="D529" t="str">
        <f>IF(VLOOKUP(A529,'상위 PV'!A:C,3,0)="기사임",1,"")</f>
        <v/>
      </c>
      <c r="E529">
        <f>COUNTIF(주간_5pg!$F$2:$F$800,'5pg 데이터'!B529)</f>
        <v>1</v>
      </c>
      <c r="F529" t="b">
        <f t="shared" si="8"/>
        <v>0</v>
      </c>
      <c r="G529" t="str">
        <f>IF(F529=FALSE,"",B529&amp;"@"&amp;COUNTIFS($B$1:B529,B529,$F$1:F529,TRUE))</f>
        <v/>
      </c>
      <c r="H529" t="str">
        <f>IFERROR(INDEX('기사 제목, 링크 정리시트'!B:B,MATCH(CONCATENATE("http://skinnonews.com"&amp;'5pg 데이터'!A529),'기사 제목, 링크 정리시트'!C:C,0)),"")</f>
        <v/>
      </c>
      <c r="M529">
        <f>주간_5pg!F529</f>
        <v>0</v>
      </c>
    </row>
    <row r="530" spans="1:13">
      <c r="A530" s="86" t="s">
        <v>294</v>
      </c>
      <c r="B530" s="86" t="s">
        <v>227</v>
      </c>
      <c r="C530" s="86">
        <v>2</v>
      </c>
      <c r="D530" t="str">
        <f>IF(VLOOKUP(A530,'상위 PV'!A:C,3,0)="기사임",1,"")</f>
        <v/>
      </c>
      <c r="E530">
        <f>COUNTIF(주간_5pg!$F$2:$F$800,'5pg 데이터'!B530)</f>
        <v>1</v>
      </c>
      <c r="F530" t="b">
        <f t="shared" si="8"/>
        <v>0</v>
      </c>
      <c r="G530" t="str">
        <f>IF(F530=FALSE,"",B530&amp;"@"&amp;COUNTIFS($B$1:B530,B530,$F$1:F530,TRUE))</f>
        <v/>
      </c>
      <c r="H530" t="str">
        <f>IFERROR(INDEX('기사 제목, 링크 정리시트'!B:B,MATCH(CONCATENATE("http://skinnonews.com"&amp;'5pg 데이터'!A530),'기사 제목, 링크 정리시트'!C:C,0)),"")</f>
        <v/>
      </c>
      <c r="M530">
        <f>주간_5pg!F530</f>
        <v>0</v>
      </c>
    </row>
    <row r="531" spans="1:13">
      <c r="A531" s="86" t="s">
        <v>259</v>
      </c>
      <c r="B531" s="86" t="s">
        <v>242</v>
      </c>
      <c r="C531" s="86">
        <v>2</v>
      </c>
      <c r="D531" t="str">
        <f>IF(VLOOKUP(A531,'상위 PV'!A:C,3,0)="기사임",1,"")</f>
        <v/>
      </c>
      <c r="E531">
        <f>COUNTIF(주간_5pg!$F$2:$F$800,'5pg 데이터'!B531)</f>
        <v>1</v>
      </c>
      <c r="F531" t="b">
        <f t="shared" si="8"/>
        <v>0</v>
      </c>
      <c r="G531" t="str">
        <f>IF(F531=FALSE,"",B531&amp;"@"&amp;COUNTIFS($B$1:B531,B531,$F$1:F531,TRUE))</f>
        <v/>
      </c>
      <c r="H531" t="str">
        <f>IFERROR(INDEX('기사 제목, 링크 정리시트'!B:B,MATCH(CONCATENATE("http://skinnonews.com"&amp;'5pg 데이터'!A531),'기사 제목, 링크 정리시트'!C:C,0)),"")</f>
        <v/>
      </c>
      <c r="M531">
        <f>주간_5pg!F531</f>
        <v>0</v>
      </c>
    </row>
    <row r="532" spans="1:13">
      <c r="A532" s="86" t="s">
        <v>1448</v>
      </c>
      <c r="B532" s="86" t="s">
        <v>229</v>
      </c>
      <c r="C532" s="86">
        <v>2</v>
      </c>
      <c r="D532" t="str">
        <f>IF(VLOOKUP(A532,'상위 PV'!A:C,3,0)="기사임",1,"")</f>
        <v/>
      </c>
      <c r="E532">
        <f>COUNTIF(주간_5pg!$F$2:$F$800,'5pg 데이터'!B532)</f>
        <v>1</v>
      </c>
      <c r="F532" t="b">
        <f t="shared" si="8"/>
        <v>0</v>
      </c>
      <c r="G532" t="str">
        <f>IF(F532=FALSE,"",B532&amp;"@"&amp;COUNTIFS($B$1:B532,B532,$F$1:F532,TRUE))</f>
        <v/>
      </c>
      <c r="H532" t="str">
        <f>IFERROR(INDEX('기사 제목, 링크 정리시트'!B:B,MATCH(CONCATENATE("http://skinnonews.com"&amp;'5pg 데이터'!A532),'기사 제목, 링크 정리시트'!C:C,0)),"")</f>
        <v/>
      </c>
      <c r="M532">
        <f>주간_5pg!F532</f>
        <v>0</v>
      </c>
    </row>
    <row r="533" spans="1:13">
      <c r="A533" s="86" t="s">
        <v>1447</v>
      </c>
      <c r="B533" s="86" t="s">
        <v>236</v>
      </c>
      <c r="C533" s="86">
        <v>2</v>
      </c>
      <c r="D533" t="str">
        <f>IF(VLOOKUP(A533,'상위 PV'!A:C,3,0)="기사임",1,"")</f>
        <v/>
      </c>
      <c r="E533">
        <f>COUNTIF(주간_5pg!$F$2:$F$800,'5pg 데이터'!B533)</f>
        <v>1</v>
      </c>
      <c r="F533" t="b">
        <f t="shared" si="8"/>
        <v>0</v>
      </c>
      <c r="G533" t="str">
        <f>IF(F533=FALSE,"",B533&amp;"@"&amp;COUNTIFS($B$1:B533,B533,$F$1:F533,TRUE))</f>
        <v/>
      </c>
      <c r="H533" t="str">
        <f>IFERROR(INDEX('기사 제목, 링크 정리시트'!B:B,MATCH(CONCATENATE("http://skinnonews.com"&amp;'5pg 데이터'!A533),'기사 제목, 링크 정리시트'!C:C,0)),"")</f>
        <v/>
      </c>
      <c r="M533">
        <f>주간_5pg!F533</f>
        <v>0</v>
      </c>
    </row>
    <row r="534" spans="1:13">
      <c r="A534" s="86" t="s">
        <v>1447</v>
      </c>
      <c r="B534" s="86" t="s">
        <v>227</v>
      </c>
      <c r="C534" s="86">
        <v>2</v>
      </c>
      <c r="D534" t="str">
        <f>IF(VLOOKUP(A534,'상위 PV'!A:C,3,0)="기사임",1,"")</f>
        <v/>
      </c>
      <c r="E534">
        <f>COUNTIF(주간_5pg!$F$2:$F$800,'5pg 데이터'!B534)</f>
        <v>1</v>
      </c>
      <c r="F534" t="b">
        <f t="shared" si="8"/>
        <v>0</v>
      </c>
      <c r="G534" t="str">
        <f>IF(F534=FALSE,"",B534&amp;"@"&amp;COUNTIFS($B$1:B534,B534,$F$1:F534,TRUE))</f>
        <v/>
      </c>
      <c r="H534" t="str">
        <f>IFERROR(INDEX('기사 제목, 링크 정리시트'!B:B,MATCH(CONCATENATE("http://skinnonews.com"&amp;'5pg 데이터'!A534),'기사 제목, 링크 정리시트'!C:C,0)),"")</f>
        <v/>
      </c>
      <c r="M534">
        <f>주간_5pg!F534</f>
        <v>0</v>
      </c>
    </row>
    <row r="535" spans="1:13">
      <c r="A535" s="86" t="s">
        <v>1447</v>
      </c>
      <c r="B535" s="86" t="s">
        <v>1746</v>
      </c>
      <c r="C535" s="86">
        <v>2</v>
      </c>
      <c r="D535" t="str">
        <f>IF(VLOOKUP(A535,'상위 PV'!A:C,3,0)="기사임",1,"")</f>
        <v/>
      </c>
      <c r="E535">
        <f>COUNTIF(주간_5pg!$F$2:$F$800,'5pg 데이터'!B535)</f>
        <v>1</v>
      </c>
      <c r="F535" t="b">
        <f t="shared" si="8"/>
        <v>0</v>
      </c>
      <c r="G535" t="str">
        <f>IF(F535=FALSE,"",B535&amp;"@"&amp;COUNTIFS($B$1:B535,B535,$F$1:F535,TRUE))</f>
        <v/>
      </c>
      <c r="H535" t="str">
        <f>IFERROR(INDEX('기사 제목, 링크 정리시트'!B:B,MATCH(CONCATENATE("http://skinnonews.com"&amp;'5pg 데이터'!A535),'기사 제목, 링크 정리시트'!C:C,0)),"")</f>
        <v/>
      </c>
      <c r="M535">
        <f>주간_5pg!F535</f>
        <v>0</v>
      </c>
    </row>
    <row r="536" spans="1:13">
      <c r="A536" s="86" t="s">
        <v>1447</v>
      </c>
      <c r="B536" s="86" t="s">
        <v>240</v>
      </c>
      <c r="C536" s="86">
        <v>2</v>
      </c>
      <c r="D536" t="str">
        <f>IF(VLOOKUP(A536,'상위 PV'!A:C,3,0)="기사임",1,"")</f>
        <v/>
      </c>
      <c r="E536">
        <f>COUNTIF(주간_5pg!$F$2:$F$800,'5pg 데이터'!B536)</f>
        <v>1</v>
      </c>
      <c r="F536" t="b">
        <f t="shared" si="8"/>
        <v>0</v>
      </c>
      <c r="G536" t="str">
        <f>IF(F536=FALSE,"",B536&amp;"@"&amp;COUNTIFS($B$1:B536,B536,$F$1:F536,TRUE))</f>
        <v/>
      </c>
      <c r="H536" t="str">
        <f>IFERROR(INDEX('기사 제목, 링크 정리시트'!B:B,MATCH(CONCATENATE("http://skinnonews.com"&amp;'5pg 데이터'!A536),'기사 제목, 링크 정리시트'!C:C,0)),"")</f>
        <v/>
      </c>
      <c r="M536">
        <f>주간_5pg!F536</f>
        <v>0</v>
      </c>
    </row>
    <row r="537" spans="1:13">
      <c r="A537" s="86" t="s">
        <v>1447</v>
      </c>
      <c r="B537" s="86" t="s">
        <v>1728</v>
      </c>
      <c r="C537" s="86">
        <v>2</v>
      </c>
      <c r="D537" t="str">
        <f>IF(VLOOKUP(A537,'상위 PV'!A:C,3,0)="기사임",1,"")</f>
        <v/>
      </c>
      <c r="E537">
        <f>COUNTIF(주간_5pg!$F$2:$F$800,'5pg 데이터'!B537)</f>
        <v>1</v>
      </c>
      <c r="F537" t="b">
        <f t="shared" si="8"/>
        <v>0</v>
      </c>
      <c r="G537" t="str">
        <f>IF(F537=FALSE,"",B537&amp;"@"&amp;COUNTIFS($B$1:B537,B537,$F$1:F537,TRUE))</f>
        <v/>
      </c>
      <c r="H537" t="str">
        <f>IFERROR(INDEX('기사 제목, 링크 정리시트'!B:B,MATCH(CONCATENATE("http://skinnonews.com"&amp;'5pg 데이터'!A537),'기사 제목, 링크 정리시트'!C:C,0)),"")</f>
        <v/>
      </c>
      <c r="M537">
        <f>주간_5pg!F537</f>
        <v>0</v>
      </c>
    </row>
    <row r="538" spans="1:13">
      <c r="A538" s="86" t="s">
        <v>1541</v>
      </c>
      <c r="B538" s="86" t="s">
        <v>1606</v>
      </c>
      <c r="C538" s="86">
        <v>2</v>
      </c>
      <c r="D538" t="str">
        <f>IF(VLOOKUP(A538,'상위 PV'!A:C,3,0)="기사임",1,"")</f>
        <v/>
      </c>
      <c r="E538">
        <f>COUNTIF(주간_5pg!$F$2:$F$800,'5pg 데이터'!B538)</f>
        <v>1</v>
      </c>
      <c r="F538" t="b">
        <f t="shared" si="8"/>
        <v>0</v>
      </c>
      <c r="G538" t="str">
        <f>IF(F538=FALSE,"",B538&amp;"@"&amp;COUNTIFS($B$1:B538,B538,$F$1:F538,TRUE))</f>
        <v/>
      </c>
      <c r="H538" t="str">
        <f>IFERROR(INDEX('기사 제목, 링크 정리시트'!B:B,MATCH(CONCATENATE("http://skinnonews.com"&amp;'5pg 데이터'!A538),'기사 제목, 링크 정리시트'!C:C,0)),"")</f>
        <v/>
      </c>
      <c r="M538">
        <f>주간_5pg!F538</f>
        <v>0</v>
      </c>
    </row>
    <row r="539" spans="1:13">
      <c r="A539" s="86" t="s">
        <v>1541</v>
      </c>
      <c r="B539" s="86" t="s">
        <v>240</v>
      </c>
      <c r="C539" s="86">
        <v>2</v>
      </c>
      <c r="D539" t="str">
        <f>IF(VLOOKUP(A539,'상위 PV'!A:C,3,0)="기사임",1,"")</f>
        <v/>
      </c>
      <c r="E539">
        <f>COUNTIF(주간_5pg!$F$2:$F$800,'5pg 데이터'!B539)</f>
        <v>1</v>
      </c>
      <c r="F539" t="b">
        <f t="shared" si="8"/>
        <v>0</v>
      </c>
      <c r="G539" t="str">
        <f>IF(F539=FALSE,"",B539&amp;"@"&amp;COUNTIFS($B$1:B539,B539,$F$1:F539,TRUE))</f>
        <v/>
      </c>
      <c r="H539" t="str">
        <f>IFERROR(INDEX('기사 제목, 링크 정리시트'!B:B,MATCH(CONCATENATE("http://skinnonews.com"&amp;'5pg 데이터'!A539),'기사 제목, 링크 정리시트'!C:C,0)),"")</f>
        <v/>
      </c>
      <c r="M539">
        <f>주간_5pg!F539</f>
        <v>0</v>
      </c>
    </row>
    <row r="540" spans="1:13">
      <c r="A540" s="86" t="s">
        <v>1541</v>
      </c>
      <c r="B540" s="86" t="s">
        <v>225</v>
      </c>
      <c r="C540" s="86">
        <v>2</v>
      </c>
      <c r="D540" t="str">
        <f>IF(VLOOKUP(A540,'상위 PV'!A:C,3,0)="기사임",1,"")</f>
        <v/>
      </c>
      <c r="E540">
        <f>COUNTIF(주간_5pg!$F$2:$F$800,'5pg 데이터'!B540)</f>
        <v>1</v>
      </c>
      <c r="F540" t="b">
        <f t="shared" si="8"/>
        <v>0</v>
      </c>
      <c r="G540" t="str">
        <f>IF(F540=FALSE,"",B540&amp;"@"&amp;COUNTIFS($B$1:B540,B540,$F$1:F540,TRUE))</f>
        <v/>
      </c>
      <c r="H540" t="str">
        <f>IFERROR(INDEX('기사 제목, 링크 정리시트'!B:B,MATCH(CONCATENATE("http://skinnonews.com"&amp;'5pg 데이터'!A540),'기사 제목, 링크 정리시트'!C:C,0)),"")</f>
        <v/>
      </c>
      <c r="M540">
        <f>주간_5pg!F540</f>
        <v>0</v>
      </c>
    </row>
    <row r="541" spans="1:13">
      <c r="A541" s="86" t="s">
        <v>1586</v>
      </c>
      <c r="B541" s="86" t="s">
        <v>226</v>
      </c>
      <c r="C541" s="86">
        <v>2</v>
      </c>
      <c r="D541" t="str">
        <f>IF(VLOOKUP(A541,'상위 PV'!A:C,3,0)="기사임",1,"")</f>
        <v/>
      </c>
      <c r="E541">
        <f>COUNTIF(주간_5pg!$F$2:$F$800,'5pg 데이터'!B541)</f>
        <v>1</v>
      </c>
      <c r="F541" t="b">
        <f t="shared" si="8"/>
        <v>0</v>
      </c>
      <c r="G541" t="str">
        <f>IF(F541=FALSE,"",B541&amp;"@"&amp;COUNTIFS($B$1:B541,B541,$F$1:F541,TRUE))</f>
        <v/>
      </c>
      <c r="H541" t="str">
        <f>IFERROR(INDEX('기사 제목, 링크 정리시트'!B:B,MATCH(CONCATENATE("http://skinnonews.com"&amp;'5pg 데이터'!A541),'기사 제목, 링크 정리시트'!C:C,0)),"")</f>
        <v/>
      </c>
      <c r="M541">
        <f>주간_5pg!F541</f>
        <v>0</v>
      </c>
    </row>
    <row r="542" spans="1:13">
      <c r="A542" s="86" t="s">
        <v>1451</v>
      </c>
      <c r="B542" s="86" t="s">
        <v>244</v>
      </c>
      <c r="C542" s="86">
        <v>2</v>
      </c>
      <c r="D542" t="str">
        <f>IF(VLOOKUP(A542,'상위 PV'!A:C,3,0)="기사임",1,"")</f>
        <v/>
      </c>
      <c r="E542">
        <f>COUNTIF(주간_5pg!$F$2:$F$800,'5pg 데이터'!B542)</f>
        <v>1</v>
      </c>
      <c r="F542" t="b">
        <f t="shared" si="8"/>
        <v>0</v>
      </c>
      <c r="G542" t="str">
        <f>IF(F542=FALSE,"",B542&amp;"@"&amp;COUNTIFS($B$1:B542,B542,$F$1:F542,TRUE))</f>
        <v/>
      </c>
      <c r="H542" t="str">
        <f>IFERROR(INDEX('기사 제목, 링크 정리시트'!B:B,MATCH(CONCATENATE("http://skinnonews.com"&amp;'5pg 데이터'!A542),'기사 제목, 링크 정리시트'!C:C,0)),"")</f>
        <v/>
      </c>
      <c r="M542">
        <f>주간_5pg!F542</f>
        <v>0</v>
      </c>
    </row>
    <row r="543" spans="1:13">
      <c r="A543" s="86" t="s">
        <v>1451</v>
      </c>
      <c r="B543" s="86" t="s">
        <v>226</v>
      </c>
      <c r="C543" s="86">
        <v>2</v>
      </c>
      <c r="D543" t="str">
        <f>IF(VLOOKUP(A543,'상위 PV'!A:C,3,0)="기사임",1,"")</f>
        <v/>
      </c>
      <c r="E543">
        <f>COUNTIF(주간_5pg!$F$2:$F$800,'5pg 데이터'!B543)</f>
        <v>1</v>
      </c>
      <c r="F543" t="b">
        <f t="shared" si="8"/>
        <v>0</v>
      </c>
      <c r="G543" t="str">
        <f>IF(F543=FALSE,"",B543&amp;"@"&amp;COUNTIFS($B$1:B543,B543,$F$1:F543,TRUE))</f>
        <v/>
      </c>
      <c r="H543" t="str">
        <f>IFERROR(INDEX('기사 제목, 링크 정리시트'!B:B,MATCH(CONCATENATE("http://skinnonews.com"&amp;'5pg 데이터'!A543),'기사 제목, 링크 정리시트'!C:C,0)),"")</f>
        <v/>
      </c>
      <c r="M543">
        <f>주간_5pg!F543</f>
        <v>0</v>
      </c>
    </row>
    <row r="544" spans="1:13">
      <c r="A544" s="86" t="s">
        <v>1451</v>
      </c>
      <c r="B544" s="86" t="s">
        <v>247</v>
      </c>
      <c r="C544" s="86">
        <v>2</v>
      </c>
      <c r="D544" t="str">
        <f>IF(VLOOKUP(A544,'상위 PV'!A:C,3,0)="기사임",1,"")</f>
        <v/>
      </c>
      <c r="E544">
        <f>COUNTIF(주간_5pg!$F$2:$F$800,'5pg 데이터'!B544)</f>
        <v>1</v>
      </c>
      <c r="F544" t="b">
        <f t="shared" si="8"/>
        <v>0</v>
      </c>
      <c r="G544" t="str">
        <f>IF(F544=FALSE,"",B544&amp;"@"&amp;COUNTIFS($B$1:B544,B544,$F$1:F544,TRUE))</f>
        <v/>
      </c>
      <c r="H544" t="str">
        <f>IFERROR(INDEX('기사 제목, 링크 정리시트'!B:B,MATCH(CONCATENATE("http://skinnonews.com"&amp;'5pg 데이터'!A544),'기사 제목, 링크 정리시트'!C:C,0)),"")</f>
        <v/>
      </c>
      <c r="M544">
        <f>주간_5pg!F544</f>
        <v>0</v>
      </c>
    </row>
    <row r="545" spans="1:13">
      <c r="A545" s="86" t="s">
        <v>1450</v>
      </c>
      <c r="B545" s="86" t="s">
        <v>229</v>
      </c>
      <c r="C545" s="86">
        <v>2</v>
      </c>
      <c r="D545" t="str">
        <f>IF(VLOOKUP(A545,'상위 PV'!A:C,3,0)="기사임",1,"")</f>
        <v/>
      </c>
      <c r="E545">
        <f>COUNTIF(주간_5pg!$F$2:$F$800,'5pg 데이터'!B545)</f>
        <v>1</v>
      </c>
      <c r="F545" t="b">
        <f t="shared" si="8"/>
        <v>0</v>
      </c>
      <c r="G545" t="str">
        <f>IF(F545=FALSE,"",B545&amp;"@"&amp;COUNTIFS($B$1:B545,B545,$F$1:F545,TRUE))</f>
        <v/>
      </c>
      <c r="H545" t="str">
        <f>IFERROR(INDEX('기사 제목, 링크 정리시트'!B:B,MATCH(CONCATENATE("http://skinnonews.com"&amp;'5pg 데이터'!A545),'기사 제목, 링크 정리시트'!C:C,0)),"")</f>
        <v/>
      </c>
      <c r="M545">
        <f>주간_5pg!F545</f>
        <v>0</v>
      </c>
    </row>
    <row r="546" spans="1:13">
      <c r="A546" s="86" t="s">
        <v>1564</v>
      </c>
      <c r="B546" s="86" t="s">
        <v>1555</v>
      </c>
      <c r="C546" s="86">
        <v>2</v>
      </c>
      <c r="D546" t="str">
        <f>IF(VLOOKUP(A546,'상위 PV'!A:C,3,0)="기사임",1,"")</f>
        <v/>
      </c>
      <c r="E546">
        <f>COUNTIF(주간_5pg!$F$2:$F$800,'5pg 데이터'!B546)</f>
        <v>1</v>
      </c>
      <c r="F546" t="b">
        <f t="shared" si="8"/>
        <v>0</v>
      </c>
      <c r="G546" t="str">
        <f>IF(F546=FALSE,"",B546&amp;"@"&amp;COUNTIFS($B$1:B546,B546,$F$1:F546,TRUE))</f>
        <v/>
      </c>
      <c r="H546" t="str">
        <f>IFERROR(INDEX('기사 제목, 링크 정리시트'!B:B,MATCH(CONCATENATE("http://skinnonews.com"&amp;'5pg 데이터'!A546),'기사 제목, 링크 정리시트'!C:C,0)),"")</f>
        <v/>
      </c>
      <c r="M546">
        <f>주간_5pg!F546</f>
        <v>0</v>
      </c>
    </row>
    <row r="547" spans="1:13">
      <c r="A547" s="86" t="s">
        <v>1564</v>
      </c>
      <c r="B547" s="86" t="s">
        <v>229</v>
      </c>
      <c r="C547" s="86">
        <v>2</v>
      </c>
      <c r="D547" t="str">
        <f>IF(VLOOKUP(A547,'상위 PV'!A:C,3,0)="기사임",1,"")</f>
        <v/>
      </c>
      <c r="E547">
        <f>COUNTIF(주간_5pg!$F$2:$F$800,'5pg 데이터'!B547)</f>
        <v>1</v>
      </c>
      <c r="F547" t="b">
        <f t="shared" si="8"/>
        <v>0</v>
      </c>
      <c r="G547" t="str">
        <f>IF(F547=FALSE,"",B547&amp;"@"&amp;COUNTIFS($B$1:B547,B547,$F$1:F547,TRUE))</f>
        <v/>
      </c>
      <c r="H547" t="str">
        <f>IFERROR(INDEX('기사 제목, 링크 정리시트'!B:B,MATCH(CONCATENATE("http://skinnonews.com"&amp;'5pg 데이터'!A547),'기사 제목, 링크 정리시트'!C:C,0)),"")</f>
        <v/>
      </c>
      <c r="M547">
        <f>주간_5pg!F547</f>
        <v>0</v>
      </c>
    </row>
    <row r="548" spans="1:13">
      <c r="A548" s="86" t="s">
        <v>1446</v>
      </c>
      <c r="B548" s="86" t="s">
        <v>231</v>
      </c>
      <c r="C548" s="86">
        <v>2</v>
      </c>
      <c r="D548" t="str">
        <f>IF(VLOOKUP(A548,'상위 PV'!A:C,3,0)="기사임",1,"")</f>
        <v/>
      </c>
      <c r="E548">
        <f>COUNTIF(주간_5pg!$F$2:$F$800,'5pg 데이터'!B548)</f>
        <v>1</v>
      </c>
      <c r="F548" t="b">
        <f t="shared" si="8"/>
        <v>0</v>
      </c>
      <c r="G548" t="str">
        <f>IF(F548=FALSE,"",B548&amp;"@"&amp;COUNTIFS($B$1:B548,B548,$F$1:F548,TRUE))</f>
        <v/>
      </c>
      <c r="H548" t="str">
        <f>IFERROR(INDEX('기사 제목, 링크 정리시트'!B:B,MATCH(CONCATENATE("http://skinnonews.com"&amp;'5pg 데이터'!A548),'기사 제목, 링크 정리시트'!C:C,0)),"")</f>
        <v/>
      </c>
      <c r="M548">
        <f>주간_5pg!F548</f>
        <v>0</v>
      </c>
    </row>
    <row r="549" spans="1:13">
      <c r="A549" s="86" t="s">
        <v>1446</v>
      </c>
      <c r="B549" s="86" t="s">
        <v>237</v>
      </c>
      <c r="C549" s="86">
        <v>2</v>
      </c>
      <c r="D549" t="str">
        <f>IF(VLOOKUP(A549,'상위 PV'!A:C,3,0)="기사임",1,"")</f>
        <v/>
      </c>
      <c r="E549">
        <f>COUNTIF(주간_5pg!$F$2:$F$800,'5pg 데이터'!B549)</f>
        <v>1</v>
      </c>
      <c r="F549" t="b">
        <f t="shared" si="8"/>
        <v>0</v>
      </c>
      <c r="G549" t="str">
        <f>IF(F549=FALSE,"",B549&amp;"@"&amp;COUNTIFS($B$1:B549,B549,$F$1:F549,TRUE))</f>
        <v/>
      </c>
      <c r="H549" t="str">
        <f>IFERROR(INDEX('기사 제목, 링크 정리시트'!B:B,MATCH(CONCATENATE("http://skinnonews.com"&amp;'5pg 데이터'!A549),'기사 제목, 링크 정리시트'!C:C,0)),"")</f>
        <v/>
      </c>
      <c r="M549">
        <f>주간_5pg!F549</f>
        <v>0</v>
      </c>
    </row>
    <row r="550" spans="1:13">
      <c r="A550" s="86" t="s">
        <v>1449</v>
      </c>
      <c r="B550" s="86" t="s">
        <v>244</v>
      </c>
      <c r="C550" s="86">
        <v>2</v>
      </c>
      <c r="D550" t="str">
        <f>IF(VLOOKUP(A550,'상위 PV'!A:C,3,0)="기사임",1,"")</f>
        <v/>
      </c>
      <c r="E550">
        <f>COUNTIF(주간_5pg!$F$2:$F$800,'5pg 데이터'!B550)</f>
        <v>1</v>
      </c>
      <c r="F550" t="b">
        <f t="shared" si="8"/>
        <v>0</v>
      </c>
      <c r="G550" t="str">
        <f>IF(F550=FALSE,"",B550&amp;"@"&amp;COUNTIFS($B$1:B550,B550,$F$1:F550,TRUE))</f>
        <v/>
      </c>
      <c r="H550" t="str">
        <f>IFERROR(INDEX('기사 제목, 링크 정리시트'!B:B,MATCH(CONCATENATE("http://skinnonews.com"&amp;'5pg 데이터'!A550),'기사 제목, 링크 정리시트'!C:C,0)),"")</f>
        <v/>
      </c>
      <c r="M550">
        <f>주간_5pg!F550</f>
        <v>0</v>
      </c>
    </row>
    <row r="551" spans="1:13">
      <c r="A551" s="86" t="s">
        <v>1565</v>
      </c>
      <c r="B551" s="86" t="s">
        <v>229</v>
      </c>
      <c r="C551" s="86">
        <v>2</v>
      </c>
      <c r="D551" t="str">
        <f>IF(VLOOKUP(A551,'상위 PV'!A:C,3,0)="기사임",1,"")</f>
        <v/>
      </c>
      <c r="E551">
        <f>COUNTIF(주간_5pg!$F$2:$F$800,'5pg 데이터'!B551)</f>
        <v>1</v>
      </c>
      <c r="F551" t="b">
        <f t="shared" si="8"/>
        <v>0</v>
      </c>
      <c r="G551" t="str">
        <f>IF(F551=FALSE,"",B551&amp;"@"&amp;COUNTIFS($B$1:B551,B551,$F$1:F551,TRUE))</f>
        <v/>
      </c>
      <c r="H551" t="str">
        <f>IFERROR(INDEX('기사 제목, 링크 정리시트'!B:B,MATCH(CONCATENATE("http://skinnonews.com"&amp;'5pg 데이터'!A551),'기사 제목, 링크 정리시트'!C:C,0)),"")</f>
        <v/>
      </c>
      <c r="M551">
        <f>주간_5pg!F551</f>
        <v>0</v>
      </c>
    </row>
    <row r="552" spans="1:13">
      <c r="A552" s="86" t="s">
        <v>914</v>
      </c>
      <c r="B552" s="86" t="s">
        <v>231</v>
      </c>
      <c r="C552" s="86">
        <v>2</v>
      </c>
      <c r="D552" t="str">
        <f>IF(VLOOKUP(A552,'상위 PV'!A:C,3,0)="기사임",1,"")</f>
        <v/>
      </c>
      <c r="E552">
        <f>COUNTIF(주간_5pg!$F$2:$F$800,'5pg 데이터'!B552)</f>
        <v>1</v>
      </c>
      <c r="F552" t="b">
        <f t="shared" si="8"/>
        <v>0</v>
      </c>
      <c r="G552" t="str">
        <f>IF(F552=FALSE,"",B552&amp;"@"&amp;COUNTIFS($B$1:B552,B552,$F$1:F552,TRUE))</f>
        <v/>
      </c>
      <c r="H552" t="str">
        <f>IFERROR(INDEX('기사 제목, 링크 정리시트'!B:B,MATCH(CONCATENATE("http://skinnonews.com"&amp;'5pg 데이터'!A552),'기사 제목, 링크 정리시트'!C:C,0)),"")</f>
        <v/>
      </c>
      <c r="M552">
        <f>주간_5pg!F552</f>
        <v>0</v>
      </c>
    </row>
    <row r="553" spans="1:13">
      <c r="A553" s="86" t="s">
        <v>914</v>
      </c>
      <c r="B553" s="86" t="s">
        <v>247</v>
      </c>
      <c r="C553" s="86">
        <v>2</v>
      </c>
      <c r="D553" t="str">
        <f>IF(VLOOKUP(A553,'상위 PV'!A:C,3,0)="기사임",1,"")</f>
        <v/>
      </c>
      <c r="E553">
        <f>COUNTIF(주간_5pg!$F$2:$F$800,'5pg 데이터'!B553)</f>
        <v>1</v>
      </c>
      <c r="F553" t="b">
        <f t="shared" si="8"/>
        <v>0</v>
      </c>
      <c r="G553" t="str">
        <f>IF(F553=FALSE,"",B553&amp;"@"&amp;COUNTIFS($B$1:B553,B553,$F$1:F553,TRUE))</f>
        <v/>
      </c>
      <c r="H553" t="str">
        <f>IFERROR(INDEX('기사 제목, 링크 정리시트'!B:B,MATCH(CONCATENATE("http://skinnonews.com"&amp;'5pg 데이터'!A553),'기사 제목, 링크 정리시트'!C:C,0)),"")</f>
        <v/>
      </c>
      <c r="M553">
        <f>주간_5pg!F553</f>
        <v>0</v>
      </c>
    </row>
    <row r="554" spans="1:13">
      <c r="A554" s="86" t="s">
        <v>916</v>
      </c>
      <c r="B554" s="86" t="s">
        <v>243</v>
      </c>
      <c r="C554" s="86">
        <v>2</v>
      </c>
      <c r="D554" t="str">
        <f>IF(VLOOKUP(A554,'상위 PV'!A:C,3,0)="기사임",1,"")</f>
        <v/>
      </c>
      <c r="E554">
        <f>COUNTIF(주간_5pg!$F$2:$F$800,'5pg 데이터'!B554)</f>
        <v>1</v>
      </c>
      <c r="F554" t="b">
        <f t="shared" si="8"/>
        <v>0</v>
      </c>
      <c r="G554" t="str">
        <f>IF(F554=FALSE,"",B554&amp;"@"&amp;COUNTIFS($B$1:B554,B554,$F$1:F554,TRUE))</f>
        <v/>
      </c>
      <c r="H554" t="str">
        <f>IFERROR(INDEX('기사 제목, 링크 정리시트'!B:B,MATCH(CONCATENATE("http://skinnonews.com"&amp;'5pg 데이터'!A554),'기사 제목, 링크 정리시트'!C:C,0)),"")</f>
        <v/>
      </c>
      <c r="M554">
        <f>주간_5pg!F554</f>
        <v>0</v>
      </c>
    </row>
    <row r="555" spans="1:13">
      <c r="A555" s="86" t="s">
        <v>306</v>
      </c>
      <c r="B555" s="86" t="s">
        <v>244</v>
      </c>
      <c r="C555" s="86">
        <v>2</v>
      </c>
      <c r="D555" t="str">
        <f>IF(VLOOKUP(A555,'상위 PV'!A:C,3,0)="기사임",1,"")</f>
        <v/>
      </c>
      <c r="E555">
        <f>COUNTIF(주간_5pg!$F$2:$F$800,'5pg 데이터'!B555)</f>
        <v>1</v>
      </c>
      <c r="F555" t="b">
        <f t="shared" si="8"/>
        <v>0</v>
      </c>
      <c r="G555" t="str">
        <f>IF(F555=FALSE,"",B555&amp;"@"&amp;COUNTIFS($B$1:B555,B555,$F$1:F555,TRUE))</f>
        <v/>
      </c>
      <c r="H555" t="str">
        <f>IFERROR(INDEX('기사 제목, 링크 정리시트'!B:B,MATCH(CONCATENATE("http://skinnonews.com"&amp;'5pg 데이터'!A555),'기사 제목, 링크 정리시트'!C:C,0)),"")</f>
        <v/>
      </c>
      <c r="M555">
        <f>주간_5pg!F555</f>
        <v>0</v>
      </c>
    </row>
    <row r="556" spans="1:13">
      <c r="A556" s="86" t="s">
        <v>306</v>
      </c>
      <c r="B556" s="86" t="s">
        <v>237</v>
      </c>
      <c r="C556" s="86">
        <v>2</v>
      </c>
      <c r="D556" t="str">
        <f>IF(VLOOKUP(A556,'상위 PV'!A:C,3,0)="기사임",1,"")</f>
        <v/>
      </c>
      <c r="E556">
        <f>COUNTIF(주간_5pg!$F$2:$F$800,'5pg 데이터'!B556)</f>
        <v>1</v>
      </c>
      <c r="F556" t="b">
        <f t="shared" si="8"/>
        <v>0</v>
      </c>
      <c r="G556" t="str">
        <f>IF(F556=FALSE,"",B556&amp;"@"&amp;COUNTIFS($B$1:B556,B556,$F$1:F556,TRUE))</f>
        <v/>
      </c>
      <c r="H556" t="str">
        <f>IFERROR(INDEX('기사 제목, 링크 정리시트'!B:B,MATCH(CONCATENATE("http://skinnonews.com"&amp;'5pg 데이터'!A556),'기사 제목, 링크 정리시트'!C:C,0)),"")</f>
        <v/>
      </c>
      <c r="M556">
        <f>주간_5pg!F556</f>
        <v>0</v>
      </c>
    </row>
    <row r="557" spans="1:13">
      <c r="A557" s="86" t="s">
        <v>278</v>
      </c>
      <c r="B557" s="86" t="s">
        <v>229</v>
      </c>
      <c r="C557" s="86">
        <v>2</v>
      </c>
      <c r="D557" t="str">
        <f>IF(VLOOKUP(A557,'상위 PV'!A:C,3,0)="기사임",1,"")</f>
        <v/>
      </c>
      <c r="E557">
        <f>COUNTIF(주간_5pg!$F$2:$F$800,'5pg 데이터'!B557)</f>
        <v>1</v>
      </c>
      <c r="F557" t="b">
        <f t="shared" si="8"/>
        <v>0</v>
      </c>
      <c r="G557" t="str">
        <f>IF(F557=FALSE,"",B557&amp;"@"&amp;COUNTIFS($B$1:B557,B557,$F$1:F557,TRUE))</f>
        <v/>
      </c>
      <c r="H557" t="str">
        <f>IFERROR(INDEX('기사 제목, 링크 정리시트'!B:B,MATCH(CONCATENATE("http://skinnonews.com"&amp;'5pg 데이터'!A557),'기사 제목, 링크 정리시트'!C:C,0)),"")</f>
        <v/>
      </c>
      <c r="M557">
        <f>주간_5pg!F557</f>
        <v>0</v>
      </c>
    </row>
    <row r="558" spans="1:13">
      <c r="A558" s="86" t="s">
        <v>274</v>
      </c>
      <c r="B558" s="86" t="s">
        <v>232</v>
      </c>
      <c r="C558" s="86">
        <v>2</v>
      </c>
      <c r="D558" t="str">
        <f>IF(VLOOKUP(A558,'상위 PV'!A:C,3,0)="기사임",1,"")</f>
        <v/>
      </c>
      <c r="E558">
        <f>COUNTIF(주간_5pg!$F$2:$F$800,'5pg 데이터'!B558)</f>
        <v>1</v>
      </c>
      <c r="F558" t="b">
        <f t="shared" si="8"/>
        <v>0</v>
      </c>
      <c r="G558" t="str">
        <f>IF(F558=FALSE,"",B558&amp;"@"&amp;COUNTIFS($B$1:B558,B558,$F$1:F558,TRUE))</f>
        <v/>
      </c>
      <c r="H558" t="str">
        <f>IFERROR(INDEX('기사 제목, 링크 정리시트'!B:B,MATCH(CONCATENATE("http://skinnonews.com"&amp;'5pg 데이터'!A558),'기사 제목, 링크 정리시트'!C:C,0)),"")</f>
        <v/>
      </c>
      <c r="M558">
        <f>주간_5pg!F558</f>
        <v>0</v>
      </c>
    </row>
    <row r="559" spans="1:13">
      <c r="A559" s="86" t="s">
        <v>274</v>
      </c>
      <c r="B559" s="86" t="s">
        <v>231</v>
      </c>
      <c r="C559" s="86">
        <v>2</v>
      </c>
      <c r="D559" t="str">
        <f>IF(VLOOKUP(A559,'상위 PV'!A:C,3,0)="기사임",1,"")</f>
        <v/>
      </c>
      <c r="E559">
        <f>COUNTIF(주간_5pg!$F$2:$F$800,'5pg 데이터'!B559)</f>
        <v>1</v>
      </c>
      <c r="F559" t="b">
        <f t="shared" si="8"/>
        <v>0</v>
      </c>
      <c r="G559" t="str">
        <f>IF(F559=FALSE,"",B559&amp;"@"&amp;COUNTIFS($B$1:B559,B559,$F$1:F559,TRUE))</f>
        <v/>
      </c>
      <c r="H559" t="str">
        <f>IFERROR(INDEX('기사 제목, 링크 정리시트'!B:B,MATCH(CONCATENATE("http://skinnonews.com"&amp;'5pg 데이터'!A559),'기사 제목, 링크 정리시트'!C:C,0)),"")</f>
        <v/>
      </c>
      <c r="M559">
        <f>주간_5pg!F559</f>
        <v>0</v>
      </c>
    </row>
    <row r="560" spans="1:13">
      <c r="A560" s="86" t="s">
        <v>261</v>
      </c>
      <c r="B560" s="86" t="s">
        <v>233</v>
      </c>
      <c r="C560" s="86">
        <v>2</v>
      </c>
      <c r="D560" t="str">
        <f>IF(VLOOKUP(A560,'상위 PV'!A:C,3,0)="기사임",1,"")</f>
        <v/>
      </c>
      <c r="E560">
        <f>COUNTIF(주간_5pg!$F$2:$F$800,'5pg 데이터'!B560)</f>
        <v>1</v>
      </c>
      <c r="F560" t="b">
        <f t="shared" si="8"/>
        <v>0</v>
      </c>
      <c r="G560" t="str">
        <f>IF(F560=FALSE,"",B560&amp;"@"&amp;COUNTIFS($B$1:B560,B560,$F$1:F560,TRUE))</f>
        <v/>
      </c>
      <c r="H560" t="str">
        <f>IFERROR(INDEX('기사 제목, 링크 정리시트'!B:B,MATCH(CONCATENATE("http://skinnonews.com"&amp;'5pg 데이터'!A560),'기사 제목, 링크 정리시트'!C:C,0)),"")</f>
        <v/>
      </c>
      <c r="M560">
        <f>주간_5pg!F560</f>
        <v>0</v>
      </c>
    </row>
    <row r="561" spans="1:13">
      <c r="A561" s="86" t="s">
        <v>261</v>
      </c>
      <c r="B561" s="86" t="s">
        <v>241</v>
      </c>
      <c r="C561" s="86">
        <v>2</v>
      </c>
      <c r="D561" t="str">
        <f>IF(VLOOKUP(A561,'상위 PV'!A:C,3,0)="기사임",1,"")</f>
        <v/>
      </c>
      <c r="E561">
        <f>COUNTIF(주간_5pg!$F$2:$F$800,'5pg 데이터'!B561)</f>
        <v>1</v>
      </c>
      <c r="F561" t="b">
        <f t="shared" si="8"/>
        <v>0</v>
      </c>
      <c r="G561" t="str">
        <f>IF(F561=FALSE,"",B561&amp;"@"&amp;COUNTIFS($B$1:B561,B561,$F$1:F561,TRUE))</f>
        <v/>
      </c>
      <c r="H561" t="str">
        <f>IFERROR(INDEX('기사 제목, 링크 정리시트'!B:B,MATCH(CONCATENATE("http://skinnonews.com"&amp;'5pg 데이터'!A561),'기사 제목, 링크 정리시트'!C:C,0)),"")</f>
        <v/>
      </c>
      <c r="M561">
        <f>주간_5pg!F561</f>
        <v>0</v>
      </c>
    </row>
    <row r="562" spans="1:13">
      <c r="A562" s="86" t="s">
        <v>260</v>
      </c>
      <c r="B562" s="86" t="s">
        <v>235</v>
      </c>
      <c r="C562" s="86">
        <v>2</v>
      </c>
      <c r="D562" t="str">
        <f>IF(VLOOKUP(A562,'상위 PV'!A:C,3,0)="기사임",1,"")</f>
        <v/>
      </c>
      <c r="E562">
        <f>COUNTIF(주간_5pg!$F$2:$F$800,'5pg 데이터'!B562)</f>
        <v>1</v>
      </c>
      <c r="F562" t="b">
        <f t="shared" si="8"/>
        <v>0</v>
      </c>
      <c r="G562" t="str">
        <f>IF(F562=FALSE,"",B562&amp;"@"&amp;COUNTIFS($B$1:B562,B562,$F$1:F562,TRUE))</f>
        <v/>
      </c>
      <c r="H562" t="str">
        <f>IFERROR(INDEX('기사 제목, 링크 정리시트'!B:B,MATCH(CONCATENATE("http://skinnonews.com"&amp;'5pg 데이터'!A562),'기사 제목, 링크 정리시트'!C:C,0)),"")</f>
        <v/>
      </c>
      <c r="M562">
        <f>주간_5pg!F562</f>
        <v>0</v>
      </c>
    </row>
    <row r="563" spans="1:13">
      <c r="A563" s="86" t="s">
        <v>260</v>
      </c>
      <c r="B563" s="86" t="s">
        <v>237</v>
      </c>
      <c r="C563" s="86">
        <v>2</v>
      </c>
      <c r="D563" t="str">
        <f>IF(VLOOKUP(A563,'상위 PV'!A:C,3,0)="기사임",1,"")</f>
        <v/>
      </c>
      <c r="E563">
        <f>COUNTIF(주간_5pg!$F$2:$F$800,'5pg 데이터'!B563)</f>
        <v>1</v>
      </c>
      <c r="F563" t="b">
        <f t="shared" si="8"/>
        <v>0</v>
      </c>
      <c r="G563" t="str">
        <f>IF(F563=FALSE,"",B563&amp;"@"&amp;COUNTIFS($B$1:B563,B563,$F$1:F563,TRUE))</f>
        <v/>
      </c>
      <c r="H563" t="str">
        <f>IFERROR(INDEX('기사 제목, 링크 정리시트'!B:B,MATCH(CONCATENATE("http://skinnonews.com"&amp;'5pg 데이터'!A563),'기사 제목, 링크 정리시트'!C:C,0)),"")</f>
        <v/>
      </c>
      <c r="M563">
        <f>주간_5pg!F563</f>
        <v>0</v>
      </c>
    </row>
    <row r="564" spans="1:13">
      <c r="A564" s="86" t="s">
        <v>260</v>
      </c>
      <c r="B564" s="86" t="s">
        <v>243</v>
      </c>
      <c r="C564" s="86">
        <v>2</v>
      </c>
      <c r="D564" t="str">
        <f>IF(VLOOKUP(A564,'상위 PV'!A:C,3,0)="기사임",1,"")</f>
        <v/>
      </c>
      <c r="E564">
        <f>COUNTIF(주간_5pg!$F$2:$F$800,'5pg 데이터'!B564)</f>
        <v>1</v>
      </c>
      <c r="F564" t="b">
        <f t="shared" si="8"/>
        <v>0</v>
      </c>
      <c r="G564" t="str">
        <f>IF(F564=FALSE,"",B564&amp;"@"&amp;COUNTIFS($B$1:B564,B564,$F$1:F564,TRUE))</f>
        <v/>
      </c>
      <c r="H564" t="str">
        <f>IFERROR(INDEX('기사 제목, 링크 정리시트'!B:B,MATCH(CONCATENATE("http://skinnonews.com"&amp;'5pg 데이터'!A564),'기사 제목, 링크 정리시트'!C:C,0)),"")</f>
        <v/>
      </c>
      <c r="M564">
        <f>주간_5pg!F564</f>
        <v>0</v>
      </c>
    </row>
    <row r="565" spans="1:13">
      <c r="A565" s="86" t="s">
        <v>1829</v>
      </c>
      <c r="B565" s="86" t="s">
        <v>227</v>
      </c>
      <c r="C565" s="86">
        <v>2</v>
      </c>
      <c r="D565" t="str">
        <f>IF(VLOOKUP(A565,'상위 PV'!A:C,3,0)="기사임",1,"")</f>
        <v/>
      </c>
      <c r="E565">
        <f>COUNTIF(주간_5pg!$F$2:$F$800,'5pg 데이터'!B565)</f>
        <v>1</v>
      </c>
      <c r="F565" t="b">
        <f t="shared" si="8"/>
        <v>0</v>
      </c>
      <c r="G565" t="str">
        <f>IF(F565=FALSE,"",B565&amp;"@"&amp;COUNTIFS($B$1:B565,B565,$F$1:F565,TRUE))</f>
        <v/>
      </c>
      <c r="H565" t="str">
        <f>IFERROR(INDEX('기사 제목, 링크 정리시트'!B:B,MATCH(CONCATENATE("http://skinnonews.com"&amp;'5pg 데이터'!A565),'기사 제목, 링크 정리시트'!C:C,0)),"")</f>
        <v/>
      </c>
      <c r="M565">
        <f>주간_5pg!F565</f>
        <v>0</v>
      </c>
    </row>
    <row r="566" spans="1:13">
      <c r="A566" s="86" t="s">
        <v>1779</v>
      </c>
      <c r="B566" s="86" t="s">
        <v>229</v>
      </c>
      <c r="C566" s="86">
        <v>2</v>
      </c>
      <c r="D566" t="str">
        <f>IF(VLOOKUP(A566,'상위 PV'!A:C,3,0)="기사임",1,"")</f>
        <v/>
      </c>
      <c r="E566">
        <f>COUNTIF(주간_5pg!$F$2:$F$800,'5pg 데이터'!B566)</f>
        <v>1</v>
      </c>
      <c r="F566" t="b">
        <f t="shared" si="8"/>
        <v>0</v>
      </c>
      <c r="G566" t="str">
        <f>IF(F566=FALSE,"",B566&amp;"@"&amp;COUNTIFS($B$1:B566,B566,$F$1:F566,TRUE))</f>
        <v/>
      </c>
      <c r="H566" t="str">
        <f>IFERROR(INDEX('기사 제목, 링크 정리시트'!B:B,MATCH(CONCATENATE("http://skinnonews.com"&amp;'5pg 데이터'!A566),'기사 제목, 링크 정리시트'!C:C,0)),"")</f>
        <v/>
      </c>
      <c r="M566">
        <f>주간_5pg!F566</f>
        <v>0</v>
      </c>
    </row>
    <row r="567" spans="1:13">
      <c r="A567" s="86" t="s">
        <v>1830</v>
      </c>
      <c r="B567" s="86" t="s">
        <v>236</v>
      </c>
      <c r="C567" s="86">
        <v>2</v>
      </c>
      <c r="D567" t="str">
        <f>IF(VLOOKUP(A567,'상위 PV'!A:C,3,0)="기사임",1,"")</f>
        <v/>
      </c>
      <c r="E567">
        <f>COUNTIF(주간_5pg!$F$2:$F$800,'5pg 데이터'!B567)</f>
        <v>1</v>
      </c>
      <c r="F567" t="b">
        <f t="shared" si="8"/>
        <v>0</v>
      </c>
      <c r="G567" t="str">
        <f>IF(F567=FALSE,"",B567&amp;"@"&amp;COUNTIFS($B$1:B567,B567,$F$1:F567,TRUE))</f>
        <v/>
      </c>
      <c r="H567" t="str">
        <f>IFERROR(INDEX('기사 제목, 링크 정리시트'!B:B,MATCH(CONCATENATE("http://skinnonews.com"&amp;'5pg 데이터'!A567),'기사 제목, 링크 정리시트'!C:C,0)),"")</f>
        <v/>
      </c>
      <c r="M567">
        <f>주간_5pg!F567</f>
        <v>0</v>
      </c>
    </row>
    <row r="568" spans="1:13">
      <c r="A568" s="86" t="s">
        <v>1832</v>
      </c>
      <c r="B568" s="86" t="s">
        <v>237</v>
      </c>
      <c r="C568" s="86">
        <v>2</v>
      </c>
      <c r="D568" t="str">
        <f>IF(VLOOKUP(A568,'상위 PV'!A:C,3,0)="기사임",1,"")</f>
        <v/>
      </c>
      <c r="E568">
        <f>COUNTIF(주간_5pg!$F$2:$F$800,'5pg 데이터'!B568)</f>
        <v>1</v>
      </c>
      <c r="F568" t="b">
        <f t="shared" si="8"/>
        <v>0</v>
      </c>
      <c r="G568" t="str">
        <f>IF(F568=FALSE,"",B568&amp;"@"&amp;COUNTIFS($B$1:B568,B568,$F$1:F568,TRUE))</f>
        <v/>
      </c>
      <c r="H568" t="str">
        <f>IFERROR(INDEX('기사 제목, 링크 정리시트'!B:B,MATCH(CONCATENATE("http://skinnonews.com"&amp;'5pg 데이터'!A568),'기사 제목, 링크 정리시트'!C:C,0)),"")</f>
        <v/>
      </c>
      <c r="M568">
        <f>주간_5pg!F568</f>
        <v>0</v>
      </c>
    </row>
    <row r="569" spans="1:13">
      <c r="A569" s="86" t="s">
        <v>1833</v>
      </c>
      <c r="B569" s="86" t="s">
        <v>226</v>
      </c>
      <c r="C569" s="86">
        <v>2</v>
      </c>
      <c r="D569" t="str">
        <f>IF(VLOOKUP(A569,'상위 PV'!A:C,3,0)="기사임",1,"")</f>
        <v/>
      </c>
      <c r="E569">
        <f>COUNTIF(주간_5pg!$F$2:$F$800,'5pg 데이터'!B569)</f>
        <v>1</v>
      </c>
      <c r="F569" t="b">
        <f t="shared" si="8"/>
        <v>0</v>
      </c>
      <c r="G569" t="str">
        <f>IF(F569=FALSE,"",B569&amp;"@"&amp;COUNTIFS($B$1:B569,B569,$F$1:F569,TRUE))</f>
        <v/>
      </c>
      <c r="H569" t="str">
        <f>IFERROR(INDEX('기사 제목, 링크 정리시트'!B:B,MATCH(CONCATENATE("http://skinnonews.com"&amp;'5pg 데이터'!A569),'기사 제목, 링크 정리시트'!C:C,0)),"")</f>
        <v/>
      </c>
      <c r="M569">
        <f>주간_5pg!F569</f>
        <v>0</v>
      </c>
    </row>
    <row r="570" spans="1:13">
      <c r="A570" s="86" t="s">
        <v>1738</v>
      </c>
      <c r="B570" s="86" t="s">
        <v>225</v>
      </c>
      <c r="C570" s="86">
        <v>2</v>
      </c>
      <c r="D570" t="str">
        <f>IF(VLOOKUP(A570,'상위 PV'!A:C,3,0)="기사임",1,"")</f>
        <v/>
      </c>
      <c r="E570">
        <f>COUNTIF(주간_5pg!$F$2:$F$800,'5pg 데이터'!B570)</f>
        <v>1</v>
      </c>
      <c r="F570" t="b">
        <f t="shared" si="8"/>
        <v>0</v>
      </c>
      <c r="G570" t="str">
        <f>IF(F570=FALSE,"",B570&amp;"@"&amp;COUNTIFS($B$1:B570,B570,$F$1:F570,TRUE))</f>
        <v/>
      </c>
      <c r="H570" t="str">
        <f>IFERROR(INDEX('기사 제목, 링크 정리시트'!B:B,MATCH(CONCATENATE("http://skinnonews.com"&amp;'5pg 데이터'!A570),'기사 제목, 링크 정리시트'!C:C,0)),"")</f>
        <v/>
      </c>
      <c r="M570">
        <f>주간_5pg!F570</f>
        <v>0</v>
      </c>
    </row>
    <row r="571" spans="1:13">
      <c r="A571" s="86" t="s">
        <v>1143</v>
      </c>
      <c r="B571" s="86" t="s">
        <v>628</v>
      </c>
      <c r="C571" s="86">
        <v>2</v>
      </c>
      <c r="D571" t="str">
        <f>IF(VLOOKUP(A571,'상위 PV'!A:C,3,0)="기사임",1,"")</f>
        <v/>
      </c>
      <c r="E571">
        <f>COUNTIF(주간_5pg!$F$2:$F$800,'5pg 데이터'!B571)</f>
        <v>1</v>
      </c>
      <c r="F571" t="b">
        <f t="shared" si="8"/>
        <v>0</v>
      </c>
      <c r="G571" t="str">
        <f>IF(F571=FALSE,"",B571&amp;"@"&amp;COUNTIFS($B$1:B571,B571,$F$1:F571,TRUE))</f>
        <v/>
      </c>
      <c r="H571" t="str">
        <f>IFERROR(INDEX('기사 제목, 링크 정리시트'!B:B,MATCH(CONCATENATE("http://skinnonews.com"&amp;'5pg 데이터'!A571),'기사 제목, 링크 정리시트'!C:C,0)),"")</f>
        <v/>
      </c>
      <c r="M571">
        <f>주간_5pg!F571</f>
        <v>0</v>
      </c>
    </row>
    <row r="572" spans="1:13">
      <c r="A572" s="86" t="s">
        <v>1780</v>
      </c>
      <c r="B572" s="86" t="s">
        <v>230</v>
      </c>
      <c r="C572" s="86">
        <v>2</v>
      </c>
      <c r="D572" t="str">
        <f>IF(VLOOKUP(A572,'상위 PV'!A:C,3,0)="기사임",1,"")</f>
        <v/>
      </c>
      <c r="E572">
        <f>COUNTIF(주간_5pg!$F$2:$F$800,'5pg 데이터'!B572)</f>
        <v>1</v>
      </c>
      <c r="F572" t="b">
        <f t="shared" si="8"/>
        <v>0</v>
      </c>
      <c r="G572" t="str">
        <f>IF(F572=FALSE,"",B572&amp;"@"&amp;COUNTIFS($B$1:B572,B572,$F$1:F572,TRUE))</f>
        <v/>
      </c>
      <c r="H572" t="str">
        <f>IFERROR(INDEX('기사 제목, 링크 정리시트'!B:B,MATCH(CONCATENATE("http://skinnonews.com"&amp;'5pg 데이터'!A572),'기사 제목, 링크 정리시트'!C:C,0)),"")</f>
        <v/>
      </c>
      <c r="M572">
        <f>주간_5pg!F572</f>
        <v>0</v>
      </c>
    </row>
    <row r="573" spans="1:13">
      <c r="A573" s="86" t="s">
        <v>1835</v>
      </c>
      <c r="B573" s="86" t="s">
        <v>226</v>
      </c>
      <c r="C573" s="86">
        <v>2</v>
      </c>
      <c r="D573" t="str">
        <f>IF(VLOOKUP(A573,'상위 PV'!A:C,3,0)="기사임",1,"")</f>
        <v/>
      </c>
      <c r="E573">
        <f>COUNTIF(주간_5pg!$F$2:$F$800,'5pg 데이터'!B573)</f>
        <v>1</v>
      </c>
      <c r="F573" t="b">
        <f t="shared" si="8"/>
        <v>0</v>
      </c>
      <c r="G573" t="str">
        <f>IF(F573=FALSE,"",B573&amp;"@"&amp;COUNTIFS($B$1:B573,B573,$F$1:F573,TRUE))</f>
        <v/>
      </c>
      <c r="H573" t="str">
        <f>IFERROR(INDEX('기사 제목, 링크 정리시트'!B:B,MATCH(CONCATENATE("http://skinnonews.com"&amp;'5pg 데이터'!A573),'기사 제목, 링크 정리시트'!C:C,0)),"")</f>
        <v/>
      </c>
      <c r="M573">
        <f>주간_5pg!F573</f>
        <v>0</v>
      </c>
    </row>
    <row r="574" spans="1:13">
      <c r="A574" s="86" t="s">
        <v>879</v>
      </c>
      <c r="B574" s="86" t="s">
        <v>234</v>
      </c>
      <c r="C574" s="86">
        <v>2</v>
      </c>
      <c r="D574" t="str">
        <f>IF(VLOOKUP(A574,'상위 PV'!A:C,3,0)="기사임",1,"")</f>
        <v/>
      </c>
      <c r="E574">
        <f>COUNTIF(주간_5pg!$F$2:$F$800,'5pg 데이터'!B574)</f>
        <v>1</v>
      </c>
      <c r="F574" t="b">
        <f t="shared" si="8"/>
        <v>0</v>
      </c>
      <c r="G574" t="str">
        <f>IF(F574=FALSE,"",B574&amp;"@"&amp;COUNTIFS($B$1:B574,B574,$F$1:F574,TRUE))</f>
        <v/>
      </c>
      <c r="H574" t="str">
        <f>IFERROR(INDEX('기사 제목, 링크 정리시트'!B:B,MATCH(CONCATENATE("http://skinnonews.com"&amp;'5pg 데이터'!A574),'기사 제목, 링크 정리시트'!C:C,0)),"")</f>
        <v/>
      </c>
      <c r="M574">
        <f>주간_5pg!F574</f>
        <v>0</v>
      </c>
    </row>
    <row r="575" spans="1:13">
      <c r="A575" s="86" t="s">
        <v>1836</v>
      </c>
      <c r="B575" s="86" t="s">
        <v>225</v>
      </c>
      <c r="C575" s="86">
        <v>2</v>
      </c>
      <c r="D575" t="str">
        <f>IF(VLOOKUP(A575,'상위 PV'!A:C,3,0)="기사임",1,"")</f>
        <v/>
      </c>
      <c r="E575">
        <f>COUNTIF(주간_5pg!$F$2:$F$800,'5pg 데이터'!B575)</f>
        <v>1</v>
      </c>
      <c r="F575" t="b">
        <f t="shared" si="8"/>
        <v>0</v>
      </c>
      <c r="G575" t="str">
        <f>IF(F575=FALSE,"",B575&amp;"@"&amp;COUNTIFS($B$1:B575,B575,$F$1:F575,TRUE))</f>
        <v/>
      </c>
      <c r="H575" t="str">
        <f>IFERROR(INDEX('기사 제목, 링크 정리시트'!B:B,MATCH(CONCATENATE("http://skinnonews.com"&amp;'5pg 데이터'!A575),'기사 제목, 링크 정리시트'!C:C,0)),"")</f>
        <v/>
      </c>
      <c r="M575">
        <f>주간_5pg!F575</f>
        <v>0</v>
      </c>
    </row>
    <row r="576" spans="1:13">
      <c r="A576" s="86" t="s">
        <v>1633</v>
      </c>
      <c r="B576" s="86" t="s">
        <v>1540</v>
      </c>
      <c r="C576" s="86">
        <v>2</v>
      </c>
      <c r="D576" t="str">
        <f>IF(VLOOKUP(A576,'상위 PV'!A:C,3,0)="기사임",1,"")</f>
        <v/>
      </c>
      <c r="E576">
        <f>COUNTIF(주간_5pg!$F$2:$F$800,'5pg 데이터'!B576)</f>
        <v>1</v>
      </c>
      <c r="F576" t="b">
        <f t="shared" si="8"/>
        <v>0</v>
      </c>
      <c r="G576" t="str">
        <f>IF(F576=FALSE,"",B576&amp;"@"&amp;COUNTIFS($B$1:B576,B576,$F$1:F576,TRUE))</f>
        <v/>
      </c>
      <c r="H576" t="str">
        <f>IFERROR(INDEX('기사 제목, 링크 정리시트'!B:B,MATCH(CONCATENATE("http://skinnonews.com"&amp;'5pg 데이터'!A576),'기사 제목, 링크 정리시트'!C:C,0)),"")</f>
        <v/>
      </c>
      <c r="M576">
        <f>주간_5pg!F576</f>
        <v>0</v>
      </c>
    </row>
    <row r="577" spans="1:13">
      <c r="A577" s="86" t="s">
        <v>1632</v>
      </c>
      <c r="B577" s="86" t="s">
        <v>1550</v>
      </c>
      <c r="C577" s="86">
        <v>2</v>
      </c>
      <c r="D577" t="str">
        <f>IF(VLOOKUP(A577,'상위 PV'!A:C,3,0)="기사임",1,"")</f>
        <v/>
      </c>
      <c r="E577">
        <f>COUNTIF(주간_5pg!$F$2:$F$800,'5pg 데이터'!B577)</f>
        <v>1</v>
      </c>
      <c r="F577" t="b">
        <f t="shared" si="8"/>
        <v>0</v>
      </c>
      <c r="G577" t="str">
        <f>IF(F577=FALSE,"",B577&amp;"@"&amp;COUNTIFS($B$1:B577,B577,$F$1:F577,TRUE))</f>
        <v/>
      </c>
      <c r="H577" t="str">
        <f>IFERROR(INDEX('기사 제목, 링크 정리시트'!B:B,MATCH(CONCATENATE("http://skinnonews.com"&amp;'5pg 데이터'!A577),'기사 제목, 링크 정리시트'!C:C,0)),"")</f>
        <v/>
      </c>
      <c r="M577">
        <f>주간_5pg!F577</f>
        <v>0</v>
      </c>
    </row>
    <row r="578" spans="1:13">
      <c r="A578" s="86" t="s">
        <v>1573</v>
      </c>
      <c r="B578" s="86" t="s">
        <v>229</v>
      </c>
      <c r="C578" s="86">
        <v>2</v>
      </c>
      <c r="D578" t="str">
        <f>IF(VLOOKUP(A578,'상위 PV'!A:C,3,0)="기사임",1,"")</f>
        <v/>
      </c>
      <c r="E578">
        <f>COUNTIF(주간_5pg!$F$2:$F$800,'5pg 데이터'!B578)</f>
        <v>1</v>
      </c>
      <c r="F578" t="b">
        <f t="shared" ref="F578:F641" si="9">AND(D578=1,E578=1)</f>
        <v>0</v>
      </c>
      <c r="G578" t="str">
        <f>IF(F578=FALSE,"",B578&amp;"@"&amp;COUNTIFS($B$1:B578,B578,$F$1:F578,TRUE))</f>
        <v/>
      </c>
      <c r="H578" t="str">
        <f>IFERROR(INDEX('기사 제목, 링크 정리시트'!B:B,MATCH(CONCATENATE("http://skinnonews.com"&amp;'5pg 데이터'!A578),'기사 제목, 링크 정리시트'!C:C,0)),"")</f>
        <v/>
      </c>
      <c r="M578">
        <f>주간_5pg!F578</f>
        <v>0</v>
      </c>
    </row>
    <row r="579" spans="1:13">
      <c r="A579" s="86" t="s">
        <v>1573</v>
      </c>
      <c r="B579" s="86" t="s">
        <v>237</v>
      </c>
      <c r="C579" s="86">
        <v>2</v>
      </c>
      <c r="D579" t="str">
        <f>IF(VLOOKUP(A579,'상위 PV'!A:C,3,0)="기사임",1,"")</f>
        <v/>
      </c>
      <c r="E579">
        <f>COUNTIF(주간_5pg!$F$2:$F$800,'5pg 데이터'!B579)</f>
        <v>1</v>
      </c>
      <c r="F579" t="b">
        <f t="shared" si="9"/>
        <v>0</v>
      </c>
      <c r="G579" t="str">
        <f>IF(F579=FALSE,"",B579&amp;"@"&amp;COUNTIFS($B$1:B579,B579,$F$1:F579,TRUE))</f>
        <v/>
      </c>
      <c r="H579" t="str">
        <f>IFERROR(INDEX('기사 제목, 링크 정리시트'!B:B,MATCH(CONCATENATE("http://skinnonews.com"&amp;'5pg 데이터'!A579),'기사 제목, 링크 정리시트'!C:C,0)),"")</f>
        <v/>
      </c>
      <c r="M579">
        <f>주간_5pg!F579</f>
        <v>0</v>
      </c>
    </row>
    <row r="580" spans="1:13">
      <c r="A580" s="86" t="s">
        <v>1596</v>
      </c>
      <c r="B580" s="86" t="s">
        <v>236</v>
      </c>
      <c r="C580" s="86">
        <v>2</v>
      </c>
      <c r="D580" t="str">
        <f>IF(VLOOKUP(A580,'상위 PV'!A:C,3,0)="기사임",1,"")</f>
        <v/>
      </c>
      <c r="E580">
        <f>COUNTIF(주간_5pg!$F$2:$F$800,'5pg 데이터'!B580)</f>
        <v>1</v>
      </c>
      <c r="F580" t="b">
        <f t="shared" si="9"/>
        <v>0</v>
      </c>
      <c r="G580" t="str">
        <f>IF(F580=FALSE,"",B580&amp;"@"&amp;COUNTIFS($B$1:B580,B580,$F$1:F580,TRUE))</f>
        <v/>
      </c>
      <c r="H580" t="str">
        <f>IFERROR(INDEX('기사 제목, 링크 정리시트'!B:B,MATCH(CONCATENATE("http://skinnonews.com"&amp;'5pg 데이터'!A580),'기사 제목, 링크 정리시트'!C:C,0)),"")</f>
        <v/>
      </c>
      <c r="M580">
        <f>주간_5pg!F580</f>
        <v>0</v>
      </c>
    </row>
    <row r="581" spans="1:13">
      <c r="A581" s="86" t="s">
        <v>1596</v>
      </c>
      <c r="B581" s="86" t="s">
        <v>228</v>
      </c>
      <c r="C581" s="86">
        <v>2</v>
      </c>
      <c r="D581" t="str">
        <f>IF(VLOOKUP(A581,'상위 PV'!A:C,3,0)="기사임",1,"")</f>
        <v/>
      </c>
      <c r="E581">
        <f>COUNTIF(주간_5pg!$F$2:$F$800,'5pg 데이터'!B581)</f>
        <v>1</v>
      </c>
      <c r="F581" t="b">
        <f t="shared" si="9"/>
        <v>0</v>
      </c>
      <c r="G581" t="str">
        <f>IF(F581=FALSE,"",B581&amp;"@"&amp;COUNTIFS($B$1:B581,B581,$F$1:F581,TRUE))</f>
        <v/>
      </c>
      <c r="H581" t="str">
        <f>IFERROR(INDEX('기사 제목, 링크 정리시트'!B:B,MATCH(CONCATENATE("http://skinnonews.com"&amp;'5pg 데이터'!A581),'기사 제목, 링크 정리시트'!C:C,0)),"")</f>
        <v/>
      </c>
      <c r="M581">
        <f>주간_5pg!F581</f>
        <v>0</v>
      </c>
    </row>
    <row r="582" spans="1:13">
      <c r="A582" s="86" t="s">
        <v>1837</v>
      </c>
      <c r="B582" s="86" t="s">
        <v>227</v>
      </c>
      <c r="C582" s="86">
        <v>2</v>
      </c>
      <c r="D582" t="str">
        <f>IF(VLOOKUP(A582,'상위 PV'!A:C,3,0)="기사임",1,"")</f>
        <v/>
      </c>
      <c r="E582">
        <f>COUNTIF(주간_5pg!$F$2:$F$800,'5pg 데이터'!B582)</f>
        <v>1</v>
      </c>
      <c r="F582" t="b">
        <f t="shared" si="9"/>
        <v>0</v>
      </c>
      <c r="G582" t="str">
        <f>IF(F582=FALSE,"",B582&amp;"@"&amp;COUNTIFS($B$1:B582,B582,$F$1:F582,TRUE))</f>
        <v/>
      </c>
      <c r="H582" t="str">
        <f>IFERROR(INDEX('기사 제목, 링크 정리시트'!B:B,MATCH(CONCATENATE("http://skinnonews.com"&amp;'5pg 데이터'!A582),'기사 제목, 링크 정리시트'!C:C,0)),"")</f>
        <v/>
      </c>
      <c r="M582">
        <f>주간_5pg!F582</f>
        <v>0</v>
      </c>
    </row>
    <row r="583" spans="1:13">
      <c r="A583" s="86" t="s">
        <v>678</v>
      </c>
      <c r="B583" s="86" t="s">
        <v>232</v>
      </c>
      <c r="C583" s="86">
        <v>2</v>
      </c>
      <c r="D583" t="str">
        <f>IF(VLOOKUP(A583,'상위 PV'!A:C,3,0)="기사임",1,"")</f>
        <v/>
      </c>
      <c r="E583">
        <f>COUNTIF(주간_5pg!$F$2:$F$800,'5pg 데이터'!B583)</f>
        <v>1</v>
      </c>
      <c r="F583" t="b">
        <f t="shared" si="9"/>
        <v>0</v>
      </c>
      <c r="G583" t="str">
        <f>IF(F583=FALSE,"",B583&amp;"@"&amp;COUNTIFS($B$1:B583,B583,$F$1:F583,TRUE))</f>
        <v/>
      </c>
      <c r="H583" t="str">
        <f>IFERROR(INDEX('기사 제목, 링크 정리시트'!B:B,MATCH(CONCATENATE("http://skinnonews.com"&amp;'5pg 데이터'!A583),'기사 제목, 링크 정리시트'!C:C,0)),"")</f>
        <v/>
      </c>
      <c r="M583">
        <f>주간_5pg!F583</f>
        <v>0</v>
      </c>
    </row>
    <row r="584" spans="1:13">
      <c r="A584" s="86" t="s">
        <v>1148</v>
      </c>
      <c r="B584" s="86" t="s">
        <v>226</v>
      </c>
      <c r="C584" s="86">
        <v>2</v>
      </c>
      <c r="D584" t="str">
        <f>IF(VLOOKUP(A584,'상위 PV'!A:C,3,0)="기사임",1,"")</f>
        <v/>
      </c>
      <c r="E584">
        <f>COUNTIF(주간_5pg!$F$2:$F$800,'5pg 데이터'!B584)</f>
        <v>1</v>
      </c>
      <c r="F584" t="b">
        <f t="shared" si="9"/>
        <v>0</v>
      </c>
      <c r="G584" t="str">
        <f>IF(F584=FALSE,"",B584&amp;"@"&amp;COUNTIFS($B$1:B584,B584,$F$1:F584,TRUE))</f>
        <v/>
      </c>
      <c r="H584" t="str">
        <f>IFERROR(INDEX('기사 제목, 링크 정리시트'!B:B,MATCH(CONCATENATE("http://skinnonews.com"&amp;'5pg 데이터'!A584),'기사 제목, 링크 정리시트'!C:C,0)),"")</f>
        <v/>
      </c>
      <c r="M584">
        <f>주간_5pg!F584</f>
        <v>0</v>
      </c>
    </row>
    <row r="585" spans="1:13">
      <c r="A585" s="86" t="s">
        <v>1091</v>
      </c>
      <c r="B585" s="86" t="s">
        <v>225</v>
      </c>
      <c r="C585" s="86">
        <v>2</v>
      </c>
      <c r="D585" t="str">
        <f>IF(VLOOKUP(A585,'상위 PV'!A:C,3,0)="기사임",1,"")</f>
        <v/>
      </c>
      <c r="E585">
        <f>COUNTIF(주간_5pg!$F$2:$F$800,'5pg 데이터'!B585)</f>
        <v>1</v>
      </c>
      <c r="F585" t="b">
        <f t="shared" si="9"/>
        <v>0</v>
      </c>
      <c r="G585" t="str">
        <f>IF(F585=FALSE,"",B585&amp;"@"&amp;COUNTIFS($B$1:B585,B585,$F$1:F585,TRUE))</f>
        <v/>
      </c>
      <c r="H585" t="str">
        <f>IFERROR(INDEX('기사 제목, 링크 정리시트'!B:B,MATCH(CONCATENATE("http://skinnonews.com"&amp;'5pg 데이터'!A585),'기사 제목, 링크 정리시트'!C:C,0)),"")</f>
        <v/>
      </c>
      <c r="M585">
        <f>주간_5pg!F585</f>
        <v>0</v>
      </c>
    </row>
    <row r="586" spans="1:13">
      <c r="A586" s="86" t="s">
        <v>1819</v>
      </c>
      <c r="B586" s="86" t="s">
        <v>247</v>
      </c>
      <c r="C586" s="86">
        <v>2</v>
      </c>
      <c r="D586" t="str">
        <f>IF(VLOOKUP(A586,'상위 PV'!A:C,3,0)="기사임",1,"")</f>
        <v/>
      </c>
      <c r="E586">
        <f>COUNTIF(주간_5pg!$F$2:$F$800,'5pg 데이터'!B586)</f>
        <v>1</v>
      </c>
      <c r="F586" t="b">
        <f t="shared" si="9"/>
        <v>0</v>
      </c>
      <c r="G586" t="str">
        <f>IF(F586=FALSE,"",B586&amp;"@"&amp;COUNTIFS($B$1:B586,B586,$F$1:F586,TRUE))</f>
        <v/>
      </c>
      <c r="H586" t="str">
        <f>IFERROR(INDEX('기사 제목, 링크 정리시트'!B:B,MATCH(CONCATENATE("http://skinnonews.com"&amp;'5pg 데이터'!A586),'기사 제목, 링크 정리시트'!C:C,0)),"")</f>
        <v/>
      </c>
      <c r="M586">
        <f>주간_5pg!F586</f>
        <v>0</v>
      </c>
    </row>
    <row r="587" spans="1:13">
      <c r="A587" s="86" t="s">
        <v>1050</v>
      </c>
      <c r="B587" s="86" t="s">
        <v>227</v>
      </c>
      <c r="C587" s="86">
        <v>2</v>
      </c>
      <c r="D587" t="str">
        <f>IF(VLOOKUP(A587,'상위 PV'!A:C,3,0)="기사임",1,"")</f>
        <v/>
      </c>
      <c r="E587">
        <f>COUNTIF(주간_5pg!$F$2:$F$800,'5pg 데이터'!B587)</f>
        <v>1</v>
      </c>
      <c r="F587" t="b">
        <f t="shared" si="9"/>
        <v>0</v>
      </c>
      <c r="G587" t="str">
        <f>IF(F587=FALSE,"",B587&amp;"@"&amp;COUNTIFS($B$1:B587,B587,$F$1:F587,TRUE))</f>
        <v/>
      </c>
      <c r="H587" t="str">
        <f>IFERROR(INDEX('기사 제목, 링크 정리시트'!B:B,MATCH(CONCATENATE("http://skinnonews.com"&amp;'5pg 데이터'!A587),'기사 제목, 링크 정리시트'!C:C,0)),"")</f>
        <v/>
      </c>
      <c r="M587">
        <f>주간_5pg!F587</f>
        <v>0</v>
      </c>
    </row>
    <row r="588" spans="1:13">
      <c r="A588" s="86" t="s">
        <v>1093</v>
      </c>
      <c r="B588" s="86" t="s">
        <v>225</v>
      </c>
      <c r="C588" s="86">
        <v>2</v>
      </c>
      <c r="D588" t="str">
        <f>IF(VLOOKUP(A588,'상위 PV'!A:C,3,0)="기사임",1,"")</f>
        <v/>
      </c>
      <c r="E588">
        <f>COUNTIF(주간_5pg!$F$2:$F$800,'5pg 데이터'!B588)</f>
        <v>1</v>
      </c>
      <c r="F588" t="b">
        <f t="shared" si="9"/>
        <v>0</v>
      </c>
      <c r="G588" t="str">
        <f>IF(F588=FALSE,"",B588&amp;"@"&amp;COUNTIFS($B$1:B588,B588,$F$1:F588,TRUE))</f>
        <v/>
      </c>
      <c r="H588" t="str">
        <f>IFERROR(INDEX('기사 제목, 링크 정리시트'!B:B,MATCH(CONCATENATE("http://skinnonews.com"&amp;'5pg 데이터'!A588),'기사 제목, 링크 정리시트'!C:C,0)),"")</f>
        <v/>
      </c>
      <c r="M588">
        <f>주간_5pg!F588</f>
        <v>0</v>
      </c>
    </row>
    <row r="589" spans="1:13">
      <c r="A589" s="86" t="s">
        <v>622</v>
      </c>
      <c r="B589" s="86" t="s">
        <v>244</v>
      </c>
      <c r="C589" s="86">
        <v>2</v>
      </c>
      <c r="D589" t="str">
        <f>IF(VLOOKUP(A589,'상위 PV'!A:C,3,0)="기사임",1,"")</f>
        <v/>
      </c>
      <c r="E589">
        <f>COUNTIF(주간_5pg!$F$2:$F$800,'5pg 데이터'!B589)</f>
        <v>1</v>
      </c>
      <c r="F589" t="b">
        <f t="shared" si="9"/>
        <v>0</v>
      </c>
      <c r="G589" t="str">
        <f>IF(F589=FALSE,"",B589&amp;"@"&amp;COUNTIFS($B$1:B589,B589,$F$1:F589,TRUE))</f>
        <v/>
      </c>
      <c r="H589" t="str">
        <f>IFERROR(INDEX('기사 제목, 링크 정리시트'!B:B,MATCH(CONCATENATE("http://skinnonews.com"&amp;'5pg 데이터'!A589),'기사 제목, 링크 정리시트'!C:C,0)),"")</f>
        <v/>
      </c>
      <c r="M589">
        <f>주간_5pg!F589</f>
        <v>0</v>
      </c>
    </row>
    <row r="590" spans="1:13">
      <c r="A590" s="86" t="s">
        <v>622</v>
      </c>
      <c r="B590" s="86" t="s">
        <v>247</v>
      </c>
      <c r="C590" s="86">
        <v>2</v>
      </c>
      <c r="D590" t="str">
        <f>IF(VLOOKUP(A590,'상위 PV'!A:C,3,0)="기사임",1,"")</f>
        <v/>
      </c>
      <c r="E590">
        <f>COUNTIF(주간_5pg!$F$2:$F$800,'5pg 데이터'!B590)</f>
        <v>1</v>
      </c>
      <c r="F590" t="b">
        <f t="shared" si="9"/>
        <v>0</v>
      </c>
      <c r="G590" t="str">
        <f>IF(F590=FALSE,"",B590&amp;"@"&amp;COUNTIFS($B$1:B590,B590,$F$1:F590,TRUE))</f>
        <v/>
      </c>
      <c r="H590" t="str">
        <f>IFERROR(INDEX('기사 제목, 링크 정리시트'!B:B,MATCH(CONCATENATE("http://skinnonews.com"&amp;'5pg 데이터'!A590),'기사 제목, 링크 정리시트'!C:C,0)),"")</f>
        <v/>
      </c>
      <c r="M590">
        <f>주간_5pg!F590</f>
        <v>0</v>
      </c>
    </row>
    <row r="591" spans="1:13">
      <c r="A591" s="86" t="s">
        <v>1630</v>
      </c>
      <c r="B591" s="86" t="s">
        <v>244</v>
      </c>
      <c r="C591" s="86">
        <v>2</v>
      </c>
      <c r="D591" t="str">
        <f>IF(VLOOKUP(A591,'상위 PV'!A:C,3,0)="기사임",1,"")</f>
        <v/>
      </c>
      <c r="E591">
        <f>COUNTIF(주간_5pg!$F$2:$F$800,'5pg 데이터'!B591)</f>
        <v>1</v>
      </c>
      <c r="F591" t="b">
        <f t="shared" si="9"/>
        <v>0</v>
      </c>
      <c r="G591" t="str">
        <f>IF(F591=FALSE,"",B591&amp;"@"&amp;COUNTIFS($B$1:B591,B591,$F$1:F591,TRUE))</f>
        <v/>
      </c>
      <c r="H591" t="str">
        <f>IFERROR(INDEX('기사 제목, 링크 정리시트'!B:B,MATCH(CONCATENATE("http://skinnonews.com"&amp;'5pg 데이터'!A591),'기사 제목, 링크 정리시트'!C:C,0)),"")</f>
        <v/>
      </c>
      <c r="M591">
        <f>주간_5pg!F591</f>
        <v>0</v>
      </c>
    </row>
    <row r="592" spans="1:13">
      <c r="A592" s="86" t="s">
        <v>1636</v>
      </c>
      <c r="B592" s="86" t="s">
        <v>227</v>
      </c>
      <c r="C592" s="86">
        <v>2</v>
      </c>
      <c r="D592" t="str">
        <f>IF(VLOOKUP(A592,'상위 PV'!A:C,3,0)="기사임",1,"")</f>
        <v/>
      </c>
      <c r="E592">
        <f>COUNTIF(주간_5pg!$F$2:$F$800,'5pg 데이터'!B592)</f>
        <v>1</v>
      </c>
      <c r="F592" t="b">
        <f t="shared" si="9"/>
        <v>0</v>
      </c>
      <c r="G592" t="str">
        <f>IF(F592=FALSE,"",B592&amp;"@"&amp;COUNTIFS($B$1:B592,B592,$F$1:F592,TRUE))</f>
        <v/>
      </c>
      <c r="H592" t="str">
        <f>IFERROR(INDEX('기사 제목, 링크 정리시트'!B:B,MATCH(CONCATENATE("http://skinnonews.com"&amp;'5pg 데이터'!A592),'기사 제목, 링크 정리시트'!C:C,0)),"")</f>
        <v/>
      </c>
      <c r="M592">
        <f>주간_5pg!F592</f>
        <v>0</v>
      </c>
    </row>
    <row r="593" spans="1:13">
      <c r="A593" s="86" t="s">
        <v>1102</v>
      </c>
      <c r="B593" s="86" t="s">
        <v>227</v>
      </c>
      <c r="C593" s="86">
        <v>2</v>
      </c>
      <c r="D593" t="str">
        <f>IF(VLOOKUP(A593,'상위 PV'!A:C,3,0)="기사임",1,"")</f>
        <v/>
      </c>
      <c r="E593">
        <f>COUNTIF(주간_5pg!$F$2:$F$800,'5pg 데이터'!B593)</f>
        <v>1</v>
      </c>
      <c r="F593" t="b">
        <f t="shared" si="9"/>
        <v>0</v>
      </c>
      <c r="G593" t="str">
        <f>IF(F593=FALSE,"",B593&amp;"@"&amp;COUNTIFS($B$1:B593,B593,$F$1:F593,TRUE))</f>
        <v/>
      </c>
      <c r="H593" t="str">
        <f>IFERROR(INDEX('기사 제목, 링크 정리시트'!B:B,MATCH(CONCATENATE("http://skinnonews.com"&amp;'5pg 데이터'!A593),'기사 제목, 링크 정리시트'!C:C,0)),"")</f>
        <v/>
      </c>
      <c r="M593">
        <f>주간_5pg!F593</f>
        <v>0</v>
      </c>
    </row>
    <row r="594" spans="1:13">
      <c r="A594" s="86" t="s">
        <v>1290</v>
      </c>
      <c r="B594" s="86" t="s">
        <v>225</v>
      </c>
      <c r="C594" s="86">
        <v>2</v>
      </c>
      <c r="D594" t="str">
        <f>IF(VLOOKUP(A594,'상위 PV'!A:C,3,0)="기사임",1,"")</f>
        <v/>
      </c>
      <c r="E594">
        <f>COUNTIF(주간_5pg!$F$2:$F$800,'5pg 데이터'!B594)</f>
        <v>1</v>
      </c>
      <c r="F594" t="b">
        <f t="shared" si="9"/>
        <v>0</v>
      </c>
      <c r="G594" t="str">
        <f>IF(F594=FALSE,"",B594&amp;"@"&amp;COUNTIFS($B$1:B594,B594,$F$1:F594,TRUE))</f>
        <v/>
      </c>
      <c r="H594" t="str">
        <f>IFERROR(INDEX('기사 제목, 링크 정리시트'!B:B,MATCH(CONCATENATE("http://skinnonews.com"&amp;'5pg 데이터'!A594),'기사 제목, 링크 정리시트'!C:C,0)),"")</f>
        <v/>
      </c>
      <c r="M594">
        <f>주간_5pg!F594</f>
        <v>0</v>
      </c>
    </row>
    <row r="595" spans="1:13">
      <c r="A595" s="86" t="s">
        <v>1104</v>
      </c>
      <c r="B595" s="86" t="s">
        <v>250</v>
      </c>
      <c r="C595" s="86">
        <v>2</v>
      </c>
      <c r="D595" t="str">
        <f>IF(VLOOKUP(A595,'상위 PV'!A:C,3,0)="기사임",1,"")</f>
        <v/>
      </c>
      <c r="E595">
        <f>COUNTIF(주간_5pg!$F$2:$F$800,'5pg 데이터'!B595)</f>
        <v>1</v>
      </c>
      <c r="F595" t="b">
        <f t="shared" si="9"/>
        <v>0</v>
      </c>
      <c r="G595" t="str">
        <f>IF(F595=FALSE,"",B595&amp;"@"&amp;COUNTIFS($B$1:B595,B595,$F$1:F595,TRUE))</f>
        <v/>
      </c>
      <c r="H595" t="str">
        <f>IFERROR(INDEX('기사 제목, 링크 정리시트'!B:B,MATCH(CONCATENATE("http://skinnonews.com"&amp;'5pg 데이터'!A595),'기사 제목, 링크 정리시트'!C:C,0)),"")</f>
        <v/>
      </c>
      <c r="M595">
        <f>주간_5pg!F595</f>
        <v>0</v>
      </c>
    </row>
    <row r="596" spans="1:13">
      <c r="A596" s="86" t="s">
        <v>263</v>
      </c>
      <c r="B596" s="86" t="s">
        <v>242</v>
      </c>
      <c r="C596" s="86">
        <v>2</v>
      </c>
      <c r="D596" t="str">
        <f>IF(VLOOKUP(A596,'상위 PV'!A:C,3,0)="기사임",1,"")</f>
        <v/>
      </c>
      <c r="E596">
        <f>COUNTIF(주간_5pg!$F$2:$F$800,'5pg 데이터'!B596)</f>
        <v>1</v>
      </c>
      <c r="F596" t="b">
        <f t="shared" si="9"/>
        <v>0</v>
      </c>
      <c r="G596" t="str">
        <f>IF(F596=FALSE,"",B596&amp;"@"&amp;COUNTIFS($B$1:B596,B596,$F$1:F596,TRUE))</f>
        <v/>
      </c>
      <c r="H596" t="str">
        <f>IFERROR(INDEX('기사 제목, 링크 정리시트'!B:B,MATCH(CONCATENATE("http://skinnonews.com"&amp;'5pg 데이터'!A596),'기사 제목, 링크 정리시트'!C:C,0)),"")</f>
        <v/>
      </c>
      <c r="M596">
        <f>주간_5pg!F596</f>
        <v>0</v>
      </c>
    </row>
    <row r="597" spans="1:13">
      <c r="A597" s="86" t="s">
        <v>1032</v>
      </c>
      <c r="B597" s="86" t="s">
        <v>226</v>
      </c>
      <c r="C597" s="86">
        <v>2</v>
      </c>
      <c r="D597" t="str">
        <f>IF(VLOOKUP(A597,'상위 PV'!A:C,3,0)="기사임",1,"")</f>
        <v/>
      </c>
      <c r="E597">
        <f>COUNTIF(주간_5pg!$F$2:$F$800,'5pg 데이터'!B597)</f>
        <v>1</v>
      </c>
      <c r="F597" t="b">
        <f t="shared" si="9"/>
        <v>0</v>
      </c>
      <c r="G597" t="str">
        <f>IF(F597=FALSE,"",B597&amp;"@"&amp;COUNTIFS($B$1:B597,B597,$F$1:F597,TRUE))</f>
        <v/>
      </c>
      <c r="H597" t="str">
        <f>IFERROR(INDEX('기사 제목, 링크 정리시트'!B:B,MATCH(CONCATENATE("http://skinnonews.com"&amp;'5pg 데이터'!A597),'기사 제목, 링크 정리시트'!C:C,0)),"")</f>
        <v/>
      </c>
      <c r="M597">
        <f>주간_5pg!F597</f>
        <v>0</v>
      </c>
    </row>
    <row r="598" spans="1:13">
      <c r="A598" s="86" t="s">
        <v>1032</v>
      </c>
      <c r="B598" s="86" t="s">
        <v>247</v>
      </c>
      <c r="C598" s="86">
        <v>2</v>
      </c>
      <c r="D598" t="str">
        <f>IF(VLOOKUP(A598,'상위 PV'!A:C,3,0)="기사임",1,"")</f>
        <v/>
      </c>
      <c r="E598">
        <f>COUNTIF(주간_5pg!$F$2:$F$800,'5pg 데이터'!B598)</f>
        <v>1</v>
      </c>
      <c r="F598" t="b">
        <f t="shared" si="9"/>
        <v>0</v>
      </c>
      <c r="G598" t="str">
        <f>IF(F598=FALSE,"",B598&amp;"@"&amp;COUNTIFS($B$1:B598,B598,$F$1:F598,TRUE))</f>
        <v/>
      </c>
      <c r="H598" t="str">
        <f>IFERROR(INDEX('기사 제목, 링크 정리시트'!B:B,MATCH(CONCATENATE("http://skinnonews.com"&amp;'5pg 데이터'!A598),'기사 제목, 링크 정리시트'!C:C,0)),"")</f>
        <v/>
      </c>
      <c r="M598">
        <f>주간_5pg!F598</f>
        <v>0</v>
      </c>
    </row>
    <row r="599" spans="1:13">
      <c r="A599" s="86" t="s">
        <v>270</v>
      </c>
      <c r="B599" s="86" t="s">
        <v>236</v>
      </c>
      <c r="C599" s="86">
        <v>2</v>
      </c>
      <c r="D599" t="str">
        <f>IF(VLOOKUP(A599,'상위 PV'!A:C,3,0)="기사임",1,"")</f>
        <v/>
      </c>
      <c r="E599">
        <f>COUNTIF(주간_5pg!$F$2:$F$800,'5pg 데이터'!B599)</f>
        <v>1</v>
      </c>
      <c r="F599" t="b">
        <f t="shared" si="9"/>
        <v>0</v>
      </c>
      <c r="G599" t="str">
        <f>IF(F599=FALSE,"",B599&amp;"@"&amp;COUNTIFS($B$1:B599,B599,$F$1:F599,TRUE))</f>
        <v/>
      </c>
      <c r="H599" t="str">
        <f>IFERROR(INDEX('기사 제목, 링크 정리시트'!B:B,MATCH(CONCATENATE("http://skinnonews.com"&amp;'5pg 데이터'!A599),'기사 제목, 링크 정리시트'!C:C,0)),"")</f>
        <v/>
      </c>
      <c r="M599">
        <f>주간_5pg!F599</f>
        <v>0</v>
      </c>
    </row>
    <row r="600" spans="1:13">
      <c r="A600" s="86" t="s">
        <v>1809</v>
      </c>
      <c r="B600" s="86" t="s">
        <v>233</v>
      </c>
      <c r="C600" s="86">
        <v>2</v>
      </c>
      <c r="D600" t="str">
        <f>IF(VLOOKUP(A600,'상위 PV'!A:C,3,0)="기사임",1,"")</f>
        <v/>
      </c>
      <c r="E600">
        <f>COUNTIF(주간_5pg!$F$2:$F$800,'5pg 데이터'!B600)</f>
        <v>1</v>
      </c>
      <c r="F600" t="b">
        <f t="shared" si="9"/>
        <v>0</v>
      </c>
      <c r="G600" t="str">
        <f>IF(F600=FALSE,"",B600&amp;"@"&amp;COUNTIFS($B$1:B600,B600,$F$1:F600,TRUE))</f>
        <v/>
      </c>
      <c r="H600" t="str">
        <f>IFERROR(INDEX('기사 제목, 링크 정리시트'!B:B,MATCH(CONCATENATE("http://skinnonews.com"&amp;'5pg 데이터'!A600),'기사 제목, 링크 정리시트'!C:C,0)),"")</f>
        <v/>
      </c>
      <c r="M600">
        <f>주간_5pg!F600</f>
        <v>0</v>
      </c>
    </row>
    <row r="601" spans="1:13">
      <c r="A601" s="86" t="s">
        <v>254</v>
      </c>
      <c r="B601" s="86" t="s">
        <v>249</v>
      </c>
      <c r="C601" s="86">
        <v>1</v>
      </c>
      <c r="D601" t="str">
        <f>IF(VLOOKUP(A601,'상위 PV'!A:C,3,0)="기사임",1,"")</f>
        <v/>
      </c>
      <c r="E601">
        <f>COUNTIF(주간_5pg!$F$2:$F$800,'5pg 데이터'!B601)</f>
        <v>1</v>
      </c>
      <c r="F601" t="b">
        <f t="shared" si="9"/>
        <v>0</v>
      </c>
      <c r="G601" t="str">
        <f>IF(F601=FALSE,"",B601&amp;"@"&amp;COUNTIFS($B$1:B601,B601,$F$1:F601,TRUE))</f>
        <v/>
      </c>
      <c r="H601" t="str">
        <f>IFERROR(INDEX('기사 제목, 링크 정리시트'!B:B,MATCH(CONCATENATE("http://skinnonews.com"&amp;'5pg 데이터'!A601),'기사 제목, 링크 정리시트'!C:C,0)),"")</f>
        <v/>
      </c>
      <c r="M601">
        <f>주간_5pg!F601</f>
        <v>0</v>
      </c>
    </row>
    <row r="602" spans="1:13">
      <c r="A602" s="86" t="s">
        <v>254</v>
      </c>
      <c r="B602" s="86" t="s">
        <v>239</v>
      </c>
      <c r="C602" s="86">
        <v>1</v>
      </c>
      <c r="D602" t="str">
        <f>IF(VLOOKUP(A602,'상위 PV'!A:C,3,0)="기사임",1,"")</f>
        <v/>
      </c>
      <c r="E602">
        <f>COUNTIF(주간_5pg!$F$2:$F$800,'5pg 데이터'!B602)</f>
        <v>1</v>
      </c>
      <c r="F602" t="b">
        <f t="shared" si="9"/>
        <v>0</v>
      </c>
      <c r="G602" t="str">
        <f>IF(F602=FALSE,"",B602&amp;"@"&amp;COUNTIFS($B$1:B602,B602,$F$1:F602,TRUE))</f>
        <v/>
      </c>
      <c r="H602" t="str">
        <f>IFERROR(INDEX('기사 제목, 링크 정리시트'!B:B,MATCH(CONCATENATE("http://skinnonews.com"&amp;'5pg 데이터'!A602),'기사 제목, 링크 정리시트'!C:C,0)),"")</f>
        <v/>
      </c>
      <c r="M602">
        <f>주간_5pg!F602</f>
        <v>0</v>
      </c>
    </row>
    <row r="603" spans="1:13">
      <c r="A603" s="86" t="s">
        <v>254</v>
      </c>
      <c r="B603" s="86" t="s">
        <v>1626</v>
      </c>
      <c r="C603" s="86">
        <v>1</v>
      </c>
      <c r="D603" t="str">
        <f>IF(VLOOKUP(A603,'상위 PV'!A:C,3,0)="기사임",1,"")</f>
        <v/>
      </c>
      <c r="E603">
        <f>COUNTIF(주간_5pg!$F$2:$F$800,'5pg 데이터'!B603)</f>
        <v>1</v>
      </c>
      <c r="F603" t="b">
        <f t="shared" si="9"/>
        <v>0</v>
      </c>
      <c r="G603" t="str">
        <f>IF(F603=FALSE,"",B603&amp;"@"&amp;COUNTIFS($B$1:B603,B603,$F$1:F603,TRUE))</f>
        <v/>
      </c>
      <c r="H603" t="str">
        <f>IFERROR(INDEX('기사 제목, 링크 정리시트'!B:B,MATCH(CONCATENATE("http://skinnonews.com"&amp;'5pg 데이터'!A603),'기사 제목, 링크 정리시트'!C:C,0)),"")</f>
        <v/>
      </c>
      <c r="M603">
        <f>주간_5pg!F603</f>
        <v>0</v>
      </c>
    </row>
    <row r="604" spans="1:13">
      <c r="A604" s="86" t="s">
        <v>254</v>
      </c>
      <c r="B604" s="86" t="s">
        <v>965</v>
      </c>
      <c r="C604" s="86">
        <v>1</v>
      </c>
      <c r="D604" t="str">
        <f>IF(VLOOKUP(A604,'상위 PV'!A:C,3,0)="기사임",1,"")</f>
        <v/>
      </c>
      <c r="E604">
        <f>COUNTIF(주간_5pg!$F$2:$F$800,'5pg 데이터'!B604)</f>
        <v>1</v>
      </c>
      <c r="F604" t="b">
        <f t="shared" si="9"/>
        <v>0</v>
      </c>
      <c r="G604" t="str">
        <f>IF(F604=FALSE,"",B604&amp;"@"&amp;COUNTIFS($B$1:B604,B604,$F$1:F604,TRUE))</f>
        <v/>
      </c>
      <c r="H604" t="str">
        <f>IFERROR(INDEX('기사 제목, 링크 정리시트'!B:B,MATCH(CONCATENATE("http://skinnonews.com"&amp;'5pg 데이터'!A604),'기사 제목, 링크 정리시트'!C:C,0)),"")</f>
        <v/>
      </c>
      <c r="M604">
        <f>주간_5pg!F604</f>
        <v>0</v>
      </c>
    </row>
    <row r="605" spans="1:13">
      <c r="A605" s="86" t="s">
        <v>254</v>
      </c>
      <c r="B605" s="86" t="s">
        <v>233</v>
      </c>
      <c r="C605" s="86">
        <v>1</v>
      </c>
      <c r="D605" t="str">
        <f>IF(VLOOKUP(A605,'상위 PV'!A:C,3,0)="기사임",1,"")</f>
        <v/>
      </c>
      <c r="E605">
        <f>COUNTIF(주간_5pg!$F$2:$F$800,'5pg 데이터'!B605)</f>
        <v>1</v>
      </c>
      <c r="F605" t="b">
        <f t="shared" si="9"/>
        <v>0</v>
      </c>
      <c r="G605" t="str">
        <f>IF(F605=FALSE,"",B605&amp;"@"&amp;COUNTIFS($B$1:B605,B605,$F$1:F605,TRUE))</f>
        <v/>
      </c>
      <c r="H605" t="str">
        <f>IFERROR(INDEX('기사 제목, 링크 정리시트'!B:B,MATCH(CONCATENATE("http://skinnonews.com"&amp;'5pg 데이터'!A605),'기사 제목, 링크 정리시트'!C:C,0)),"")</f>
        <v/>
      </c>
      <c r="M605">
        <f>주간_5pg!F605</f>
        <v>0</v>
      </c>
    </row>
    <row r="606" spans="1:13">
      <c r="A606" s="86" t="s">
        <v>254</v>
      </c>
      <c r="B606" s="86" t="s">
        <v>1709</v>
      </c>
      <c r="C606" s="86">
        <v>1</v>
      </c>
      <c r="D606" t="str">
        <f>IF(VLOOKUP(A606,'상위 PV'!A:C,3,0)="기사임",1,"")</f>
        <v/>
      </c>
      <c r="E606">
        <f>COUNTIF(주간_5pg!$F$2:$F$800,'5pg 데이터'!B606)</f>
        <v>1</v>
      </c>
      <c r="F606" t="b">
        <f t="shared" si="9"/>
        <v>0</v>
      </c>
      <c r="G606" t="str">
        <f>IF(F606=FALSE,"",B606&amp;"@"&amp;COUNTIFS($B$1:B606,B606,$F$1:F606,TRUE))</f>
        <v/>
      </c>
      <c r="H606" t="str">
        <f>IFERROR(INDEX('기사 제목, 링크 정리시트'!B:B,MATCH(CONCATENATE("http://skinnonews.com"&amp;'5pg 데이터'!A606),'기사 제목, 링크 정리시트'!C:C,0)),"")</f>
        <v/>
      </c>
      <c r="M606">
        <f>주간_5pg!F606</f>
        <v>0</v>
      </c>
    </row>
    <row r="607" spans="1:13">
      <c r="A607" s="86" t="s">
        <v>254</v>
      </c>
      <c r="B607" s="86" t="s">
        <v>1550</v>
      </c>
      <c r="C607" s="86">
        <v>1</v>
      </c>
      <c r="D607" t="str">
        <f>IF(VLOOKUP(A607,'상위 PV'!A:C,3,0)="기사임",1,"")</f>
        <v/>
      </c>
      <c r="E607">
        <f>COUNTIF(주간_5pg!$F$2:$F$800,'5pg 데이터'!B607)</f>
        <v>1</v>
      </c>
      <c r="F607" t="b">
        <f t="shared" si="9"/>
        <v>0</v>
      </c>
      <c r="G607" t="str">
        <f>IF(F607=FALSE,"",B607&amp;"@"&amp;COUNTIFS($B$1:B607,B607,$F$1:F607,TRUE))</f>
        <v/>
      </c>
      <c r="H607" t="str">
        <f>IFERROR(INDEX('기사 제목, 링크 정리시트'!B:B,MATCH(CONCATENATE("http://skinnonews.com"&amp;'5pg 데이터'!A607),'기사 제목, 링크 정리시트'!C:C,0)),"")</f>
        <v/>
      </c>
      <c r="M607">
        <f>주간_5pg!F607</f>
        <v>0</v>
      </c>
    </row>
    <row r="608" spans="1:13">
      <c r="A608" s="86" t="s">
        <v>254</v>
      </c>
      <c r="B608" s="86" t="s">
        <v>1645</v>
      </c>
      <c r="C608" s="86">
        <v>1</v>
      </c>
      <c r="D608" t="str">
        <f>IF(VLOOKUP(A608,'상위 PV'!A:C,3,0)="기사임",1,"")</f>
        <v/>
      </c>
      <c r="E608">
        <f>COUNTIF(주간_5pg!$F$2:$F$800,'5pg 데이터'!B608)</f>
        <v>1</v>
      </c>
      <c r="F608" t="b">
        <f t="shared" si="9"/>
        <v>0</v>
      </c>
      <c r="G608" t="str">
        <f>IF(F608=FALSE,"",B608&amp;"@"&amp;COUNTIFS($B$1:B608,B608,$F$1:F608,TRUE))</f>
        <v/>
      </c>
      <c r="H608" t="str">
        <f>IFERROR(INDEX('기사 제목, 링크 정리시트'!B:B,MATCH(CONCATENATE("http://skinnonews.com"&amp;'5pg 데이터'!A608),'기사 제목, 링크 정리시트'!C:C,0)),"")</f>
        <v/>
      </c>
      <c r="M608">
        <f>주간_5pg!F608</f>
        <v>0</v>
      </c>
    </row>
    <row r="609" spans="1:13">
      <c r="A609" s="86" t="s">
        <v>254</v>
      </c>
      <c r="B609" s="86" t="s">
        <v>241</v>
      </c>
      <c r="C609" s="86">
        <v>1</v>
      </c>
      <c r="D609" t="str">
        <f>IF(VLOOKUP(A609,'상위 PV'!A:C,3,0)="기사임",1,"")</f>
        <v/>
      </c>
      <c r="E609">
        <f>COUNTIF(주간_5pg!$F$2:$F$800,'5pg 데이터'!B609)</f>
        <v>1</v>
      </c>
      <c r="F609" t="b">
        <f t="shared" si="9"/>
        <v>0</v>
      </c>
      <c r="G609" t="str">
        <f>IF(F609=FALSE,"",B609&amp;"@"&amp;COUNTIFS($B$1:B609,B609,$F$1:F609,TRUE))</f>
        <v/>
      </c>
      <c r="H609" t="str">
        <f>IFERROR(INDEX('기사 제목, 링크 정리시트'!B:B,MATCH(CONCATENATE("http://skinnonews.com"&amp;'5pg 데이터'!A609),'기사 제목, 링크 정리시트'!C:C,0)),"")</f>
        <v/>
      </c>
      <c r="M609">
        <f>주간_5pg!F609</f>
        <v>0</v>
      </c>
    </row>
    <row r="610" spans="1:13">
      <c r="A610" s="86" t="s">
        <v>254</v>
      </c>
      <c r="B610" s="86" t="s">
        <v>251</v>
      </c>
      <c r="C610" s="86">
        <v>1</v>
      </c>
      <c r="D610" t="str">
        <f>IF(VLOOKUP(A610,'상위 PV'!A:C,3,0)="기사임",1,"")</f>
        <v/>
      </c>
      <c r="E610">
        <f>COUNTIF(주간_5pg!$F$2:$F$800,'5pg 데이터'!B610)</f>
        <v>1</v>
      </c>
      <c r="F610" t="b">
        <f t="shared" si="9"/>
        <v>0</v>
      </c>
      <c r="G610" t="str">
        <f>IF(F610=FALSE,"",B610&amp;"@"&amp;COUNTIFS($B$1:B610,B610,$F$1:F610,TRUE))</f>
        <v/>
      </c>
      <c r="H610" t="str">
        <f>IFERROR(INDEX('기사 제목, 링크 정리시트'!B:B,MATCH(CONCATENATE("http://skinnonews.com"&amp;'5pg 데이터'!A610),'기사 제목, 링크 정리시트'!C:C,0)),"")</f>
        <v/>
      </c>
      <c r="M610">
        <f>주간_5pg!F610</f>
        <v>0</v>
      </c>
    </row>
    <row r="611" spans="1:13">
      <c r="A611" s="86" t="s">
        <v>254</v>
      </c>
      <c r="B611" s="86" t="s">
        <v>1712</v>
      </c>
      <c r="C611" s="86">
        <v>1</v>
      </c>
      <c r="D611" t="str">
        <f>IF(VLOOKUP(A611,'상위 PV'!A:C,3,0)="기사임",1,"")</f>
        <v/>
      </c>
      <c r="E611">
        <f>COUNTIF(주간_5pg!$F$2:$F$800,'5pg 데이터'!B611)</f>
        <v>1</v>
      </c>
      <c r="F611" t="b">
        <f t="shared" si="9"/>
        <v>0</v>
      </c>
      <c r="G611" t="str">
        <f>IF(F611=FALSE,"",B611&amp;"@"&amp;COUNTIFS($B$1:B611,B611,$F$1:F611,TRUE))</f>
        <v/>
      </c>
      <c r="H611" t="str">
        <f>IFERROR(INDEX('기사 제목, 링크 정리시트'!B:B,MATCH(CONCATENATE("http://skinnonews.com"&amp;'5pg 데이터'!A611),'기사 제목, 링크 정리시트'!C:C,0)),"")</f>
        <v/>
      </c>
      <c r="M611">
        <f>주간_5pg!F611</f>
        <v>0</v>
      </c>
    </row>
    <row r="612" spans="1:13">
      <c r="A612" s="86" t="s">
        <v>254</v>
      </c>
      <c r="B612" s="86" t="s">
        <v>628</v>
      </c>
      <c r="C612" s="86">
        <v>1</v>
      </c>
      <c r="D612" t="str">
        <f>IF(VLOOKUP(A612,'상위 PV'!A:C,3,0)="기사임",1,"")</f>
        <v/>
      </c>
      <c r="E612">
        <f>COUNTIF(주간_5pg!$F$2:$F$800,'5pg 데이터'!B612)</f>
        <v>1</v>
      </c>
      <c r="F612" t="b">
        <f t="shared" si="9"/>
        <v>0</v>
      </c>
      <c r="G612" t="str">
        <f>IF(F612=FALSE,"",B612&amp;"@"&amp;COUNTIFS($B$1:B612,B612,$F$1:F612,TRUE))</f>
        <v/>
      </c>
      <c r="H612" t="str">
        <f>IFERROR(INDEX('기사 제목, 링크 정리시트'!B:B,MATCH(CONCATENATE("http://skinnonews.com"&amp;'5pg 데이터'!A612),'기사 제목, 링크 정리시트'!C:C,0)),"")</f>
        <v/>
      </c>
      <c r="M612">
        <f>주간_5pg!F612</f>
        <v>0</v>
      </c>
    </row>
    <row r="613" spans="1:13">
      <c r="A613" s="86" t="s">
        <v>307</v>
      </c>
      <c r="B613" s="86" t="s">
        <v>236</v>
      </c>
      <c r="C613" s="86">
        <v>1</v>
      </c>
      <c r="D613">
        <f>IF(VLOOKUP(A613,'상위 PV'!A:C,3,0)="기사임",1,"")</f>
        <v>1</v>
      </c>
      <c r="E613">
        <f>COUNTIF(주간_5pg!$F$2:$F$800,'5pg 데이터'!B613)</f>
        <v>1</v>
      </c>
      <c r="F613" t="b">
        <f t="shared" si="9"/>
        <v>1</v>
      </c>
      <c r="G613" t="str">
        <f>IF(F613=FALSE,"",B613&amp;"@"&amp;COUNTIFS($B$1:B613,B613,$F$1:F613,TRUE))</f>
        <v>France@6</v>
      </c>
      <c r="H613" t="str">
        <f>IFERROR(INDEX('기사 제목, 링크 정리시트'!B:B,MATCH(CONCATENATE("http://skinnonews.com"&amp;'5pg 데이터'!A613),'기사 제목, 링크 정리시트'!C:C,0)),"")</f>
        <v>[Into the World of SK] SK On Hungary (SKOH)</v>
      </c>
      <c r="M613">
        <f>주간_5pg!F613</f>
        <v>0</v>
      </c>
    </row>
    <row r="614" spans="1:13">
      <c r="A614" s="86" t="s">
        <v>307</v>
      </c>
      <c r="B614" s="86" t="s">
        <v>230</v>
      </c>
      <c r="C614" s="86">
        <v>1</v>
      </c>
      <c r="D614">
        <f>IF(VLOOKUP(A614,'상위 PV'!A:C,3,0)="기사임",1,"")</f>
        <v>1</v>
      </c>
      <c r="E614">
        <f>COUNTIF(주간_5pg!$F$2:$F$800,'5pg 데이터'!B614)</f>
        <v>1</v>
      </c>
      <c r="F614" t="b">
        <f t="shared" si="9"/>
        <v>1</v>
      </c>
      <c r="G614" t="str">
        <f>IF(F614=FALSE,"",B614&amp;"@"&amp;COUNTIFS($B$1:B614,B614,$F$1:F614,TRUE))</f>
        <v>Singapore@25</v>
      </c>
      <c r="H614" t="str">
        <f>IFERROR(INDEX('기사 제목, 링크 정리시트'!B:B,MATCH(CONCATENATE("http://skinnonews.com"&amp;'5pg 데이터'!A614),'기사 제목, 링크 정리시트'!C:C,0)),"")</f>
        <v>[Into the World of SK] SK On Hungary (SKOH)</v>
      </c>
      <c r="M614">
        <f>주간_5pg!F614</f>
        <v>0</v>
      </c>
    </row>
    <row r="615" spans="1:13">
      <c r="A615" s="86" t="s">
        <v>1120</v>
      </c>
      <c r="B615" s="86" t="s">
        <v>229</v>
      </c>
      <c r="C615" s="86">
        <v>1</v>
      </c>
      <c r="D615">
        <f>IF(VLOOKUP(A615,'상위 PV'!A:C,3,0)="기사임",1,"")</f>
        <v>1</v>
      </c>
      <c r="E615">
        <f>COUNTIF(주간_5pg!$F$2:$F$800,'5pg 데이터'!B615)</f>
        <v>1</v>
      </c>
      <c r="F615" t="b">
        <f t="shared" si="9"/>
        <v>1</v>
      </c>
      <c r="G615" t="str">
        <f>IF(F615=FALSE,"",B615&amp;"@"&amp;COUNTIFS($B$1:B615,B615,$F$1:F615,TRUE))</f>
        <v>India@45</v>
      </c>
      <c r="H615" t="str">
        <f>IFERROR(INDEX('기사 제목, 링크 정리시트'!B:B,MATCH(CONCATENATE("http://skinnonews.com"&amp;'5pg 데이터'!A615),'기사 제목, 링크 정리시트'!C:C,0)),"")</f>
        <v/>
      </c>
      <c r="M615">
        <f>주간_5pg!F615</f>
        <v>0</v>
      </c>
    </row>
    <row r="616" spans="1:13">
      <c r="A616" s="86" t="s">
        <v>1839</v>
      </c>
      <c r="B616" s="86" t="s">
        <v>231</v>
      </c>
      <c r="C616" s="86">
        <v>1</v>
      </c>
      <c r="D616">
        <f>IF(VLOOKUP(A616,'상위 PV'!A:C,3,0)="기사임",1,"")</f>
        <v>1</v>
      </c>
      <c r="E616">
        <f>COUNTIF(주간_5pg!$F$2:$F$800,'5pg 데이터'!B616)</f>
        <v>1</v>
      </c>
      <c r="F616" t="b">
        <f t="shared" si="9"/>
        <v>1</v>
      </c>
      <c r="G616" t="str">
        <f>IF(F616=FALSE,"",B616&amp;"@"&amp;COUNTIFS($B$1:B616,B616,$F$1:F616,TRUE))</f>
        <v>China@13</v>
      </c>
      <c r="H616" t="str">
        <f>IFERROR(INDEX('기사 제목, 링크 정리시트'!B:B,MATCH(CONCATENATE("http://skinnonews.com"&amp;'5pg 데이터'!A616),'기사 제목, 링크 정리시트'!C:C,0)),"")</f>
        <v>SK hi-tech battery materials China actively participates in multiple social and environmental contribution programs in the first half of 2022</v>
      </c>
      <c r="M616">
        <f>주간_5pg!F616</f>
        <v>0</v>
      </c>
    </row>
    <row r="617" spans="1:13">
      <c r="A617" s="86" t="s">
        <v>1840</v>
      </c>
      <c r="B617" s="86" t="s">
        <v>231</v>
      </c>
      <c r="C617" s="86">
        <v>1</v>
      </c>
      <c r="D617">
        <f>IF(VLOOKUP(A617,'상위 PV'!A:C,3,0)="기사임",1,"")</f>
        <v>1</v>
      </c>
      <c r="E617">
        <f>COUNTIF(주간_5pg!$F$2:$F$800,'5pg 데이터'!B617)</f>
        <v>1</v>
      </c>
      <c r="F617" t="b">
        <f t="shared" si="9"/>
        <v>1</v>
      </c>
      <c r="G617" t="str">
        <f>IF(F617=FALSE,"",B617&amp;"@"&amp;COUNTIFS($B$1:B617,B617,$F$1:F617,TRUE))</f>
        <v>China@14</v>
      </c>
      <c r="H617" t="str">
        <f>IFERROR(INDEX('기사 제목, 링크 정리시트'!B:B,MATCH(CONCATENATE("http://skinnonews.com"&amp;'5pg 데이터'!A617),'기사 제목, 링크 정리시트'!C:C,0)),"")</f>
        <v>SK IE Technology 中国常州法人，2022年上半期 展开与社区相成的ESG活动</v>
      </c>
      <c r="M617">
        <f>주간_5pg!F617</f>
        <v>0</v>
      </c>
    </row>
    <row r="618" spans="1:13">
      <c r="A618" s="86" t="s">
        <v>1181</v>
      </c>
      <c r="B618" s="86" t="s">
        <v>225</v>
      </c>
      <c r="C618" s="86">
        <v>1</v>
      </c>
      <c r="D618">
        <f>IF(VLOOKUP(A618,'상위 PV'!A:C,3,0)="기사임",1,"")</f>
        <v>1</v>
      </c>
      <c r="E618">
        <f>COUNTIF(주간_5pg!$F$2:$F$800,'5pg 데이터'!B618)</f>
        <v>1</v>
      </c>
      <c r="F618" t="b">
        <f t="shared" si="9"/>
        <v>1</v>
      </c>
      <c r="G618" t="str">
        <f>IF(F618=FALSE,"",B618&amp;"@"&amp;COUNTIFS($B$1:B618,B618,$F$1:F618,TRUE))</f>
        <v>United States@61</v>
      </c>
      <c r="H618" t="str">
        <f>IFERROR(INDEX('기사 제목, 링크 정리시트'!B:B,MATCH(CONCATENATE("http://skinnonews.com"&amp;'5pg 데이터'!A618),'기사 제목, 링크 정리시트'!C:C,0)),"")</f>
        <v>Professor Kannan Ramaswamy: “SK Innovation’s Green Transformation strategy has a very high potential for eventual success”</v>
      </c>
      <c r="M618">
        <f>주간_5pg!F618</f>
        <v>0</v>
      </c>
    </row>
    <row r="619" spans="1:13">
      <c r="A619" s="86" t="s">
        <v>292</v>
      </c>
      <c r="B619" s="86" t="s">
        <v>232</v>
      </c>
      <c r="C619" s="86">
        <v>1</v>
      </c>
      <c r="D619">
        <f>IF(VLOOKUP(A619,'상위 PV'!A:C,3,0)="기사임",1,"")</f>
        <v>1</v>
      </c>
      <c r="E619">
        <f>COUNTIF(주간_5pg!$F$2:$F$800,'5pg 데이터'!B619)</f>
        <v>1</v>
      </c>
      <c r="F619" t="b">
        <f t="shared" si="9"/>
        <v>1</v>
      </c>
      <c r="G619" t="str">
        <f>IF(F619=FALSE,"",B619&amp;"@"&amp;COUNTIFS($B$1:B619,B619,$F$1:F619,TRUE))</f>
        <v>Canada@8</v>
      </c>
      <c r="H619" t="str">
        <f>IFERROR(INDEX('기사 제목, 링크 정리시트'!B:B,MATCH(CONCATENATE("http://skinnonews.com"&amp;'5pg 데이터'!A619),'기사 제목, 링크 정리시트'!C:C,0)),"")</f>
        <v>SK On soars along with the popularity of Ford’s F-150 Lightning</v>
      </c>
      <c r="M619">
        <f>주간_5pg!F619</f>
        <v>0</v>
      </c>
    </row>
    <row r="620" spans="1:13">
      <c r="A620" s="86" t="s">
        <v>292</v>
      </c>
      <c r="B620" s="86" t="s">
        <v>1696</v>
      </c>
      <c r="C620" s="86">
        <v>1</v>
      </c>
      <c r="D620">
        <f>IF(VLOOKUP(A620,'상위 PV'!A:C,3,0)="기사임",1,"")</f>
        <v>1</v>
      </c>
      <c r="E620">
        <f>COUNTIF(주간_5pg!$F$2:$F$800,'5pg 데이터'!B620)</f>
        <v>1</v>
      </c>
      <c r="F620" t="b">
        <f t="shared" si="9"/>
        <v>1</v>
      </c>
      <c r="G620" t="str">
        <f>IF(F620=FALSE,"",B620&amp;"@"&amp;COUNTIFS($B$1:B620,B620,$F$1:F620,TRUE))</f>
        <v>Jordan@1</v>
      </c>
      <c r="H620" t="str">
        <f>IFERROR(INDEX('기사 제목, 링크 정리시트'!B:B,MATCH(CONCATENATE("http://skinnonews.com"&amp;'5pg 데이터'!A620),'기사 제목, 링크 정리시트'!C:C,0)),"")</f>
        <v>SK On soars along with the popularity of Ford’s F-150 Lightning</v>
      </c>
      <c r="M620">
        <f>주간_5pg!F620</f>
        <v>0</v>
      </c>
    </row>
    <row r="621" spans="1:13">
      <c r="A621" s="86" t="s">
        <v>292</v>
      </c>
      <c r="B621" s="86" t="s">
        <v>225</v>
      </c>
      <c r="C621" s="86">
        <v>1</v>
      </c>
      <c r="D621">
        <f>IF(VLOOKUP(A621,'상위 PV'!A:C,3,0)="기사임",1,"")</f>
        <v>1</v>
      </c>
      <c r="E621">
        <f>COUNTIF(주간_5pg!$F$2:$F$800,'5pg 데이터'!B621)</f>
        <v>1</v>
      </c>
      <c r="F621" t="b">
        <f t="shared" si="9"/>
        <v>1</v>
      </c>
      <c r="G621" t="str">
        <f>IF(F621=FALSE,"",B621&amp;"@"&amp;COUNTIFS($B$1:B621,B621,$F$1:F621,TRUE))</f>
        <v>United States@62</v>
      </c>
      <c r="H621" t="str">
        <f>IFERROR(INDEX('기사 제목, 링크 정리시트'!B:B,MATCH(CONCATENATE("http://skinnonews.com"&amp;'5pg 데이터'!A621),'기사 제목, 링크 정리시트'!C:C,0)),"")</f>
        <v>SK On soars along with the popularity of Ford’s F-150 Lightning</v>
      </c>
      <c r="M621">
        <f>주간_5pg!F621</f>
        <v>0</v>
      </c>
    </row>
    <row r="622" spans="1:13">
      <c r="A622" s="86" t="s">
        <v>1250</v>
      </c>
      <c r="B622" s="86" t="s">
        <v>226</v>
      </c>
      <c r="C622" s="86">
        <v>1</v>
      </c>
      <c r="D622">
        <f>IF(VLOOKUP(A622,'상위 PV'!A:C,3,0)="기사임",1,"")</f>
        <v>1</v>
      </c>
      <c r="E622">
        <f>COUNTIF(주간_5pg!$F$2:$F$800,'5pg 데이터'!B622)</f>
        <v>1</v>
      </c>
      <c r="F622" t="b">
        <f t="shared" si="9"/>
        <v>1</v>
      </c>
      <c r="G622" t="str">
        <f>IF(F622=FALSE,"",B622&amp;"@"&amp;COUNTIFS($B$1:B622,B622,$F$1:F622,TRUE))</f>
        <v>South Korea@51</v>
      </c>
      <c r="H622" t="str">
        <f>IFERROR(INDEX('기사 제목, 링크 정리시트'!B:B,MATCH(CONCATENATE("http://skinnonews.com"&amp;'5pg 데이터'!A622),'기사 제목, 링크 정리시트'!C:C,0)),"")</f>
        <v/>
      </c>
      <c r="M622">
        <f>주간_5pg!F622</f>
        <v>0</v>
      </c>
    </row>
    <row r="623" spans="1:13">
      <c r="A623" s="86" t="s">
        <v>1182</v>
      </c>
      <c r="B623" s="86" t="s">
        <v>226</v>
      </c>
      <c r="C623" s="86">
        <v>1</v>
      </c>
      <c r="D623">
        <f>IF(VLOOKUP(A623,'상위 PV'!A:C,3,0)="기사임",1,"")</f>
        <v>1</v>
      </c>
      <c r="E623">
        <f>COUNTIF(주간_5pg!$F$2:$F$800,'5pg 데이터'!B623)</f>
        <v>1</v>
      </c>
      <c r="F623" t="b">
        <f t="shared" si="9"/>
        <v>1</v>
      </c>
      <c r="G623" t="str">
        <f>IF(F623=FALSE,"",B623&amp;"@"&amp;COUNTIFS($B$1:B623,B623,$F$1:F623,TRUE))</f>
        <v>South Korea@52</v>
      </c>
      <c r="H623" t="str">
        <f>IFERROR(INDEX('기사 제목, 링크 정리시트'!B:B,MATCH(CONCATENATE("http://skinnonews.com"&amp;'5pg 데이터'!A623),'기사 제목, 링크 정리시트'!C:C,0)),"")</f>
        <v>SK Innovation makes an equity investment in Fulcrum BioEnergy to adopt a next generation “waste to fuel” technology</v>
      </c>
      <c r="M623">
        <f>주간_5pg!F623</f>
        <v>0</v>
      </c>
    </row>
    <row r="624" spans="1:13">
      <c r="A624" s="86" t="s">
        <v>1182</v>
      </c>
      <c r="B624" s="86" t="s">
        <v>628</v>
      </c>
      <c r="C624" s="86">
        <v>1</v>
      </c>
      <c r="D624">
        <f>IF(VLOOKUP(A624,'상위 PV'!A:C,3,0)="기사임",1,"")</f>
        <v>1</v>
      </c>
      <c r="E624">
        <f>COUNTIF(주간_5pg!$F$2:$F$800,'5pg 데이터'!B624)</f>
        <v>1</v>
      </c>
      <c r="F624" t="b">
        <f t="shared" si="9"/>
        <v>1</v>
      </c>
      <c r="G624" t="str">
        <f>IF(F624=FALSE,"",B624&amp;"@"&amp;COUNTIFS($B$1:B624,B624,$F$1:F624,TRUE))</f>
        <v>United Arab Emirates@2</v>
      </c>
      <c r="H624" t="str">
        <f>IFERROR(INDEX('기사 제목, 링크 정리시트'!B:B,MATCH(CONCATENATE("http://skinnonews.com"&amp;'5pg 데이터'!A624),'기사 제목, 링크 정리시트'!C:C,0)),"")</f>
        <v>SK Innovation makes an equity investment in Fulcrum BioEnergy to adopt a next generation “waste to fuel” technology</v>
      </c>
      <c r="M624">
        <f>주간_5pg!F624</f>
        <v>0</v>
      </c>
    </row>
    <row r="625" spans="1:13">
      <c r="A625" s="86" t="s">
        <v>1182</v>
      </c>
      <c r="B625" s="86" t="s">
        <v>225</v>
      </c>
      <c r="C625" s="86">
        <v>1</v>
      </c>
      <c r="D625">
        <f>IF(VLOOKUP(A625,'상위 PV'!A:C,3,0)="기사임",1,"")</f>
        <v>1</v>
      </c>
      <c r="E625">
        <f>COUNTIF(주간_5pg!$F$2:$F$800,'5pg 데이터'!B625)</f>
        <v>1</v>
      </c>
      <c r="F625" t="b">
        <f t="shared" si="9"/>
        <v>1</v>
      </c>
      <c r="G625" t="str">
        <f>IF(F625=FALSE,"",B625&amp;"@"&amp;COUNTIFS($B$1:B625,B625,$F$1:F625,TRUE))</f>
        <v>United States@63</v>
      </c>
      <c r="H625" t="str">
        <f>IFERROR(INDEX('기사 제목, 링크 정리시트'!B:B,MATCH(CONCATENATE("http://skinnonews.com"&amp;'5pg 데이터'!A625),'기사 제목, 링크 정리시트'!C:C,0)),"")</f>
        <v>SK Innovation makes an equity investment in Fulcrum BioEnergy to adopt a next generation “waste to fuel” technology</v>
      </c>
      <c r="M625">
        <f>주간_5pg!F625</f>
        <v>0</v>
      </c>
    </row>
    <row r="626" spans="1:13">
      <c r="A626" s="86" t="s">
        <v>264</v>
      </c>
      <c r="B626" s="86" t="s">
        <v>232</v>
      </c>
      <c r="C626" s="86">
        <v>1</v>
      </c>
      <c r="D626">
        <f>IF(VLOOKUP(A626,'상위 PV'!A:C,3,0)="기사임",1,"")</f>
        <v>1</v>
      </c>
      <c r="E626">
        <f>COUNTIF(주간_5pg!$F$2:$F$800,'5pg 데이터'!B626)</f>
        <v>1</v>
      </c>
      <c r="F626" t="b">
        <f t="shared" si="9"/>
        <v>1</v>
      </c>
      <c r="G626" t="str">
        <f>IF(F626=FALSE,"",B626&amp;"@"&amp;COUNTIFS($B$1:B626,B626,$F$1:F626,TRUE))</f>
        <v>Canada@9</v>
      </c>
      <c r="H626" t="str">
        <f>IFERROR(INDEX('기사 제목, 링크 정리시트'!B:B,MATCH(CONCATENATE("http://skinnonews.com"&amp;'5pg 데이터'!A626),'기사 제목, 링크 정리시트'!C:C,0)),"")</f>
        <v>SK On – Ford’s joint venture BlueOval SK officially established</v>
      </c>
      <c r="M626">
        <f>주간_5pg!F626</f>
        <v>0</v>
      </c>
    </row>
    <row r="627" spans="1:13">
      <c r="A627" s="86" t="s">
        <v>264</v>
      </c>
      <c r="B627" s="86" t="s">
        <v>231</v>
      </c>
      <c r="C627" s="86">
        <v>1</v>
      </c>
      <c r="D627">
        <f>IF(VLOOKUP(A627,'상위 PV'!A:C,3,0)="기사임",1,"")</f>
        <v>1</v>
      </c>
      <c r="E627">
        <f>COUNTIF(주간_5pg!$F$2:$F$800,'5pg 데이터'!B627)</f>
        <v>1</v>
      </c>
      <c r="F627" t="b">
        <f t="shared" si="9"/>
        <v>1</v>
      </c>
      <c r="G627" t="str">
        <f>IF(F627=FALSE,"",B627&amp;"@"&amp;COUNTIFS($B$1:B627,B627,$F$1:F627,TRUE))</f>
        <v>China@15</v>
      </c>
      <c r="H627" t="str">
        <f>IFERROR(INDEX('기사 제목, 링크 정리시트'!B:B,MATCH(CONCATENATE("http://skinnonews.com"&amp;'5pg 데이터'!A627),'기사 제목, 링크 정리시트'!C:C,0)),"")</f>
        <v>SK On – Ford’s joint venture BlueOval SK officially established</v>
      </c>
      <c r="M627">
        <f>주간_5pg!F627</f>
        <v>0</v>
      </c>
    </row>
    <row r="628" spans="1:13">
      <c r="A628" s="86" t="s">
        <v>264</v>
      </c>
      <c r="B628" s="86" t="s">
        <v>228</v>
      </c>
      <c r="C628" s="86">
        <v>1</v>
      </c>
      <c r="D628">
        <f>IF(VLOOKUP(A628,'상위 PV'!A:C,3,0)="기사임",1,"")</f>
        <v>1</v>
      </c>
      <c r="E628">
        <f>COUNTIF(주간_5pg!$F$2:$F$800,'5pg 데이터'!B628)</f>
        <v>1</v>
      </c>
      <c r="F628" t="b">
        <f t="shared" si="9"/>
        <v>1</v>
      </c>
      <c r="G628" t="str">
        <f>IF(F628=FALSE,"",B628&amp;"@"&amp;COUNTIFS($B$1:B628,B628,$F$1:F628,TRUE))</f>
        <v>Germany@13</v>
      </c>
      <c r="H628" t="str">
        <f>IFERROR(INDEX('기사 제목, 링크 정리시트'!B:B,MATCH(CONCATENATE("http://skinnonews.com"&amp;'5pg 데이터'!A628),'기사 제목, 링크 정리시트'!C:C,0)),"")</f>
        <v>SK On – Ford’s joint venture BlueOval SK officially established</v>
      </c>
      <c r="M628">
        <f>주간_5pg!F628</f>
        <v>0</v>
      </c>
    </row>
    <row r="629" spans="1:13">
      <c r="A629" s="86" t="s">
        <v>264</v>
      </c>
      <c r="B629" s="86" t="s">
        <v>227</v>
      </c>
      <c r="C629" s="86">
        <v>1</v>
      </c>
      <c r="D629">
        <f>IF(VLOOKUP(A629,'상위 PV'!A:C,3,0)="기사임",1,"")</f>
        <v>1</v>
      </c>
      <c r="E629">
        <f>COUNTIF(주간_5pg!$F$2:$F$800,'5pg 데이터'!B629)</f>
        <v>1</v>
      </c>
      <c r="F629" t="b">
        <f t="shared" si="9"/>
        <v>1</v>
      </c>
      <c r="G629" t="str">
        <f>IF(F629=FALSE,"",B629&amp;"@"&amp;COUNTIFS($B$1:B629,B629,$F$1:F629,TRUE))</f>
        <v>Japan@31</v>
      </c>
      <c r="H629" t="str">
        <f>IFERROR(INDEX('기사 제목, 링크 정리시트'!B:B,MATCH(CONCATENATE("http://skinnonews.com"&amp;'5pg 데이터'!A629),'기사 제목, 링크 정리시트'!C:C,0)),"")</f>
        <v>SK On – Ford’s joint venture BlueOval SK officially established</v>
      </c>
      <c r="M629">
        <f>주간_5pg!F629</f>
        <v>0</v>
      </c>
    </row>
    <row r="630" spans="1:13">
      <c r="A630" s="86" t="s">
        <v>932</v>
      </c>
      <c r="B630" s="86" t="s">
        <v>233</v>
      </c>
      <c r="C630" s="86">
        <v>1</v>
      </c>
      <c r="D630">
        <f>IF(VLOOKUP(A630,'상위 PV'!A:C,3,0)="기사임",1,"")</f>
        <v>1</v>
      </c>
      <c r="E630">
        <f>COUNTIF(주간_5pg!$F$2:$F$800,'5pg 데이터'!B630)</f>
        <v>1</v>
      </c>
      <c r="F630" t="b">
        <f t="shared" si="9"/>
        <v>1</v>
      </c>
      <c r="G630" t="str">
        <f>IF(F630=FALSE,"",B630&amp;"@"&amp;COUNTIFS($B$1:B630,B630,$F$1:F630,TRUE))</f>
        <v>Hong Kong@10</v>
      </c>
      <c r="H630" t="str">
        <f>IFERROR(INDEX('기사 제목, 링크 정리시트'!B:B,MATCH(CONCATENATE("http://skinnonews.com"&amp;'5pg 데이터'!A630),'기사 제목, 링크 정리시트'!C:C,0)),"")</f>
        <v>CEO of SK Geo Centric Na Kyung-soo joined SKGC Americas members in the EnviRun for the Earth campaign in Texas</v>
      </c>
      <c r="M630">
        <f>주간_5pg!F630</f>
        <v>0</v>
      </c>
    </row>
    <row r="631" spans="1:13">
      <c r="A631" s="86" t="s">
        <v>932</v>
      </c>
      <c r="B631" s="86" t="s">
        <v>247</v>
      </c>
      <c r="C631" s="86">
        <v>1</v>
      </c>
      <c r="D631">
        <f>IF(VLOOKUP(A631,'상위 PV'!A:C,3,0)="기사임",1,"")</f>
        <v>1</v>
      </c>
      <c r="E631">
        <f>COUNTIF(주간_5pg!$F$2:$F$800,'5pg 데이터'!B631)</f>
        <v>1</v>
      </c>
      <c r="F631" t="b">
        <f t="shared" si="9"/>
        <v>1</v>
      </c>
      <c r="G631" t="str">
        <f>IF(F631=FALSE,"",B631&amp;"@"&amp;COUNTIFS($B$1:B631,B631,$F$1:F631,TRUE))</f>
        <v>Vietnam@8</v>
      </c>
      <c r="H631" t="str">
        <f>IFERROR(INDEX('기사 제목, 링크 정리시트'!B:B,MATCH(CONCATENATE("http://skinnonews.com"&amp;'5pg 데이터'!A631),'기사 제목, 링크 정리시트'!C:C,0)),"")</f>
        <v>CEO of SK Geo Centric Na Kyung-soo joined SKGC Americas members in the EnviRun for the Earth campaign in Texas</v>
      </c>
      <c r="M631">
        <f>주간_5pg!F631</f>
        <v>0</v>
      </c>
    </row>
    <row r="632" spans="1:13">
      <c r="A632" s="86" t="s">
        <v>272</v>
      </c>
      <c r="B632" s="86" t="s">
        <v>230</v>
      </c>
      <c r="C632" s="86">
        <v>1</v>
      </c>
      <c r="D632">
        <f>IF(VLOOKUP(A632,'상위 PV'!A:C,3,0)="기사임",1,"")</f>
        <v>1</v>
      </c>
      <c r="E632">
        <f>COUNTIF(주간_5pg!$F$2:$F$800,'5pg 데이터'!B632)</f>
        <v>1</v>
      </c>
      <c r="F632" t="b">
        <f t="shared" si="9"/>
        <v>1</v>
      </c>
      <c r="G632" t="str">
        <f>IF(F632=FALSE,"",B632&amp;"@"&amp;COUNTIFS($B$1:B632,B632,$F$1:F632,TRUE))</f>
        <v>Singapore@26</v>
      </c>
      <c r="H632" t="str">
        <f>IFERROR(INDEX('기사 제목, 링크 정리시트'!B:B,MATCH(CONCATENATE("http://skinnonews.com"&amp;'5pg 데이터'!A632),'기사 제목, 링크 정리시트'!C:C,0)),"")</f>
        <v>SK On to jointly invest in cathode material production facility with Ford and EcoPro BM</v>
      </c>
      <c r="M632">
        <f>주간_5pg!F632</f>
        <v>0</v>
      </c>
    </row>
    <row r="633" spans="1:13">
      <c r="A633" s="86" t="s">
        <v>272</v>
      </c>
      <c r="B633" s="86" t="s">
        <v>226</v>
      </c>
      <c r="C633" s="86">
        <v>1</v>
      </c>
      <c r="D633">
        <f>IF(VLOOKUP(A633,'상위 PV'!A:C,3,0)="기사임",1,"")</f>
        <v>1</v>
      </c>
      <c r="E633">
        <f>COUNTIF(주간_5pg!$F$2:$F$800,'5pg 데이터'!B633)</f>
        <v>1</v>
      </c>
      <c r="F633" t="b">
        <f t="shared" si="9"/>
        <v>1</v>
      </c>
      <c r="G633" t="str">
        <f>IF(F633=FALSE,"",B633&amp;"@"&amp;COUNTIFS($B$1:B633,B633,$F$1:F633,TRUE))</f>
        <v>South Korea@53</v>
      </c>
      <c r="H633" t="str">
        <f>IFERROR(INDEX('기사 제목, 링크 정리시트'!B:B,MATCH(CONCATENATE("http://skinnonews.com"&amp;'5pg 데이터'!A633),'기사 제목, 링크 정리시트'!C:C,0)),"")</f>
        <v>SK On to jointly invest in cathode material production facility with Ford and EcoPro BM</v>
      </c>
      <c r="M633">
        <f>주간_5pg!F633</f>
        <v>0</v>
      </c>
    </row>
    <row r="634" spans="1:13">
      <c r="A634" s="86" t="s">
        <v>1183</v>
      </c>
      <c r="B634" s="86" t="s">
        <v>229</v>
      </c>
      <c r="C634" s="86">
        <v>1</v>
      </c>
      <c r="D634">
        <f>IF(VLOOKUP(A634,'상위 PV'!A:C,3,0)="기사임",1,"")</f>
        <v>1</v>
      </c>
      <c r="E634">
        <f>COUNTIF(주간_5pg!$F$2:$F$800,'5pg 데이터'!B634)</f>
        <v>1</v>
      </c>
      <c r="F634" t="b">
        <f t="shared" si="9"/>
        <v>1</v>
      </c>
      <c r="G634" t="str">
        <f>IF(F634=FALSE,"",B634&amp;"@"&amp;COUNTIFS($B$1:B634,B634,$F$1:F634,TRUE))</f>
        <v>India@46</v>
      </c>
      <c r="H634" t="str">
        <f>IFERROR(INDEX('기사 제목, 링크 정리시트'!B:B,MATCH(CONCATENATE("http://skinnonews.com"&amp;'5pg 데이터'!A634),'기사 제목, 링크 정리시트'!C:C,0)),"")</f>
        <v>SK Geo Centric signs an MOU with French company Veolia to expand plastic waste recycling in Asia</v>
      </c>
      <c r="M634">
        <f>주간_5pg!F634</f>
        <v>0</v>
      </c>
    </row>
    <row r="635" spans="1:13">
      <c r="A635" s="86" t="s">
        <v>288</v>
      </c>
      <c r="B635" s="86" t="s">
        <v>245</v>
      </c>
      <c r="C635" s="86">
        <v>1</v>
      </c>
      <c r="D635">
        <f>IF(VLOOKUP(A635,'상위 PV'!A:C,3,0)="기사임",1,"")</f>
        <v>1</v>
      </c>
      <c r="E635">
        <f>COUNTIF(주간_5pg!$F$2:$F$800,'5pg 데이터'!B635)</f>
        <v>1</v>
      </c>
      <c r="F635" t="b">
        <f t="shared" si="9"/>
        <v>1</v>
      </c>
      <c r="G635" t="str">
        <f>IF(F635=FALSE,"",B635&amp;"@"&amp;COUNTIFS($B$1:B635,B635,$F$1:F635,TRUE))</f>
        <v>Belgium@3</v>
      </c>
      <c r="H635" t="str">
        <f>IFERROR(INDEX('기사 제목, 링크 정리시트'!B:B,MATCH(CONCATENATE("http://skinnonews.com"&amp;'5pg 데이터'!A635),'기사 제목, 링크 정리시트'!C:C,0)),"")</f>
        <v>How Solid State batteries will impact the future of automotive</v>
      </c>
      <c r="M635">
        <f>주간_5pg!F635</f>
        <v>0</v>
      </c>
    </row>
    <row r="636" spans="1:13">
      <c r="A636" s="86" t="s">
        <v>288</v>
      </c>
      <c r="B636" s="86" t="s">
        <v>225</v>
      </c>
      <c r="C636" s="86">
        <v>1</v>
      </c>
      <c r="D636">
        <f>IF(VLOOKUP(A636,'상위 PV'!A:C,3,0)="기사임",1,"")</f>
        <v>1</v>
      </c>
      <c r="E636">
        <f>COUNTIF(주간_5pg!$F$2:$F$800,'5pg 데이터'!B636)</f>
        <v>1</v>
      </c>
      <c r="F636" t="b">
        <f t="shared" si="9"/>
        <v>1</v>
      </c>
      <c r="G636" t="str">
        <f>IF(F636=FALSE,"",B636&amp;"@"&amp;COUNTIFS($B$1:B636,B636,$F$1:F636,TRUE))</f>
        <v>United States@64</v>
      </c>
      <c r="H636" t="str">
        <f>IFERROR(INDEX('기사 제목, 링크 정리시트'!B:B,MATCH(CONCATENATE("http://skinnonews.com"&amp;'5pg 데이터'!A636),'기사 제목, 링크 정리시트'!C:C,0)),"")</f>
        <v>How Solid State batteries will impact the future of automotive</v>
      </c>
      <c r="M636">
        <f>주간_5pg!F636</f>
        <v>0</v>
      </c>
    </row>
    <row r="637" spans="1:13">
      <c r="A637" s="86" t="s">
        <v>646</v>
      </c>
      <c r="B637" s="86" t="s">
        <v>1626</v>
      </c>
      <c r="C637" s="86">
        <v>1</v>
      </c>
      <c r="D637">
        <f>IF(VLOOKUP(A637,'상위 PV'!A:C,3,0)="기사임",1,"")</f>
        <v>1</v>
      </c>
      <c r="E637">
        <f>COUNTIF(주간_5pg!$F$2:$F$800,'5pg 데이터'!B637)</f>
        <v>1</v>
      </c>
      <c r="F637" t="b">
        <f t="shared" si="9"/>
        <v>1</v>
      </c>
      <c r="G637" t="str">
        <f>IF(F637=FALSE,"",B637&amp;"@"&amp;COUNTIFS($B$1:B637,B637,$F$1:F637,TRUE))</f>
        <v>Bosnia &amp; Herzegovina@2</v>
      </c>
      <c r="H637" t="str">
        <f>IFERROR(INDEX('기사 제목, 링크 정리시트'!B:B,MATCH(CONCATENATE("http://skinnonews.com"&amp;'5pg 데이터'!A637),'기사 제목, 링크 정리시트'!C:C,0)),"")</f>
        <v>SK On secures USD 2 billion as investment funds for battery business in Europe</v>
      </c>
      <c r="M637">
        <f>주간_5pg!F637</f>
        <v>0</v>
      </c>
    </row>
    <row r="638" spans="1:13">
      <c r="A638" s="86" t="s">
        <v>646</v>
      </c>
      <c r="B638" s="86" t="s">
        <v>1696</v>
      </c>
      <c r="C638" s="86">
        <v>1</v>
      </c>
      <c r="D638">
        <f>IF(VLOOKUP(A638,'상위 PV'!A:C,3,0)="기사임",1,"")</f>
        <v>1</v>
      </c>
      <c r="E638">
        <f>COUNTIF(주간_5pg!$F$2:$F$800,'5pg 데이터'!B638)</f>
        <v>1</v>
      </c>
      <c r="F638" t="b">
        <f t="shared" si="9"/>
        <v>1</v>
      </c>
      <c r="G638" t="str">
        <f>IF(F638=FALSE,"",B638&amp;"@"&amp;COUNTIFS($B$1:B638,B638,$F$1:F638,TRUE))</f>
        <v>Jordan@2</v>
      </c>
      <c r="H638" t="str">
        <f>IFERROR(INDEX('기사 제목, 링크 정리시트'!B:B,MATCH(CONCATENATE("http://skinnonews.com"&amp;'5pg 데이터'!A638),'기사 제목, 링크 정리시트'!C:C,0)),"")</f>
        <v>SK On secures USD 2 billion as investment funds for battery business in Europe</v>
      </c>
      <c r="M638">
        <f>주간_5pg!F638</f>
        <v>0</v>
      </c>
    </row>
    <row r="639" spans="1:13">
      <c r="A639" s="86" t="s">
        <v>646</v>
      </c>
      <c r="B639" s="86" t="s">
        <v>230</v>
      </c>
      <c r="C639" s="86">
        <v>1</v>
      </c>
      <c r="D639">
        <f>IF(VLOOKUP(A639,'상위 PV'!A:C,3,0)="기사임",1,"")</f>
        <v>1</v>
      </c>
      <c r="E639">
        <f>COUNTIF(주간_5pg!$F$2:$F$800,'5pg 데이터'!B639)</f>
        <v>1</v>
      </c>
      <c r="F639" t="b">
        <f t="shared" si="9"/>
        <v>1</v>
      </c>
      <c r="G639" t="str">
        <f>IF(F639=FALSE,"",B639&amp;"@"&amp;COUNTIFS($B$1:B639,B639,$F$1:F639,TRUE))</f>
        <v>Singapore@27</v>
      </c>
      <c r="H639" t="str">
        <f>IFERROR(INDEX('기사 제목, 링크 정리시트'!B:B,MATCH(CONCATENATE("http://skinnonews.com"&amp;'5pg 데이터'!A639),'기사 제목, 링크 정리시트'!C:C,0)),"")</f>
        <v>SK On secures USD 2 billion as investment funds for battery business in Europe</v>
      </c>
      <c r="M639">
        <f>주간_5pg!F639</f>
        <v>0</v>
      </c>
    </row>
    <row r="640" spans="1:13">
      <c r="A640" s="86" t="s">
        <v>646</v>
      </c>
      <c r="B640" s="86" t="s">
        <v>650</v>
      </c>
      <c r="C640" s="86">
        <v>1</v>
      </c>
      <c r="D640">
        <f>IF(VLOOKUP(A640,'상위 PV'!A:C,3,0)="기사임",1,"")</f>
        <v>1</v>
      </c>
      <c r="E640">
        <f>COUNTIF(주간_5pg!$F$2:$F$800,'5pg 데이터'!B640)</f>
        <v>1</v>
      </c>
      <c r="F640" t="b">
        <f t="shared" si="9"/>
        <v>1</v>
      </c>
      <c r="G640" t="str">
        <f>IF(F640=FALSE,"",B640&amp;"@"&amp;COUNTIFS($B$1:B640,B640,$F$1:F640,TRUE))</f>
        <v>T체rkiye@2</v>
      </c>
      <c r="H640" t="str">
        <f>IFERROR(INDEX('기사 제목, 링크 정리시트'!B:B,MATCH(CONCATENATE("http://skinnonews.com"&amp;'5pg 데이터'!A640),'기사 제목, 링크 정리시트'!C:C,0)),"")</f>
        <v>SK On secures USD 2 billion as investment funds for battery business in Europe</v>
      </c>
      <c r="M640">
        <f>주간_5pg!F640</f>
        <v>0</v>
      </c>
    </row>
    <row r="641" spans="1:13">
      <c r="A641" s="86" t="s">
        <v>304</v>
      </c>
      <c r="B641" s="86" t="s">
        <v>229</v>
      </c>
      <c r="C641" s="86">
        <v>1</v>
      </c>
      <c r="D641">
        <f>IF(VLOOKUP(A641,'상위 PV'!A:C,3,0)="기사임",1,"")</f>
        <v>1</v>
      </c>
      <c r="E641">
        <f>COUNTIF(주간_5pg!$F$2:$F$800,'5pg 데이터'!B641)</f>
        <v>1</v>
      </c>
      <c r="F641" t="b">
        <f t="shared" si="9"/>
        <v>1</v>
      </c>
      <c r="G641" t="str">
        <f>IF(F641=FALSE,"",B641&amp;"@"&amp;COUNTIFS($B$1:B641,B641,$F$1:F641,TRUE))</f>
        <v>India@47</v>
      </c>
      <c r="H641" t="str">
        <f>IFERROR(INDEX('기사 제목, 링크 정리시트'!B:B,MATCH(CONCATENATE("http://skinnonews.com"&amp;'5pg 데이터'!A641),'기사 제목, 링크 정리시트'!C:C,0)),"")</f>
        <v>SK Energy, SK Earthon join a Korea-Malaysia cross-border cooperation for CCS business with 5 other companies</v>
      </c>
      <c r="M641">
        <f>주간_5pg!F641</f>
        <v>0</v>
      </c>
    </row>
    <row r="642" spans="1:13">
      <c r="A642" s="86" t="s">
        <v>1821</v>
      </c>
      <c r="B642" s="86" t="s">
        <v>231</v>
      </c>
      <c r="C642" s="86">
        <v>1</v>
      </c>
      <c r="D642">
        <f>IF(VLOOKUP(A642,'상위 PV'!A:C,3,0)="기사임",1,"")</f>
        <v>1</v>
      </c>
      <c r="E642">
        <f>COUNTIF(주간_5pg!$F$2:$F$800,'5pg 데이터'!B642)</f>
        <v>1</v>
      </c>
      <c r="F642" t="b">
        <f t="shared" ref="F642:F705" si="10">AND(D642=1,E642=1)</f>
        <v>1</v>
      </c>
      <c r="G642" t="str">
        <f>IF(F642=FALSE,"",B642&amp;"@"&amp;COUNTIFS($B$1:B642,B642,$F$1:F642,TRUE))</f>
        <v>China@16</v>
      </c>
      <c r="H642" t="str">
        <f>IFERROR(INDEX('기사 제목, 링크 정리시트'!B:B,MATCH(CONCATENATE("http://skinnonews.com"&amp;'5pg 데이터'!A642),'기사 제목, 링크 정리시트'!C:C,0)),"")</f>
        <v>SKIET cooperates with Vingroup to accelerate penetration into Southeast Asian and North American markets</v>
      </c>
      <c r="M642">
        <f>주간_5pg!F642</f>
        <v>0</v>
      </c>
    </row>
    <row r="643" spans="1:13">
      <c r="A643" s="86" t="s">
        <v>1821</v>
      </c>
      <c r="B643" s="86" t="s">
        <v>230</v>
      </c>
      <c r="C643" s="86">
        <v>1</v>
      </c>
      <c r="D643">
        <f>IF(VLOOKUP(A643,'상위 PV'!A:C,3,0)="기사임",1,"")</f>
        <v>1</v>
      </c>
      <c r="E643">
        <f>COUNTIF(주간_5pg!$F$2:$F$800,'5pg 데이터'!B643)</f>
        <v>1</v>
      </c>
      <c r="F643" t="b">
        <f t="shared" si="10"/>
        <v>1</v>
      </c>
      <c r="G643" t="str">
        <f>IF(F643=FALSE,"",B643&amp;"@"&amp;COUNTIFS($B$1:B643,B643,$F$1:F643,TRUE))</f>
        <v>Singapore@28</v>
      </c>
      <c r="H643" t="str">
        <f>IFERROR(INDEX('기사 제목, 링크 정리시트'!B:B,MATCH(CONCATENATE("http://skinnonews.com"&amp;'5pg 데이터'!A643),'기사 제목, 링크 정리시트'!C:C,0)),"")</f>
        <v>SKIET cooperates with Vingroup to accelerate penetration into Southeast Asian and North American markets</v>
      </c>
      <c r="M643">
        <f>주간_5pg!F643</f>
        <v>0</v>
      </c>
    </row>
    <row r="644" spans="1:13">
      <c r="A644" s="86" t="s">
        <v>945</v>
      </c>
      <c r="B644" s="86" t="s">
        <v>227</v>
      </c>
      <c r="C644" s="86">
        <v>1</v>
      </c>
      <c r="D644">
        <f>IF(VLOOKUP(A644,'상위 PV'!A:C,3,0)="기사임",1,"")</f>
        <v>1</v>
      </c>
      <c r="E644">
        <f>COUNTIF(주간_5pg!$F$2:$F$800,'5pg 데이터'!B644)</f>
        <v>1</v>
      </c>
      <c r="F644" t="b">
        <f t="shared" si="10"/>
        <v>1</v>
      </c>
      <c r="G644" t="str">
        <f>IF(F644=FALSE,"",B644&amp;"@"&amp;COUNTIFS($B$1:B644,B644,$F$1:F644,TRUE))</f>
        <v>Japan@32</v>
      </c>
      <c r="H644" t="str">
        <f>IFERROR(INDEX('기사 제목, 링크 정리시트'!B:B,MATCH(CONCATENATE("http://skinnonews.com"&amp;'5pg 데이터'!A644),'기사 제목, 링크 정리시트'!C:C,0)),"")</f>
        <v>[Into the World of SK] SK Earthon Ho Chi Minh Branch (SKEO)</v>
      </c>
      <c r="M644">
        <f>주간_5pg!F644</f>
        <v>0</v>
      </c>
    </row>
    <row r="645" spans="1:13">
      <c r="A645" s="86" t="s">
        <v>945</v>
      </c>
      <c r="B645" s="86" t="s">
        <v>237</v>
      </c>
      <c r="C645" s="86">
        <v>1</v>
      </c>
      <c r="D645">
        <f>IF(VLOOKUP(A645,'상위 PV'!A:C,3,0)="기사임",1,"")</f>
        <v>1</v>
      </c>
      <c r="E645">
        <f>COUNTIF(주간_5pg!$F$2:$F$800,'5pg 데이터'!B645)</f>
        <v>1</v>
      </c>
      <c r="F645" t="b">
        <f t="shared" si="10"/>
        <v>1</v>
      </c>
      <c r="G645" t="str">
        <f>IF(F645=FALSE,"",B645&amp;"@"&amp;COUNTIFS($B$1:B645,B645,$F$1:F645,TRUE))</f>
        <v>Malaysia@10</v>
      </c>
      <c r="H645" t="str">
        <f>IFERROR(INDEX('기사 제목, 링크 정리시트'!B:B,MATCH(CONCATENATE("http://skinnonews.com"&amp;'5pg 데이터'!A645),'기사 제목, 링크 정리시트'!C:C,0)),"")</f>
        <v>[Into the World of SK] SK Earthon Ho Chi Minh Branch (SKEO)</v>
      </c>
      <c r="M645">
        <f>주간_5pg!F645</f>
        <v>0</v>
      </c>
    </row>
    <row r="646" spans="1:13">
      <c r="A646" s="86" t="s">
        <v>999</v>
      </c>
      <c r="B646" s="86" t="s">
        <v>228</v>
      </c>
      <c r="C646" s="86">
        <v>1</v>
      </c>
      <c r="D646">
        <f>IF(VLOOKUP(A646,'상위 PV'!A:C,3,0)="기사임",1,"")</f>
        <v>1</v>
      </c>
      <c r="E646">
        <f>COUNTIF(주간_5pg!$F$2:$F$800,'5pg 데이터'!B646)</f>
        <v>1</v>
      </c>
      <c r="F646" t="b">
        <f t="shared" si="10"/>
        <v>1</v>
      </c>
      <c r="G646" t="str">
        <f>IF(F646=FALSE,"",B646&amp;"@"&amp;COUNTIFS($B$1:B646,B646,$F$1:F646,TRUE))</f>
        <v>Germany@14</v>
      </c>
      <c r="H646" t="str">
        <f>IFERROR(INDEX('기사 제목, 링크 정리시트'!B:B,MATCH(CONCATENATE("http://skinnonews.com"&amp;'5pg 데이터'!A646),'기사 제목, 링크 정리시트'!C:C,0)),"")</f>
        <v>SK Geo Centric establishes a new EAA plant in China</v>
      </c>
      <c r="M646">
        <f>주간_5pg!F646</f>
        <v>0</v>
      </c>
    </row>
    <row r="647" spans="1:13">
      <c r="A647" s="86" t="s">
        <v>999</v>
      </c>
      <c r="B647" s="86" t="s">
        <v>229</v>
      </c>
      <c r="C647" s="86">
        <v>1</v>
      </c>
      <c r="D647">
        <f>IF(VLOOKUP(A647,'상위 PV'!A:C,3,0)="기사임",1,"")</f>
        <v>1</v>
      </c>
      <c r="E647">
        <f>COUNTIF(주간_5pg!$F$2:$F$800,'5pg 데이터'!B647)</f>
        <v>1</v>
      </c>
      <c r="F647" t="b">
        <f t="shared" si="10"/>
        <v>1</v>
      </c>
      <c r="G647" t="str">
        <f>IF(F647=FALSE,"",B647&amp;"@"&amp;COUNTIFS($B$1:B647,B647,$F$1:F647,TRUE))</f>
        <v>India@48</v>
      </c>
      <c r="H647" t="str">
        <f>IFERROR(INDEX('기사 제목, 링크 정리시트'!B:B,MATCH(CONCATENATE("http://skinnonews.com"&amp;'5pg 데이터'!A647),'기사 제목, 링크 정리시트'!C:C,0)),"")</f>
        <v>SK Geo Centric establishes a new EAA plant in China</v>
      </c>
      <c r="M647">
        <f>주간_5pg!F647</f>
        <v>0</v>
      </c>
    </row>
    <row r="648" spans="1:13">
      <c r="A648" s="86" t="s">
        <v>999</v>
      </c>
      <c r="B648" s="86" t="s">
        <v>230</v>
      </c>
      <c r="C648" s="86">
        <v>1</v>
      </c>
      <c r="D648">
        <f>IF(VLOOKUP(A648,'상위 PV'!A:C,3,0)="기사임",1,"")</f>
        <v>1</v>
      </c>
      <c r="E648">
        <f>COUNTIF(주간_5pg!$F$2:$F$800,'5pg 데이터'!B648)</f>
        <v>1</v>
      </c>
      <c r="F648" t="b">
        <f t="shared" si="10"/>
        <v>1</v>
      </c>
      <c r="G648" t="str">
        <f>IF(F648=FALSE,"",B648&amp;"@"&amp;COUNTIFS($B$1:B648,B648,$F$1:F648,TRUE))</f>
        <v>Singapore@29</v>
      </c>
      <c r="H648" t="str">
        <f>IFERROR(INDEX('기사 제목, 링크 정리시트'!B:B,MATCH(CONCATENATE("http://skinnonews.com"&amp;'5pg 데이터'!A648),'기사 제목, 링크 정리시트'!C:C,0)),"")</f>
        <v>SK Geo Centric establishes a new EAA plant in China</v>
      </c>
      <c r="M648">
        <f>주간_5pg!F648</f>
        <v>0</v>
      </c>
    </row>
    <row r="649" spans="1:13">
      <c r="A649" s="86" t="s">
        <v>999</v>
      </c>
      <c r="B649" s="86" t="s">
        <v>225</v>
      </c>
      <c r="C649" s="86">
        <v>1</v>
      </c>
      <c r="D649">
        <f>IF(VLOOKUP(A649,'상위 PV'!A:C,3,0)="기사임",1,"")</f>
        <v>1</v>
      </c>
      <c r="E649">
        <f>COUNTIF(주간_5pg!$F$2:$F$800,'5pg 데이터'!B649)</f>
        <v>1</v>
      </c>
      <c r="F649" t="b">
        <f t="shared" si="10"/>
        <v>1</v>
      </c>
      <c r="G649" t="str">
        <f>IF(F649=FALSE,"",B649&amp;"@"&amp;COUNTIFS($B$1:B649,B649,$F$1:F649,TRUE))</f>
        <v>United States@65</v>
      </c>
      <c r="H649" t="str">
        <f>IFERROR(INDEX('기사 제목, 링크 정리시트'!B:B,MATCH(CONCATENATE("http://skinnonews.com"&amp;'5pg 데이터'!A649),'기사 제목, 링크 정리시트'!C:C,0)),"")</f>
        <v>SK Geo Centric establishes a new EAA plant in China</v>
      </c>
      <c r="M649">
        <f>주간_5pg!F649</f>
        <v>0</v>
      </c>
    </row>
    <row r="650" spans="1:13">
      <c r="A650" s="86" t="s">
        <v>1841</v>
      </c>
      <c r="B650" s="86" t="s">
        <v>226</v>
      </c>
      <c r="C650" s="86">
        <v>1</v>
      </c>
      <c r="D650">
        <f>IF(VLOOKUP(A650,'상위 PV'!A:C,3,0)="기사임",1,"")</f>
        <v>1</v>
      </c>
      <c r="E650">
        <f>COUNTIF(주간_5pg!$F$2:$F$800,'5pg 데이터'!B650)</f>
        <v>1</v>
      </c>
      <c r="F650" t="b">
        <f t="shared" si="10"/>
        <v>1</v>
      </c>
      <c r="G650" t="str">
        <f>IF(F650=FALSE,"",B650&amp;"@"&amp;COUNTIFS($B$1:B650,B650,$F$1:F650,TRUE))</f>
        <v>South Korea@54</v>
      </c>
      <c r="H650" t="str">
        <f>IFERROR(INDEX('기사 제목, 링크 정리시트'!B:B,MATCH(CONCATENATE("http://skinnonews.com"&amp;'5pg 데이터'!A650),'기사 제목, 링크 정리시트'!C:C,0)),"")</f>
        <v>SK Geo Centric 布局中国首个EAA项目，与美国、欧洲形成三足鼎立之势</v>
      </c>
      <c r="M650">
        <f>주간_5pg!F650</f>
        <v>0</v>
      </c>
    </row>
    <row r="651" spans="1:13">
      <c r="A651" s="86" t="s">
        <v>1717</v>
      </c>
      <c r="B651" s="86" t="s">
        <v>226</v>
      </c>
      <c r="C651" s="86">
        <v>1</v>
      </c>
      <c r="D651">
        <f>IF(VLOOKUP(A651,'상위 PV'!A:C,3,0)="기사임",1,"")</f>
        <v>1</v>
      </c>
      <c r="E651">
        <f>COUNTIF(주간_5pg!$F$2:$F$800,'5pg 데이터'!B651)</f>
        <v>1</v>
      </c>
      <c r="F651" t="b">
        <f t="shared" si="10"/>
        <v>1</v>
      </c>
      <c r="G651" t="str">
        <f>IF(F651=FALSE,"",B651&amp;"@"&amp;COUNTIFS($B$1:B651,B651,$F$1:F651,TRUE))</f>
        <v>South Korea@55</v>
      </c>
      <c r="H651" t="str">
        <f>IFERROR(INDEX('기사 제목, 링크 정리시트'!B:B,MATCH(CONCATENATE("http://skinnonews.com"&amp;'5pg 데이터'!A651),'기사 제목, 링크 정리시트'!C:C,0)),"")</f>
        <v>SK Innovation Ulsan CLX recycles 100% waste materials via Solid Bed Merox (SBM) process</v>
      </c>
      <c r="M651">
        <f>주간_5pg!F651</f>
        <v>0</v>
      </c>
    </row>
    <row r="652" spans="1:13">
      <c r="A652" s="86" t="s">
        <v>1717</v>
      </c>
      <c r="B652" s="86" t="s">
        <v>234</v>
      </c>
      <c r="C652" s="86">
        <v>1</v>
      </c>
      <c r="D652">
        <f>IF(VLOOKUP(A652,'상위 PV'!A:C,3,0)="기사임",1,"")</f>
        <v>1</v>
      </c>
      <c r="E652">
        <f>COUNTIF(주간_5pg!$F$2:$F$800,'5pg 데이터'!B652)</f>
        <v>1</v>
      </c>
      <c r="F652" t="b">
        <f t="shared" si="10"/>
        <v>1</v>
      </c>
      <c r="G652" t="str">
        <f>IF(F652=FALSE,"",B652&amp;"@"&amp;COUNTIFS($B$1:B652,B652,$F$1:F652,TRUE))</f>
        <v>United Kingdom@15</v>
      </c>
      <c r="H652" t="str">
        <f>IFERROR(INDEX('기사 제목, 링크 정리시트'!B:B,MATCH(CONCATENATE("http://skinnonews.com"&amp;'5pg 데이터'!A652),'기사 제목, 링크 정리시트'!C:C,0)),"")</f>
        <v>SK Innovation Ulsan CLX recycles 100% waste materials via Solid Bed Merox (SBM) process</v>
      </c>
      <c r="M652">
        <f>주간_5pg!F652</f>
        <v>0</v>
      </c>
    </row>
    <row r="653" spans="1:13">
      <c r="A653" s="86" t="s">
        <v>1763</v>
      </c>
      <c r="B653" s="86" t="s">
        <v>229</v>
      </c>
      <c r="C653" s="86">
        <v>1</v>
      </c>
      <c r="D653">
        <f>IF(VLOOKUP(A653,'상위 PV'!A:C,3,0)="기사임",1,"")</f>
        <v>1</v>
      </c>
      <c r="E653">
        <f>COUNTIF(주간_5pg!$F$2:$F$800,'5pg 데이터'!B653)</f>
        <v>1</v>
      </c>
      <c r="F653" t="b">
        <f t="shared" si="10"/>
        <v>1</v>
      </c>
      <c r="G653" t="str">
        <f>IF(F653=FALSE,"",B653&amp;"@"&amp;COUNTIFS($B$1:B653,B653,$F$1:F653,TRUE))</f>
        <v>India@49</v>
      </c>
      <c r="H653" t="str">
        <f>IFERROR(INDEX('기사 제목, 링크 정리시트'!B:B,MATCH(CONCATENATE("http://skinnonews.com"&amp;'5pg 데이터'!A653),'기사 제목, 링크 정리시트'!C:C,0)),"")</f>
        <v>SK Innovation Vice Chairman Kim Jun visits Poland to support Busan’s bid to host the 2030 World Expo</v>
      </c>
      <c r="M653">
        <f>주간_5pg!F653</f>
        <v>0</v>
      </c>
    </row>
    <row r="654" spans="1:13">
      <c r="A654" s="86" t="s">
        <v>296</v>
      </c>
      <c r="B654" s="86" t="s">
        <v>236</v>
      </c>
      <c r="C654" s="86">
        <v>1</v>
      </c>
      <c r="D654">
        <f>IF(VLOOKUP(A654,'상위 PV'!A:C,3,0)="기사임",1,"")</f>
        <v>1</v>
      </c>
      <c r="E654">
        <f>COUNTIF(주간_5pg!$F$2:$F$800,'5pg 데이터'!B654)</f>
        <v>1</v>
      </c>
      <c r="F654" t="b">
        <f t="shared" si="10"/>
        <v>1</v>
      </c>
      <c r="G654" t="str">
        <f>IF(F654=FALSE,"",B654&amp;"@"&amp;COUNTIFS($B$1:B654,B654,$F$1:F654,TRUE))</f>
        <v>France@7</v>
      </c>
      <c r="H654" t="str">
        <f>IFERROR(INDEX('기사 제목, 링크 정리시트'!B:B,MATCH(CONCATENATE("http://skinnonews.com"&amp;'5pg 데이터'!A654),'기사 제목, 링크 정리시트'!C:C,0)),"")</f>
        <v>SK Inc. and SK Energy acquire US energy solution enterprise Atom Power</v>
      </c>
      <c r="M654">
        <f>주간_5pg!F654</f>
        <v>0</v>
      </c>
    </row>
    <row r="655" spans="1:13">
      <c r="A655" s="86" t="s">
        <v>296</v>
      </c>
      <c r="B655" s="86" t="s">
        <v>228</v>
      </c>
      <c r="C655" s="86">
        <v>1</v>
      </c>
      <c r="D655">
        <f>IF(VLOOKUP(A655,'상위 PV'!A:C,3,0)="기사임",1,"")</f>
        <v>1</v>
      </c>
      <c r="E655">
        <f>COUNTIF(주간_5pg!$F$2:$F$800,'5pg 데이터'!B655)</f>
        <v>1</v>
      </c>
      <c r="F655" t="b">
        <f t="shared" si="10"/>
        <v>1</v>
      </c>
      <c r="G655" t="str">
        <f>IF(F655=FALSE,"",B655&amp;"@"&amp;COUNTIFS($B$1:B655,B655,$F$1:F655,TRUE))</f>
        <v>Germany@15</v>
      </c>
      <c r="H655" t="str">
        <f>IFERROR(INDEX('기사 제목, 링크 정리시트'!B:B,MATCH(CONCATENATE("http://skinnonews.com"&amp;'5pg 데이터'!A655),'기사 제목, 링크 정리시트'!C:C,0)),"")</f>
        <v>SK Inc. and SK Energy acquire US energy solution enterprise Atom Power</v>
      </c>
      <c r="M655">
        <f>주간_5pg!F655</f>
        <v>0</v>
      </c>
    </row>
    <row r="656" spans="1:13">
      <c r="A656" s="86" t="s">
        <v>296</v>
      </c>
      <c r="B656" s="86" t="s">
        <v>229</v>
      </c>
      <c r="C656" s="86">
        <v>1</v>
      </c>
      <c r="D656">
        <f>IF(VLOOKUP(A656,'상위 PV'!A:C,3,0)="기사임",1,"")</f>
        <v>1</v>
      </c>
      <c r="E656">
        <f>COUNTIF(주간_5pg!$F$2:$F$800,'5pg 데이터'!B656)</f>
        <v>1</v>
      </c>
      <c r="F656" t="b">
        <f t="shared" si="10"/>
        <v>1</v>
      </c>
      <c r="G656" t="str">
        <f>IF(F656=FALSE,"",B656&amp;"@"&amp;COUNTIFS($B$1:B656,B656,$F$1:F656,TRUE))</f>
        <v>India@50</v>
      </c>
      <c r="H656" t="str">
        <f>IFERROR(INDEX('기사 제목, 링크 정리시트'!B:B,MATCH(CONCATENATE("http://skinnonews.com"&amp;'5pg 데이터'!A656),'기사 제목, 링크 정리시트'!C:C,0)),"")</f>
        <v>SK Inc. and SK Energy acquire US energy solution enterprise Atom Power</v>
      </c>
      <c r="M656">
        <f>주간_5pg!F656</f>
        <v>0</v>
      </c>
    </row>
    <row r="657" spans="1:13">
      <c r="A657" s="86" t="s">
        <v>296</v>
      </c>
      <c r="B657" s="86" t="s">
        <v>244</v>
      </c>
      <c r="C657" s="86">
        <v>1</v>
      </c>
      <c r="D657">
        <f>IF(VLOOKUP(A657,'상위 PV'!A:C,3,0)="기사임",1,"")</f>
        <v>1</v>
      </c>
      <c r="E657">
        <f>COUNTIF(주간_5pg!$F$2:$F$800,'5pg 데이터'!B657)</f>
        <v>1</v>
      </c>
      <c r="F657" t="b">
        <f t="shared" si="10"/>
        <v>1</v>
      </c>
      <c r="G657" t="str">
        <f>IF(F657=FALSE,"",B657&amp;"@"&amp;COUNTIFS($B$1:B657,B657,$F$1:F657,TRUE))</f>
        <v>Indonesia@25</v>
      </c>
      <c r="H657" t="str">
        <f>IFERROR(INDEX('기사 제목, 링크 정리시트'!B:B,MATCH(CONCATENATE("http://skinnonews.com"&amp;'5pg 데이터'!A657),'기사 제목, 링크 정리시트'!C:C,0)),"")</f>
        <v>SK Inc. and SK Energy acquire US energy solution enterprise Atom Power</v>
      </c>
      <c r="M657">
        <f>주간_5pg!F657</f>
        <v>0</v>
      </c>
    </row>
    <row r="658" spans="1:13">
      <c r="A658" s="86" t="s">
        <v>296</v>
      </c>
      <c r="B658" s="86" t="s">
        <v>1593</v>
      </c>
      <c r="C658" s="86">
        <v>1</v>
      </c>
      <c r="D658">
        <f>IF(VLOOKUP(A658,'상위 PV'!A:C,3,0)="기사임",1,"")</f>
        <v>1</v>
      </c>
      <c r="E658">
        <f>COUNTIF(주간_5pg!$F$2:$F$800,'5pg 데이터'!B658)</f>
        <v>1</v>
      </c>
      <c r="F658" t="b">
        <f t="shared" si="10"/>
        <v>1</v>
      </c>
      <c r="G658" t="str">
        <f>IF(F658=FALSE,"",B658&amp;"@"&amp;COUNTIFS($B$1:B658,B658,$F$1:F658,TRUE))</f>
        <v>Nigeria@2</v>
      </c>
      <c r="H658" t="str">
        <f>IFERROR(INDEX('기사 제목, 링크 정리시트'!B:B,MATCH(CONCATENATE("http://skinnonews.com"&amp;'5pg 데이터'!A658),'기사 제목, 링크 정리시트'!C:C,0)),"")</f>
        <v>SK Inc. and SK Energy acquire US energy solution enterprise Atom Power</v>
      </c>
      <c r="M658">
        <f>주간_5pg!F658</f>
        <v>0</v>
      </c>
    </row>
    <row r="659" spans="1:13">
      <c r="A659" s="86" t="s">
        <v>296</v>
      </c>
      <c r="B659" s="86" t="s">
        <v>1537</v>
      </c>
      <c r="C659" s="86">
        <v>1</v>
      </c>
      <c r="D659">
        <f>IF(VLOOKUP(A659,'상위 PV'!A:C,3,0)="기사임",1,"")</f>
        <v>1</v>
      </c>
      <c r="E659">
        <f>COUNTIF(주간_5pg!$F$2:$F$800,'5pg 데이터'!B659)</f>
        <v>1</v>
      </c>
      <c r="F659" t="b">
        <f t="shared" si="10"/>
        <v>1</v>
      </c>
      <c r="G659" t="str">
        <f>IF(F659=FALSE,"",B659&amp;"@"&amp;COUNTIFS($B$1:B659,B659,$F$1:F659,TRUE))</f>
        <v>Portugal@1</v>
      </c>
      <c r="H659" t="str">
        <f>IFERROR(INDEX('기사 제목, 링크 정리시트'!B:B,MATCH(CONCATENATE("http://skinnonews.com"&amp;'5pg 데이터'!A659),'기사 제목, 링크 정리시트'!C:C,0)),"")</f>
        <v>SK Inc. and SK Energy acquire US energy solution enterprise Atom Power</v>
      </c>
      <c r="M659">
        <f>주간_5pg!F659</f>
        <v>0</v>
      </c>
    </row>
    <row r="660" spans="1:13">
      <c r="A660" s="86" t="s">
        <v>1242</v>
      </c>
      <c r="B660" s="86" t="s">
        <v>240</v>
      </c>
      <c r="C660" s="86">
        <v>1</v>
      </c>
      <c r="D660">
        <f>IF(VLOOKUP(A660,'상위 PV'!A:C,3,0)="기사임",1,"")</f>
        <v>1</v>
      </c>
      <c r="E660">
        <f>COUNTIF(주간_5pg!$F$2:$F$800,'5pg 데이터'!B660)</f>
        <v>1</v>
      </c>
      <c r="F660" t="b">
        <f t="shared" si="10"/>
        <v>1</v>
      </c>
      <c r="G660" t="str">
        <f>IF(F660=FALSE,"",B660&amp;"@"&amp;COUNTIFS($B$1:B660,B660,$F$1:F660,TRUE))</f>
        <v>Spain@4</v>
      </c>
      <c r="H660" t="str">
        <f>IFERROR(INDEX('기사 제목, 링크 정리시트'!B:B,MATCH(CONCATENATE("http://skinnonews.com"&amp;'5pg 데이터'!A660),'기사 제목, 링크 정리시트'!C:C,0)),"")</f>
        <v>[SKinno People] Kevin Wong, SK Energy International Singapore</v>
      </c>
      <c r="M660">
        <f>주간_5pg!F660</f>
        <v>0</v>
      </c>
    </row>
    <row r="661" spans="1:13">
      <c r="A661" s="86" t="s">
        <v>975</v>
      </c>
      <c r="B661" s="86" t="s">
        <v>233</v>
      </c>
      <c r="C661" s="86">
        <v>1</v>
      </c>
      <c r="D661">
        <f>IF(VLOOKUP(A661,'상위 PV'!A:C,3,0)="기사임",1,"")</f>
        <v>1</v>
      </c>
      <c r="E661">
        <f>COUNTIF(주간_5pg!$F$2:$F$800,'5pg 데이터'!B661)</f>
        <v>1</v>
      </c>
      <c r="F661" t="b">
        <f t="shared" si="10"/>
        <v>1</v>
      </c>
      <c r="G661" t="str">
        <f>IF(F661=FALSE,"",B661&amp;"@"&amp;COUNTIFS($B$1:B661,B661,$F$1:F661,TRUE))</f>
        <v>Hong Kong@11</v>
      </c>
      <c r="H661" t="str">
        <f>IFERROR(INDEX('기사 제목, 링크 정리시트'!B:B,MATCH(CONCATENATE("http://skinnonews.com"&amp;'5pg 데이터'!A661),'기사 제목, 링크 정리시트'!C:C,0)),"")</f>
        <v>SK Geo Centric and SABIC jointly invest KRW 200 billion to produce high-performance chemical products in Ulsan</v>
      </c>
      <c r="M661">
        <f>주간_5pg!F661</f>
        <v>0</v>
      </c>
    </row>
    <row r="662" spans="1:13">
      <c r="A662" s="86" t="s">
        <v>1244</v>
      </c>
      <c r="B662" s="86" t="s">
        <v>234</v>
      </c>
      <c r="C662" s="86">
        <v>1</v>
      </c>
      <c r="D662">
        <f>IF(VLOOKUP(A662,'상위 PV'!A:C,3,0)="기사임",1,"")</f>
        <v>1</v>
      </c>
      <c r="E662">
        <f>COUNTIF(주간_5pg!$F$2:$F$800,'5pg 데이터'!B662)</f>
        <v>1</v>
      </c>
      <c r="F662" t="b">
        <f t="shared" si="10"/>
        <v>1</v>
      </c>
      <c r="G662" t="str">
        <f>IF(F662=FALSE,"",B662&amp;"@"&amp;COUNTIFS($B$1:B662,B662,$F$1:F662,TRUE))</f>
        <v>United Kingdom@16</v>
      </c>
      <c r="H662" t="str">
        <f>IFERROR(INDEX('기사 제목, 링크 정리시트'!B:B,MATCH(CONCATENATE("http://skinnonews.com"&amp;'5pg 데이터'!A662),'기사 제목, 링크 정리시트'!C:C,0)),"")</f>
        <v>SK Innovation releases the “2022 Net Zero Special Report”: Determined to lead the transition to Net Zero by promoting Scope 3 carbon reduction and contribute to Avoided Emissions</v>
      </c>
      <c r="M662">
        <f>주간_5pg!F662</f>
        <v>0</v>
      </c>
    </row>
    <row r="663" spans="1:13">
      <c r="A663" s="86" t="s">
        <v>1244</v>
      </c>
      <c r="B663" s="86" t="s">
        <v>225</v>
      </c>
      <c r="C663" s="86">
        <v>1</v>
      </c>
      <c r="D663">
        <f>IF(VLOOKUP(A663,'상위 PV'!A:C,3,0)="기사임",1,"")</f>
        <v>1</v>
      </c>
      <c r="E663">
        <f>COUNTIF(주간_5pg!$F$2:$F$800,'5pg 데이터'!B663)</f>
        <v>1</v>
      </c>
      <c r="F663" t="b">
        <f t="shared" si="10"/>
        <v>1</v>
      </c>
      <c r="G663" t="str">
        <f>IF(F663=FALSE,"",B663&amp;"@"&amp;COUNTIFS($B$1:B663,B663,$F$1:F663,TRUE))</f>
        <v>United States@66</v>
      </c>
      <c r="H663" t="str">
        <f>IFERROR(INDEX('기사 제목, 링크 정리시트'!B:B,MATCH(CONCATENATE("http://skinnonews.com"&amp;'5pg 데이터'!A663),'기사 제목, 링크 정리시트'!C:C,0)),"")</f>
        <v>SK Innovation releases the “2022 Net Zero Special Report”: Determined to lead the transition to Net Zero by promoting Scope 3 carbon reduction and contribute to Avoided Emissions</v>
      </c>
      <c r="M663">
        <f>주간_5pg!F663</f>
        <v>0</v>
      </c>
    </row>
    <row r="664" spans="1:13">
      <c r="A664" s="86" t="s">
        <v>1842</v>
      </c>
      <c r="B664" s="86" t="s">
        <v>234</v>
      </c>
      <c r="C664" s="86">
        <v>1</v>
      </c>
      <c r="D664">
        <f>IF(VLOOKUP(A664,'상위 PV'!A:C,3,0)="기사임",1,"")</f>
        <v>1</v>
      </c>
      <c r="E664">
        <f>COUNTIF(주간_5pg!$F$2:$F$800,'5pg 데이터'!B664)</f>
        <v>1</v>
      </c>
      <c r="F664" t="b">
        <f t="shared" si="10"/>
        <v>1</v>
      </c>
      <c r="G664" t="str">
        <f>IF(F664=FALSE,"",B664&amp;"@"&amp;COUNTIFS($B$1:B664,B664,$F$1:F664,TRUE))</f>
        <v>United Kingdom@17</v>
      </c>
      <c r="H664" t="str">
        <f>IFERROR(INDEX('기사 제목, 링크 정리시트'!B:B,MATCH(CONCATENATE("http://skinnonews.com"&amp;'5pg 데이터'!A664),'기사 제목, 링크 정리시트'!C:C,0)),"")</f>
        <v>Introducing the finalists of the 6th Great Music Festival, a special annual event for musicians with developmental disabilities</v>
      </c>
      <c r="M664">
        <f>주간_5pg!F664</f>
        <v>0</v>
      </c>
    </row>
    <row r="665" spans="1:13">
      <c r="A665" s="86" t="s">
        <v>1764</v>
      </c>
      <c r="B665" s="86" t="s">
        <v>233</v>
      </c>
      <c r="C665" s="86">
        <v>1</v>
      </c>
      <c r="D665">
        <f>IF(VLOOKUP(A665,'상위 PV'!A:C,3,0)="기사임",1,"")</f>
        <v>1</v>
      </c>
      <c r="E665">
        <f>COUNTIF(주간_5pg!$F$2:$F$800,'5pg 데이터'!B665)</f>
        <v>1</v>
      </c>
      <c r="F665" t="b">
        <f t="shared" si="10"/>
        <v>1</v>
      </c>
      <c r="G665" t="str">
        <f>IF(F665=FALSE,"",B665&amp;"@"&amp;COUNTIFS($B$1:B665,B665,$F$1:F665,TRUE))</f>
        <v>Hong Kong@12</v>
      </c>
      <c r="H665" t="str">
        <f>IFERROR(INDEX('기사 제목, 링크 정리시트'!B:B,MATCH(CONCATENATE("http://skinnonews.com"&amp;'5pg 데이터'!A665),'기사 제목, 링크 정리시트'!C:C,0)),"")</f>
        <v>SK Innovation plants ‘SK Ulsan Forest of Happiness’ as part of its 60th anniversary celebrations</v>
      </c>
      <c r="M665">
        <f>주간_5pg!F665</f>
        <v>0</v>
      </c>
    </row>
    <row r="666" spans="1:13">
      <c r="A666" s="86" t="s">
        <v>1193</v>
      </c>
      <c r="B666" s="86" t="s">
        <v>229</v>
      </c>
      <c r="C666" s="86">
        <v>1</v>
      </c>
      <c r="D666">
        <f>IF(VLOOKUP(A666,'상위 PV'!A:C,3,0)="기사임",1,"")</f>
        <v>1</v>
      </c>
      <c r="E666">
        <f>COUNTIF(주간_5pg!$F$2:$F$800,'5pg 데이터'!B666)</f>
        <v>1</v>
      </c>
      <c r="F666" t="b">
        <f t="shared" si="10"/>
        <v>1</v>
      </c>
      <c r="G666" t="str">
        <f>IF(F666=FALSE,"",B666&amp;"@"&amp;COUNTIFS($B$1:B666,B666,$F$1:F666,TRUE))</f>
        <v>India@51</v>
      </c>
      <c r="H666" t="str">
        <f>IFERROR(INDEX('기사 제목, 링크 정리시트'!B:B,MATCH(CONCATENATE("http://skinnonews.com"&amp;'5pg 데이터'!A666),'기사 제목, 링크 정리시트'!C:C,0)),"")</f>
        <v>SK On launches “EV My Car Management” service with SK Rent-a-car and Macarong Factory</v>
      </c>
      <c r="M666">
        <f>주간_5pg!F666</f>
        <v>0</v>
      </c>
    </row>
    <row r="667" spans="1:13">
      <c r="A667" s="86" t="s">
        <v>1843</v>
      </c>
      <c r="B667" s="86" t="s">
        <v>226</v>
      </c>
      <c r="C667" s="86">
        <v>1</v>
      </c>
      <c r="D667">
        <f>IF(VLOOKUP(A667,'상위 PV'!A:C,3,0)="기사임",1,"")</f>
        <v>1</v>
      </c>
      <c r="E667">
        <f>COUNTIF(주간_5pg!$F$2:$F$800,'5pg 데이터'!B667)</f>
        <v>1</v>
      </c>
      <c r="F667" t="b">
        <f t="shared" si="10"/>
        <v>1</v>
      </c>
      <c r="G667" t="str">
        <f>IF(F667=FALSE,"",B667&amp;"@"&amp;COUNTIFS($B$1:B667,B667,$F$1:F667,TRUE))</f>
        <v>South Korea@56</v>
      </c>
      <c r="H667" t="str">
        <f>IFERROR(INDEX('기사 제목, 링크 정리시트'!B:B,MATCH(CONCATENATE("http://skinnonews.com"&amp;'5pg 데이터'!A667),'기사 제목, 링크 정리시트'!C:C,0)),"")</f>
        <v>SK On supports the public foundations in Iváncsa, Hungary in two consecutive years</v>
      </c>
      <c r="M667">
        <f>주간_5pg!F667</f>
        <v>0</v>
      </c>
    </row>
    <row r="668" spans="1:13">
      <c r="A668" s="86" t="s">
        <v>919</v>
      </c>
      <c r="B668" s="86" t="s">
        <v>226</v>
      </c>
      <c r="C668" s="86">
        <v>1</v>
      </c>
      <c r="D668">
        <f>IF(VLOOKUP(A668,'상위 PV'!A:C,3,0)="기사임",1,"")</f>
        <v>1</v>
      </c>
      <c r="E668">
        <f>COUNTIF(주간_5pg!$F$2:$F$800,'5pg 데이터'!B668)</f>
        <v>1</v>
      </c>
      <c r="F668" t="b">
        <f t="shared" si="10"/>
        <v>1</v>
      </c>
      <c r="G668" t="str">
        <f>IF(F668=FALSE,"",B668&amp;"@"&amp;COUNTIFS($B$1:B668,B668,$F$1:F668,TRUE))</f>
        <v>South Korea@57</v>
      </c>
      <c r="H668" t="str">
        <f>IFERROR(INDEX('기사 제목, 링크 정리시트'!B:B,MATCH(CONCATENATE("http://skinnonews.com"&amp;'5pg 데이터'!A668),'기사 제목, 링크 정리시트'!C:C,0)),"")</f>
        <v>SKTI announces new funding into electrofuels innovator Infinium</v>
      </c>
      <c r="M668">
        <f>주간_5pg!F668</f>
        <v>0</v>
      </c>
    </row>
    <row r="669" spans="1:13">
      <c r="A669" s="86" t="s">
        <v>1240</v>
      </c>
      <c r="B669" s="86" t="s">
        <v>227</v>
      </c>
      <c r="C669" s="86">
        <v>1</v>
      </c>
      <c r="D669">
        <f>IF(VLOOKUP(A669,'상위 PV'!A:C,3,0)="기사임",1,"")</f>
        <v>1</v>
      </c>
      <c r="E669">
        <f>COUNTIF(주간_5pg!$F$2:$F$800,'5pg 데이터'!B669)</f>
        <v>1</v>
      </c>
      <c r="F669" t="b">
        <f t="shared" si="10"/>
        <v>1</v>
      </c>
      <c r="G669" t="str">
        <f>IF(F669=FALSE,"",B669&amp;"@"&amp;COUNTIFS($B$1:B669,B669,$F$1:F669,TRUE))</f>
        <v>Japan@33</v>
      </c>
      <c r="H669" t="str">
        <f>IFERROR(INDEX('기사 제목, 링크 정리시트'!B:B,MATCH(CONCATENATE("http://skinnonews.com"&amp;'5pg 데이터'!A669),'기사 제목, 링크 정리시트'!C:C,0)),"")</f>
        <v>“From oil to green energy,” SK Innovation declares All Time Net Zero vision on its 60th anniversary</v>
      </c>
      <c r="M669">
        <f>주간_5pg!F669</f>
        <v>0</v>
      </c>
    </row>
    <row r="670" spans="1:13">
      <c r="A670" s="86" t="s">
        <v>1240</v>
      </c>
      <c r="B670" s="86" t="s">
        <v>226</v>
      </c>
      <c r="C670" s="86">
        <v>1</v>
      </c>
      <c r="D670">
        <f>IF(VLOOKUP(A670,'상위 PV'!A:C,3,0)="기사임",1,"")</f>
        <v>1</v>
      </c>
      <c r="E670">
        <f>COUNTIF(주간_5pg!$F$2:$F$800,'5pg 데이터'!B670)</f>
        <v>1</v>
      </c>
      <c r="F670" t="b">
        <f t="shared" si="10"/>
        <v>1</v>
      </c>
      <c r="G670" t="str">
        <f>IF(F670=FALSE,"",B670&amp;"@"&amp;COUNTIFS($B$1:B670,B670,$F$1:F670,TRUE))</f>
        <v>South Korea@58</v>
      </c>
      <c r="H670" t="str">
        <f>IFERROR(INDEX('기사 제목, 링크 정리시트'!B:B,MATCH(CONCATENATE("http://skinnonews.com"&amp;'5pg 데이터'!A670),'기사 제목, 링크 정리시트'!C:C,0)),"")</f>
        <v>“From oil to green energy,” SK Innovation declares All Time Net Zero vision on its 60th anniversary</v>
      </c>
      <c r="M670">
        <f>주간_5pg!F670</f>
        <v>0</v>
      </c>
    </row>
    <row r="671" spans="1:13">
      <c r="A671" s="86" t="s">
        <v>1240</v>
      </c>
      <c r="B671" s="86" t="s">
        <v>234</v>
      </c>
      <c r="C671" s="86">
        <v>1</v>
      </c>
      <c r="D671">
        <f>IF(VLOOKUP(A671,'상위 PV'!A:C,3,0)="기사임",1,"")</f>
        <v>1</v>
      </c>
      <c r="E671">
        <f>COUNTIF(주간_5pg!$F$2:$F$800,'5pg 데이터'!B671)</f>
        <v>1</v>
      </c>
      <c r="F671" t="b">
        <f t="shared" si="10"/>
        <v>1</v>
      </c>
      <c r="G671" t="str">
        <f>IF(F671=FALSE,"",B671&amp;"@"&amp;COUNTIFS($B$1:B671,B671,$F$1:F671,TRUE))</f>
        <v>United Kingdom@18</v>
      </c>
      <c r="H671" t="str">
        <f>IFERROR(INDEX('기사 제목, 링크 정리시트'!B:B,MATCH(CONCATENATE("http://skinnonews.com"&amp;'5pg 데이터'!A671),'기사 제목, 링크 정리시트'!C:C,0)),"")</f>
        <v>“From oil to green energy,” SK Innovation declares All Time Net Zero vision on its 60th anniversary</v>
      </c>
      <c r="M671">
        <f>주간_5pg!F671</f>
        <v>0</v>
      </c>
    </row>
    <row r="672" spans="1:13">
      <c r="A672" s="86" t="s">
        <v>1184</v>
      </c>
      <c r="B672" s="86" t="s">
        <v>229</v>
      </c>
      <c r="C672" s="86">
        <v>1</v>
      </c>
      <c r="D672">
        <f>IF(VLOOKUP(A672,'상위 PV'!A:C,3,0)="기사임",1,"")</f>
        <v>1</v>
      </c>
      <c r="E672">
        <f>COUNTIF(주간_5pg!$F$2:$F$800,'5pg 데이터'!B672)</f>
        <v>1</v>
      </c>
      <c r="F672" t="b">
        <f t="shared" si="10"/>
        <v>1</v>
      </c>
      <c r="G672" t="str">
        <f>IF(F672=FALSE,"",B672&amp;"@"&amp;COUNTIFS($B$1:B672,B672,$F$1:F672,TRUE))</f>
        <v>India@52</v>
      </c>
      <c r="H672" t="str">
        <f>IFERROR(INDEX('기사 제목, 링크 정리시트'!B:B,MATCH(CONCATENATE("http://skinnonews.com"&amp;'5pg 데이터'!A672),'기사 제목, 링크 정리시트'!C:C,0)),"")</f>
        <v>Meet the heroes behind SK Energy and SK Geo Centric’s Zero Waste to Landfill (ZWTL) certification</v>
      </c>
      <c r="M672">
        <f>주간_5pg!F672</f>
        <v>0</v>
      </c>
    </row>
    <row r="673" spans="1:13">
      <c r="A673" s="86" t="s">
        <v>1844</v>
      </c>
      <c r="B673" s="86" t="s">
        <v>244</v>
      </c>
      <c r="C673" s="86">
        <v>1</v>
      </c>
      <c r="D673">
        <f>IF(VLOOKUP(A673,'상위 PV'!A:C,3,0)="기사임",1,"")</f>
        <v>1</v>
      </c>
      <c r="E673">
        <f>COUNTIF(주간_5pg!$F$2:$F$800,'5pg 데이터'!B673)</f>
        <v>1</v>
      </c>
      <c r="F673" t="b">
        <f t="shared" si="10"/>
        <v>1</v>
      </c>
      <c r="G673" t="str">
        <f>IF(F673=FALSE,"",B673&amp;"@"&amp;COUNTIFS($B$1:B673,B673,$F$1:F673,TRUE))</f>
        <v>Indonesia@26</v>
      </c>
      <c r="H673" t="str">
        <f>IFERROR(INDEX('기사 제목, 링크 정리시트'!B:B,MATCH(CONCATENATE("http://skinnonews.com"&amp;'5pg 데이터'!A673),'기사 제목, 링크 정리시트'!C:C,0)),"")</f>
        <v>SK Innovation’s members across the world join to support Busan’s bid to host World Expo 2030</v>
      </c>
      <c r="M673">
        <f>주간_5pg!F673</f>
        <v>0</v>
      </c>
    </row>
    <row r="674" spans="1:13">
      <c r="A674" s="86" t="s">
        <v>1765</v>
      </c>
      <c r="B674" s="86" t="s">
        <v>227</v>
      </c>
      <c r="C674" s="86">
        <v>1</v>
      </c>
      <c r="D674">
        <f>IF(VLOOKUP(A674,'상위 PV'!A:C,3,0)="기사임",1,"")</f>
        <v>1</v>
      </c>
      <c r="E674">
        <f>COUNTIF(주간_5pg!$F$2:$F$800,'5pg 데이터'!B674)</f>
        <v>1</v>
      </c>
      <c r="F674" t="b">
        <f t="shared" si="10"/>
        <v>1</v>
      </c>
      <c r="G674" t="str">
        <f>IF(F674=FALSE,"",B674&amp;"@"&amp;COUNTIFS($B$1:B674,B674,$F$1:F674,TRUE))</f>
        <v>Japan@34</v>
      </c>
      <c r="H674" t="str">
        <f>IFERROR(INDEX('기사 제목, 링크 정리시트'!B:B,MATCH(CONCATENATE("http://skinnonews.com"&amp;'5pg 데이터'!A674),'기사 제목, 링크 정리시트'!C:C,0)),"")</f>
        <v>SK Geo Centric revealed the world’s first “plastic waste recycling cluster” and new eco-friendly brand “CYCLUS” at K 2022</v>
      </c>
      <c r="M674">
        <f>주간_5pg!F674</f>
        <v>0</v>
      </c>
    </row>
    <row r="675" spans="1:13">
      <c r="A675" s="86" t="s">
        <v>1822</v>
      </c>
      <c r="B675" s="86" t="s">
        <v>233</v>
      </c>
      <c r="C675" s="86">
        <v>1</v>
      </c>
      <c r="D675">
        <f>IF(VLOOKUP(A675,'상위 PV'!A:C,3,0)="기사임",1,"")</f>
        <v>1</v>
      </c>
      <c r="E675">
        <f>COUNTIF(주간_5pg!$F$2:$F$800,'5pg 데이터'!B675)</f>
        <v>1</v>
      </c>
      <c r="F675" t="b">
        <f t="shared" si="10"/>
        <v>1</v>
      </c>
      <c r="G675" t="str">
        <f>IF(F675=FALSE,"",B675&amp;"@"&amp;COUNTIFS($B$1:B675,B675,$F$1:F675,TRUE))</f>
        <v>Hong Kong@13</v>
      </c>
      <c r="H675" t="str">
        <f>IFERROR(INDEX('기사 제목, 링크 정리시트'!B:B,MATCH(CONCATENATE("http://skinnonews.com"&amp;'5pg 데이터'!A675),'기사 제목, 링크 정리시트'!C:C,0)),"")</f>
        <v/>
      </c>
      <c r="M675">
        <f>주간_5pg!F675</f>
        <v>0</v>
      </c>
    </row>
    <row r="676" spans="1:13">
      <c r="A676" s="86" t="s">
        <v>1822</v>
      </c>
      <c r="B676" s="86" t="s">
        <v>226</v>
      </c>
      <c r="C676" s="86">
        <v>1</v>
      </c>
      <c r="D676">
        <f>IF(VLOOKUP(A676,'상위 PV'!A:C,3,0)="기사임",1,"")</f>
        <v>1</v>
      </c>
      <c r="E676">
        <f>COUNTIF(주간_5pg!$F$2:$F$800,'5pg 데이터'!B676)</f>
        <v>1</v>
      </c>
      <c r="F676" t="b">
        <f t="shared" si="10"/>
        <v>1</v>
      </c>
      <c r="G676" t="str">
        <f>IF(F676=FALSE,"",B676&amp;"@"&amp;COUNTIFS($B$1:B676,B676,$F$1:F676,TRUE))</f>
        <v>South Korea@59</v>
      </c>
      <c r="H676" t="str">
        <f>IFERROR(INDEX('기사 제목, 링크 정리시트'!B:B,MATCH(CONCATENATE("http://skinnonews.com"&amp;'5pg 데이터'!A676),'기사 제목, 링크 정리시트'!C:C,0)),"")</f>
        <v/>
      </c>
      <c r="M676">
        <f>주간_5pg!F676</f>
        <v>0</v>
      </c>
    </row>
    <row r="677" spans="1:13">
      <c r="A677" s="86" t="s">
        <v>267</v>
      </c>
      <c r="B677" s="86" t="s">
        <v>244</v>
      </c>
      <c r="C677" s="86">
        <v>1</v>
      </c>
      <c r="D677">
        <f>IF(VLOOKUP(A677,'상위 PV'!A:C,3,0)="기사임",1,"")</f>
        <v>1</v>
      </c>
      <c r="E677">
        <f>COUNTIF(주간_5pg!$F$2:$F$800,'5pg 데이터'!B677)</f>
        <v>1</v>
      </c>
      <c r="F677" t="b">
        <f t="shared" si="10"/>
        <v>1</v>
      </c>
      <c r="G677" t="str">
        <f>IF(F677=FALSE,"",B677&amp;"@"&amp;COUNTIFS($B$1:B677,B677,$F$1:F677,TRUE))</f>
        <v>Indonesia@27</v>
      </c>
      <c r="H677" t="str">
        <f>IFERROR(INDEX('기사 제목, 링크 정리시트'!B:B,MATCH(CONCATENATE("http://skinnonews.com"&amp;'5pg 데이터'!A677),'기사 제목, 링크 정리시트'!C:C,0)),"")</f>
        <v>SK Geo Centric to build Advanced Recycle Cluster in Ulsan by 2025</v>
      </c>
      <c r="M677">
        <f>주간_5pg!F677</f>
        <v>0</v>
      </c>
    </row>
    <row r="678" spans="1:13">
      <c r="A678" s="86" t="s">
        <v>267</v>
      </c>
      <c r="B678" s="86" t="s">
        <v>243</v>
      </c>
      <c r="C678" s="86">
        <v>1</v>
      </c>
      <c r="D678">
        <f>IF(VLOOKUP(A678,'상위 PV'!A:C,3,0)="기사임",1,"")</f>
        <v>1</v>
      </c>
      <c r="E678">
        <f>COUNTIF(주간_5pg!$F$2:$F$800,'5pg 데이터'!B678)</f>
        <v>1</v>
      </c>
      <c r="F678" t="b">
        <f t="shared" si="10"/>
        <v>1</v>
      </c>
      <c r="G678" t="str">
        <f>IF(F678=FALSE,"",B678&amp;"@"&amp;COUNTIFS($B$1:B678,B678,$F$1:F678,TRUE))</f>
        <v>Thailand@3</v>
      </c>
      <c r="H678" t="str">
        <f>IFERROR(INDEX('기사 제목, 링크 정리시트'!B:B,MATCH(CONCATENATE("http://skinnonews.com"&amp;'5pg 데이터'!A678),'기사 제목, 링크 정리시트'!C:C,0)),"")</f>
        <v>SK Geo Centric to build Advanced Recycle Cluster in Ulsan by 2025</v>
      </c>
      <c r="M678">
        <f>주간_5pg!F678</f>
        <v>0</v>
      </c>
    </row>
    <row r="679" spans="1:13">
      <c r="A679" s="86" t="s">
        <v>267</v>
      </c>
      <c r="B679" s="86" t="s">
        <v>234</v>
      </c>
      <c r="C679" s="86">
        <v>1</v>
      </c>
      <c r="D679">
        <f>IF(VLOOKUP(A679,'상위 PV'!A:C,3,0)="기사임",1,"")</f>
        <v>1</v>
      </c>
      <c r="E679">
        <f>COUNTIF(주간_5pg!$F$2:$F$800,'5pg 데이터'!B679)</f>
        <v>1</v>
      </c>
      <c r="F679" t="b">
        <f t="shared" si="10"/>
        <v>1</v>
      </c>
      <c r="G679" t="str">
        <f>IF(F679=FALSE,"",B679&amp;"@"&amp;COUNTIFS($B$1:B679,B679,$F$1:F679,TRUE))</f>
        <v>United Kingdom@19</v>
      </c>
      <c r="H679" t="str">
        <f>IFERROR(INDEX('기사 제목, 링크 정리시트'!B:B,MATCH(CONCATENATE("http://skinnonews.com"&amp;'5pg 데이터'!A679),'기사 제목, 링크 정리시트'!C:C,0)),"")</f>
        <v>SK Geo Centric to build Advanced Recycle Cluster in Ulsan by 2025</v>
      </c>
      <c r="M679">
        <f>주간_5pg!F679</f>
        <v>0</v>
      </c>
    </row>
    <row r="680" spans="1:13">
      <c r="A680" s="86" t="s">
        <v>267</v>
      </c>
      <c r="B680" s="86" t="s">
        <v>225</v>
      </c>
      <c r="C680" s="86">
        <v>1</v>
      </c>
      <c r="D680">
        <f>IF(VLOOKUP(A680,'상위 PV'!A:C,3,0)="기사임",1,"")</f>
        <v>1</v>
      </c>
      <c r="E680">
        <f>COUNTIF(주간_5pg!$F$2:$F$800,'5pg 데이터'!B680)</f>
        <v>1</v>
      </c>
      <c r="F680" t="b">
        <f t="shared" si="10"/>
        <v>1</v>
      </c>
      <c r="G680" t="str">
        <f>IF(F680=FALSE,"",B680&amp;"@"&amp;COUNTIFS($B$1:B680,B680,$F$1:F680,TRUE))</f>
        <v>United States@67</v>
      </c>
      <c r="H680" t="str">
        <f>IFERROR(INDEX('기사 제목, 링크 정리시트'!B:B,MATCH(CONCATENATE("http://skinnonews.com"&amp;'5pg 데이터'!A680),'기사 제목, 링크 정리시트'!C:C,0)),"")</f>
        <v>SK Geo Centric to build Advanced Recycle Cluster in Ulsan by 2025</v>
      </c>
      <c r="M680">
        <f>주간_5pg!F680</f>
        <v>0</v>
      </c>
    </row>
    <row r="681" spans="1:13">
      <c r="A681" s="86" t="s">
        <v>267</v>
      </c>
      <c r="B681" s="86" t="s">
        <v>247</v>
      </c>
      <c r="C681" s="86">
        <v>1</v>
      </c>
      <c r="D681">
        <f>IF(VLOOKUP(A681,'상위 PV'!A:C,3,0)="기사임",1,"")</f>
        <v>1</v>
      </c>
      <c r="E681">
        <f>COUNTIF(주간_5pg!$F$2:$F$800,'5pg 데이터'!B681)</f>
        <v>1</v>
      </c>
      <c r="F681" t="b">
        <f t="shared" si="10"/>
        <v>1</v>
      </c>
      <c r="G681" t="str">
        <f>IF(F681=FALSE,"",B681&amp;"@"&amp;COUNTIFS($B$1:B681,B681,$F$1:F681,TRUE))</f>
        <v>Vietnam@9</v>
      </c>
      <c r="H681" t="str">
        <f>IFERROR(INDEX('기사 제목, 링크 정리시트'!B:B,MATCH(CONCATENATE("http://skinnonews.com"&amp;'5pg 데이터'!A681),'기사 제목, 링크 정리시트'!C:C,0)),"")</f>
        <v>SK Geo Centric to build Advanced Recycle Cluster in Ulsan by 2025</v>
      </c>
      <c r="M681">
        <f>주간_5pg!F681</f>
        <v>0</v>
      </c>
    </row>
    <row r="682" spans="1:13">
      <c r="A682" s="86" t="s">
        <v>305</v>
      </c>
      <c r="B682" s="86" t="s">
        <v>230</v>
      </c>
      <c r="C682" s="86">
        <v>1</v>
      </c>
      <c r="D682">
        <f>IF(VLOOKUP(A682,'상위 PV'!A:C,3,0)="기사임",1,"")</f>
        <v>1</v>
      </c>
      <c r="E682">
        <f>COUNTIF(주간_5pg!$F$2:$F$800,'5pg 데이터'!B682)</f>
        <v>1</v>
      </c>
      <c r="F682" t="b">
        <f t="shared" si="10"/>
        <v>1</v>
      </c>
      <c r="G682" t="str">
        <f>IF(F682=FALSE,"",B682&amp;"@"&amp;COUNTIFS($B$1:B682,B682,$F$1:F682,TRUE))</f>
        <v>Singapore@30</v>
      </c>
      <c r="H682" t="str">
        <f>IFERROR(INDEX('기사 제목, 링크 정리시트'!B:B,MATCH(CONCATENATE("http://skinnonews.com"&amp;'5pg 데이터'!A682),'기사 제목, 링크 정리시트'!C:C,0)),"")</f>
        <v>SK On signs lithium hydroxide supply deal with world’s leading producer SQM</v>
      </c>
      <c r="M682">
        <f>주간_5pg!F682</f>
        <v>0</v>
      </c>
    </row>
    <row r="683" spans="1:13">
      <c r="A683" s="86" t="s">
        <v>1241</v>
      </c>
      <c r="B683" s="86" t="s">
        <v>248</v>
      </c>
      <c r="C683" s="86">
        <v>1</v>
      </c>
      <c r="D683">
        <f>IF(VLOOKUP(A683,'상위 PV'!A:C,3,0)="기사임",1,"")</f>
        <v>1</v>
      </c>
      <c r="E683">
        <f>COUNTIF(주간_5pg!$F$2:$F$800,'5pg 데이터'!B683)</f>
        <v>1</v>
      </c>
      <c r="F683" t="b">
        <f t="shared" si="10"/>
        <v>1</v>
      </c>
      <c r="G683" t="str">
        <f>IF(F683=FALSE,"",B683&amp;"@"&amp;COUNTIFS($B$1:B683,B683,$F$1:F683,TRUE))</f>
        <v>Italy@5</v>
      </c>
      <c r="H683" t="str">
        <f>IFERROR(INDEX('기사 제목, 링크 정리시트'!B:B,MATCH(CONCATENATE("http://skinnonews.com"&amp;'5pg 데이터'!A683),'기사 제목, 링크 정리시트'!C:C,0)),"")</f>
        <v>SK On and SKIET win Best of Innovation at CES 2023 Innovation Awards</v>
      </c>
      <c r="M683">
        <f>주간_5pg!F683</f>
        <v>0</v>
      </c>
    </row>
    <row r="684" spans="1:13">
      <c r="A684" s="86" t="s">
        <v>308</v>
      </c>
      <c r="B684" s="86" t="s">
        <v>227</v>
      </c>
      <c r="C684" s="86">
        <v>1</v>
      </c>
      <c r="D684">
        <f>IF(VLOOKUP(A684,'상위 PV'!A:C,3,0)="기사임",1,"")</f>
        <v>1</v>
      </c>
      <c r="E684">
        <f>COUNTIF(주간_5pg!$F$2:$F$800,'5pg 데이터'!B684)</f>
        <v>1</v>
      </c>
      <c r="F684" t="b">
        <f t="shared" si="10"/>
        <v>1</v>
      </c>
      <c r="G684" t="str">
        <f>IF(F684=FALSE,"",B684&amp;"@"&amp;COUNTIFS($B$1:B684,B684,$F$1:F684,TRUE))</f>
        <v>Japan@35</v>
      </c>
      <c r="H684" t="str">
        <f>IFERROR(INDEX('기사 제목, 링크 정리시트'!B:B,MATCH(CONCATENATE("http://skinnonews.com"&amp;'5pg 데이터'!A684),'기사 제목, 링크 정리시트'!C:C,0)),"")</f>
        <v>SK Lubricants to change corporation name to SK Enmove from December 1</v>
      </c>
      <c r="M684">
        <f>주간_5pg!F684</f>
        <v>0</v>
      </c>
    </row>
    <row r="685" spans="1:13">
      <c r="A685" s="86" t="s">
        <v>308</v>
      </c>
      <c r="B685" s="86" t="s">
        <v>241</v>
      </c>
      <c r="C685" s="86">
        <v>1</v>
      </c>
      <c r="D685">
        <f>IF(VLOOKUP(A685,'상위 PV'!A:C,3,0)="기사임",1,"")</f>
        <v>1</v>
      </c>
      <c r="E685">
        <f>COUNTIF(주간_5pg!$F$2:$F$800,'5pg 데이터'!B685)</f>
        <v>1</v>
      </c>
      <c r="F685" t="b">
        <f t="shared" si="10"/>
        <v>1</v>
      </c>
      <c r="G685" t="str">
        <f>IF(F685=FALSE,"",B685&amp;"@"&amp;COUNTIFS($B$1:B685,B685,$F$1:F685,TRUE))</f>
        <v>Netherlands@5</v>
      </c>
      <c r="H685" t="str">
        <f>IFERROR(INDEX('기사 제목, 링크 정리시트'!B:B,MATCH(CONCATENATE("http://skinnonews.com"&amp;'5pg 데이터'!A685),'기사 제목, 링크 정리시트'!C:C,0)),"")</f>
        <v>SK Lubricants to change corporation name to SK Enmove from December 1</v>
      </c>
      <c r="M685">
        <f>주간_5pg!F685</f>
        <v>0</v>
      </c>
    </row>
    <row r="686" spans="1:13">
      <c r="A686" s="86" t="s">
        <v>308</v>
      </c>
      <c r="B686" s="86" t="s">
        <v>1606</v>
      </c>
      <c r="C686" s="86">
        <v>1</v>
      </c>
      <c r="D686">
        <f>IF(VLOOKUP(A686,'상위 PV'!A:C,3,0)="기사임",1,"")</f>
        <v>1</v>
      </c>
      <c r="E686">
        <f>COUNTIF(주간_5pg!$F$2:$F$800,'5pg 데이터'!B686)</f>
        <v>1</v>
      </c>
      <c r="F686" t="b">
        <f t="shared" si="10"/>
        <v>1</v>
      </c>
      <c r="G686" t="str">
        <f>IF(F686=FALSE,"",B686&amp;"@"&amp;COUNTIFS($B$1:B686,B686,$F$1:F686,TRUE))</f>
        <v>Qatar@1</v>
      </c>
      <c r="H686" t="str">
        <f>IFERROR(INDEX('기사 제목, 링크 정리시트'!B:B,MATCH(CONCATENATE("http://skinnonews.com"&amp;'5pg 데이터'!A686),'기사 제목, 링크 정리시트'!C:C,0)),"")</f>
        <v>SK Lubricants to change corporation name to SK Enmove from December 1</v>
      </c>
      <c r="M686">
        <f>주간_5pg!F686</f>
        <v>0</v>
      </c>
    </row>
    <row r="687" spans="1:13">
      <c r="A687" s="86" t="s">
        <v>308</v>
      </c>
      <c r="B687" s="86" t="s">
        <v>226</v>
      </c>
      <c r="C687" s="86">
        <v>1</v>
      </c>
      <c r="D687">
        <f>IF(VLOOKUP(A687,'상위 PV'!A:C,3,0)="기사임",1,"")</f>
        <v>1</v>
      </c>
      <c r="E687">
        <f>COUNTIF(주간_5pg!$F$2:$F$800,'5pg 데이터'!B687)</f>
        <v>1</v>
      </c>
      <c r="F687" t="b">
        <f t="shared" si="10"/>
        <v>1</v>
      </c>
      <c r="G687" t="str">
        <f>IF(F687=FALSE,"",B687&amp;"@"&amp;COUNTIFS($B$1:B687,B687,$F$1:F687,TRUE))</f>
        <v>South Korea@60</v>
      </c>
      <c r="H687" t="str">
        <f>IFERROR(INDEX('기사 제목, 링크 정리시트'!B:B,MATCH(CONCATENATE("http://skinnonews.com"&amp;'5pg 데이터'!A687),'기사 제목, 링크 정리시트'!C:C,0)),"")</f>
        <v>SK Lubricants to change corporation name to SK Enmove from December 1</v>
      </c>
      <c r="M687">
        <f>주간_5pg!F687</f>
        <v>0</v>
      </c>
    </row>
    <row r="688" spans="1:13">
      <c r="A688" s="86" t="s">
        <v>308</v>
      </c>
      <c r="B688" s="86" t="s">
        <v>240</v>
      </c>
      <c r="C688" s="86">
        <v>1</v>
      </c>
      <c r="D688">
        <f>IF(VLOOKUP(A688,'상위 PV'!A:C,3,0)="기사임",1,"")</f>
        <v>1</v>
      </c>
      <c r="E688">
        <f>COUNTIF(주간_5pg!$F$2:$F$800,'5pg 데이터'!B688)</f>
        <v>1</v>
      </c>
      <c r="F688" t="b">
        <f t="shared" si="10"/>
        <v>1</v>
      </c>
      <c r="G688" t="str">
        <f>IF(F688=FALSE,"",B688&amp;"@"&amp;COUNTIFS($B$1:B688,B688,$F$1:F688,TRUE))</f>
        <v>Spain@5</v>
      </c>
      <c r="H688" t="str">
        <f>IFERROR(INDEX('기사 제목, 링크 정리시트'!B:B,MATCH(CONCATENATE("http://skinnonews.com"&amp;'5pg 데이터'!A688),'기사 제목, 링크 정리시트'!C:C,0)),"")</f>
        <v>SK Lubricants to change corporation name to SK Enmove from December 1</v>
      </c>
      <c r="M688">
        <f>주간_5pg!F688</f>
        <v>0</v>
      </c>
    </row>
    <row r="689" spans="1:13">
      <c r="A689" s="86" t="s">
        <v>926</v>
      </c>
      <c r="B689" s="86" t="s">
        <v>226</v>
      </c>
      <c r="C689" s="86">
        <v>1</v>
      </c>
      <c r="D689">
        <f>IF(VLOOKUP(A689,'상위 PV'!A:C,3,0)="기사임",1,"")</f>
        <v>1</v>
      </c>
      <c r="E689">
        <f>COUNTIF(주간_5pg!$F$2:$F$800,'5pg 데이터'!B689)</f>
        <v>1</v>
      </c>
      <c r="F689" t="b">
        <f t="shared" si="10"/>
        <v>1</v>
      </c>
      <c r="G689" t="str">
        <f>IF(F689=FALSE,"",B689&amp;"@"&amp;COUNTIFS($B$1:B689,B689,$F$1:F689,TRUE))</f>
        <v>South Korea@61</v>
      </c>
      <c r="H689" t="str">
        <f>IFERROR(INDEX('기사 제목, 링크 정리시트'!B:B,MATCH(CONCATENATE("http://skinnonews.com"&amp;'5pg 데이터'!A689),'기사 제목, 링크 정리시트'!C:C,0)),"")</f>
        <v>SK Innovation establishes an Open Innovation Post in Silicon Valley to expedite Green Innovation</v>
      </c>
      <c r="M689">
        <f>주간_5pg!F689</f>
        <v>0</v>
      </c>
    </row>
    <row r="690" spans="1:13">
      <c r="A690" s="86" t="s">
        <v>1766</v>
      </c>
      <c r="B690" s="86" t="s">
        <v>229</v>
      </c>
      <c r="C690" s="86">
        <v>1</v>
      </c>
      <c r="D690">
        <f>IF(VLOOKUP(A690,'상위 PV'!A:C,3,0)="기사임",1,"")</f>
        <v>1</v>
      </c>
      <c r="E690">
        <f>COUNTIF(주간_5pg!$F$2:$F$800,'5pg 데이터'!B690)</f>
        <v>1</v>
      </c>
      <c r="F690" t="b">
        <f t="shared" si="10"/>
        <v>1</v>
      </c>
      <c r="G690" t="str">
        <f>IF(F690=FALSE,"",B690&amp;"@"&amp;COUNTIFS($B$1:B690,B690,$F$1:F690,TRUE))</f>
        <v>India@53</v>
      </c>
      <c r="H690" t="str">
        <f>IFERROR(INDEX('기사 제목, 링크 정리시트'!B:B,MATCH(CONCATENATE("http://skinnonews.com"&amp;'5pg 데이터'!A690),'기사 제목, 링크 정리시트'!C:C,0)),"")</f>
        <v>SK On and SK Signet sign an MOU to diagnose EV Battery lifespans and residual values with a charger</v>
      </c>
      <c r="M690">
        <f>주간_5pg!F690</f>
        <v>0</v>
      </c>
    </row>
    <row r="691" spans="1:13">
      <c r="A691" s="86" t="s">
        <v>1766</v>
      </c>
      <c r="B691" s="86" t="s">
        <v>225</v>
      </c>
      <c r="C691" s="86">
        <v>1</v>
      </c>
      <c r="D691">
        <f>IF(VLOOKUP(A691,'상위 PV'!A:C,3,0)="기사임",1,"")</f>
        <v>1</v>
      </c>
      <c r="E691">
        <f>COUNTIF(주간_5pg!$F$2:$F$800,'5pg 데이터'!B691)</f>
        <v>1</v>
      </c>
      <c r="F691" t="b">
        <f t="shared" si="10"/>
        <v>1</v>
      </c>
      <c r="G691" t="str">
        <f>IF(F691=FALSE,"",B691&amp;"@"&amp;COUNTIFS($B$1:B691,B691,$F$1:F691,TRUE))</f>
        <v>United States@68</v>
      </c>
      <c r="H691" t="str">
        <f>IFERROR(INDEX('기사 제목, 링크 정리시트'!B:B,MATCH(CONCATENATE("http://skinnonews.com"&amp;'5pg 데이터'!A691),'기사 제목, 링크 정리시트'!C:C,0)),"")</f>
        <v>SK On and SK Signet sign an MOU to diagnose EV Battery lifespans and residual values with a charger</v>
      </c>
      <c r="M691">
        <f>주간_5pg!F691</f>
        <v>0</v>
      </c>
    </row>
    <row r="692" spans="1:13">
      <c r="A692" s="86" t="s">
        <v>269</v>
      </c>
      <c r="B692" s="86" t="s">
        <v>245</v>
      </c>
      <c r="C692" s="86">
        <v>1</v>
      </c>
      <c r="D692">
        <f>IF(VLOOKUP(A692,'상위 PV'!A:C,3,0)="기사임",1,"")</f>
        <v>1</v>
      </c>
      <c r="E692">
        <f>COUNTIF(주간_5pg!$F$2:$F$800,'5pg 데이터'!B692)</f>
        <v>1</v>
      </c>
      <c r="F692" t="b">
        <f t="shared" si="10"/>
        <v>1</v>
      </c>
      <c r="G692" t="str">
        <f>IF(F692=FALSE,"",B692&amp;"@"&amp;COUNTIFS($B$1:B692,B692,$F$1:F692,TRUE))</f>
        <v>Belgium@4</v>
      </c>
      <c r="H692" t="str">
        <f>IFERROR(INDEX('기사 제목, 링크 정리시트'!B:B,MATCH(CONCATENATE("http://skinnonews.com"&amp;'5pg 데이터'!A692),'기사 제목, 링크 정리시트'!C:C,0)),"")</f>
        <v>SK On, EcoPro, and GEM build a nickel supply chain in Indonesia</v>
      </c>
      <c r="M692">
        <f>주간_5pg!F692</f>
        <v>0</v>
      </c>
    </row>
    <row r="693" spans="1:13">
      <c r="A693" s="86" t="s">
        <v>269</v>
      </c>
      <c r="B693" s="86" t="s">
        <v>229</v>
      </c>
      <c r="C693" s="86">
        <v>1</v>
      </c>
      <c r="D693">
        <f>IF(VLOOKUP(A693,'상위 PV'!A:C,3,0)="기사임",1,"")</f>
        <v>1</v>
      </c>
      <c r="E693">
        <f>COUNTIF(주간_5pg!$F$2:$F$800,'5pg 데이터'!B693)</f>
        <v>1</v>
      </c>
      <c r="F693" t="b">
        <f t="shared" si="10"/>
        <v>1</v>
      </c>
      <c r="G693" t="str">
        <f>IF(F693=FALSE,"",B693&amp;"@"&amp;COUNTIFS($B$1:B693,B693,$F$1:F693,TRUE))</f>
        <v>India@54</v>
      </c>
      <c r="H693" t="str">
        <f>IFERROR(INDEX('기사 제목, 링크 정리시트'!B:B,MATCH(CONCATENATE("http://skinnonews.com"&amp;'5pg 데이터'!A693),'기사 제목, 링크 정리시트'!C:C,0)),"")</f>
        <v>SK On, EcoPro, and GEM build a nickel supply chain in Indonesia</v>
      </c>
      <c r="M693">
        <f>주간_5pg!F693</f>
        <v>0</v>
      </c>
    </row>
    <row r="694" spans="1:13">
      <c r="A694" s="86" t="s">
        <v>269</v>
      </c>
      <c r="B694" s="86" t="s">
        <v>244</v>
      </c>
      <c r="C694" s="86">
        <v>1</v>
      </c>
      <c r="D694">
        <f>IF(VLOOKUP(A694,'상위 PV'!A:C,3,0)="기사임",1,"")</f>
        <v>1</v>
      </c>
      <c r="E694">
        <f>COUNTIF(주간_5pg!$F$2:$F$800,'5pg 데이터'!B694)</f>
        <v>1</v>
      </c>
      <c r="F694" t="b">
        <f t="shared" si="10"/>
        <v>1</v>
      </c>
      <c r="G694" t="str">
        <f>IF(F694=FALSE,"",B694&amp;"@"&amp;COUNTIFS($B$1:B694,B694,$F$1:F694,TRUE))</f>
        <v>Indonesia@28</v>
      </c>
      <c r="H694" t="str">
        <f>IFERROR(INDEX('기사 제목, 링크 정리시트'!B:B,MATCH(CONCATENATE("http://skinnonews.com"&amp;'5pg 데이터'!A694),'기사 제목, 링크 정리시트'!C:C,0)),"")</f>
        <v>SK On, EcoPro, and GEM build a nickel supply chain in Indonesia</v>
      </c>
      <c r="M694">
        <f>주간_5pg!F694</f>
        <v>0</v>
      </c>
    </row>
    <row r="695" spans="1:13">
      <c r="A695" s="86" t="s">
        <v>580</v>
      </c>
      <c r="B695" s="86" t="s">
        <v>1540</v>
      </c>
      <c r="C695" s="86">
        <v>1</v>
      </c>
      <c r="D695">
        <f>IF(VLOOKUP(A695,'상위 PV'!A:C,3,0)="기사임",1,"")</f>
        <v>1</v>
      </c>
      <c r="E695">
        <f>COUNTIF(주간_5pg!$F$2:$F$800,'5pg 데이터'!B695)</f>
        <v>1</v>
      </c>
      <c r="F695" t="b">
        <f t="shared" si="10"/>
        <v>1</v>
      </c>
      <c r="G695" t="str">
        <f>IF(F695=FALSE,"",B695&amp;"@"&amp;COUNTIFS($B$1:B695,B695,$F$1:F695,TRUE))</f>
        <v>Czechia@2</v>
      </c>
      <c r="H695" t="str">
        <f>IFERROR(INDEX('기사 제목, 링크 정리시트'!B:B,MATCH(CONCATENATE("http://skinnonews.com"&amp;'5pg 데이터'!A695),'기사 제목, 링크 정리시트'!C:C,0)),"")</f>
        <v>SK On signs MOU with Hyundai Motor Group to supply EV battery in North America</v>
      </c>
      <c r="M695">
        <f>주간_5pg!F695</f>
        <v>0</v>
      </c>
    </row>
    <row r="696" spans="1:13">
      <c r="A696" s="86" t="s">
        <v>580</v>
      </c>
      <c r="B696" s="86" t="s">
        <v>965</v>
      </c>
      <c r="C696" s="86">
        <v>1</v>
      </c>
      <c r="D696">
        <f>IF(VLOOKUP(A696,'상위 PV'!A:C,3,0)="기사임",1,"")</f>
        <v>1</v>
      </c>
      <c r="E696">
        <f>COUNTIF(주간_5pg!$F$2:$F$800,'5pg 데이터'!B696)</f>
        <v>1</v>
      </c>
      <c r="F696" t="b">
        <f t="shared" si="10"/>
        <v>1</v>
      </c>
      <c r="G696" t="str">
        <f>IF(F696=FALSE,"",B696&amp;"@"&amp;COUNTIFS($B$1:B696,B696,$F$1:F696,TRUE))</f>
        <v>Finland@3</v>
      </c>
      <c r="H696" t="str">
        <f>IFERROR(INDEX('기사 제목, 링크 정리시트'!B:B,MATCH(CONCATENATE("http://skinnonews.com"&amp;'5pg 데이터'!A696),'기사 제목, 링크 정리시트'!C:C,0)),"")</f>
        <v>SK On signs MOU with Hyundai Motor Group to supply EV battery in North America</v>
      </c>
      <c r="M696">
        <f>주간_5pg!F696</f>
        <v>0</v>
      </c>
    </row>
    <row r="697" spans="1:13">
      <c r="A697" s="86" t="s">
        <v>580</v>
      </c>
      <c r="B697" s="86" t="s">
        <v>230</v>
      </c>
      <c r="C697" s="86">
        <v>1</v>
      </c>
      <c r="D697">
        <f>IF(VLOOKUP(A697,'상위 PV'!A:C,3,0)="기사임",1,"")</f>
        <v>1</v>
      </c>
      <c r="E697">
        <f>COUNTIF(주간_5pg!$F$2:$F$800,'5pg 데이터'!B697)</f>
        <v>1</v>
      </c>
      <c r="F697" t="b">
        <f t="shared" si="10"/>
        <v>1</v>
      </c>
      <c r="G697" t="str">
        <f>IF(F697=FALSE,"",B697&amp;"@"&amp;COUNTIFS($B$1:B697,B697,$F$1:F697,TRUE))</f>
        <v>Singapore@31</v>
      </c>
      <c r="H697" t="str">
        <f>IFERROR(INDEX('기사 제목, 링크 정리시트'!B:B,MATCH(CONCATENATE("http://skinnonews.com"&amp;'5pg 데이터'!A697),'기사 제목, 링크 정리시트'!C:C,0)),"")</f>
        <v>SK On signs MOU with Hyundai Motor Group to supply EV battery in North America</v>
      </c>
      <c r="M697">
        <f>주간_5pg!F697</f>
        <v>0</v>
      </c>
    </row>
    <row r="698" spans="1:13">
      <c r="A698" s="86" t="s">
        <v>580</v>
      </c>
      <c r="B698" s="86" t="s">
        <v>226</v>
      </c>
      <c r="C698" s="86">
        <v>1</v>
      </c>
      <c r="D698">
        <f>IF(VLOOKUP(A698,'상위 PV'!A:C,3,0)="기사임",1,"")</f>
        <v>1</v>
      </c>
      <c r="E698">
        <f>COUNTIF(주간_5pg!$F$2:$F$800,'5pg 데이터'!B698)</f>
        <v>1</v>
      </c>
      <c r="F698" t="b">
        <f t="shared" si="10"/>
        <v>1</v>
      </c>
      <c r="G698" t="str">
        <f>IF(F698=FALSE,"",B698&amp;"@"&amp;COUNTIFS($B$1:B698,B698,$F$1:F698,TRUE))</f>
        <v>South Korea@62</v>
      </c>
      <c r="H698" t="str">
        <f>IFERROR(INDEX('기사 제목, 링크 정리시트'!B:B,MATCH(CONCATENATE("http://skinnonews.com"&amp;'5pg 데이터'!A698),'기사 제목, 링크 정리시트'!C:C,0)),"")</f>
        <v>SK On signs MOU with Hyundai Motor Group to supply EV battery in North America</v>
      </c>
      <c r="M698">
        <f>주간_5pg!F698</f>
        <v>0</v>
      </c>
    </row>
    <row r="699" spans="1:13">
      <c r="A699" s="86" t="s">
        <v>580</v>
      </c>
      <c r="B699" s="86" t="s">
        <v>242</v>
      </c>
      <c r="C699" s="86">
        <v>1</v>
      </c>
      <c r="D699">
        <f>IF(VLOOKUP(A699,'상위 PV'!A:C,3,0)="기사임",1,"")</f>
        <v>1</v>
      </c>
      <c r="E699">
        <f>COUNTIF(주간_5pg!$F$2:$F$800,'5pg 데이터'!B699)</f>
        <v>1</v>
      </c>
      <c r="F699" t="b">
        <f t="shared" si="10"/>
        <v>1</v>
      </c>
      <c r="G699" t="str">
        <f>IF(F699=FALSE,"",B699&amp;"@"&amp;COUNTIFS($B$1:B699,B699,$F$1:F699,TRUE))</f>
        <v>Taiwan@12</v>
      </c>
      <c r="H699" t="str">
        <f>IFERROR(INDEX('기사 제목, 링크 정리시트'!B:B,MATCH(CONCATENATE("http://skinnonews.com"&amp;'5pg 데이터'!A699),'기사 제목, 링크 정리시트'!C:C,0)),"")</f>
        <v>SK On signs MOU with Hyundai Motor Group to supply EV battery in North America</v>
      </c>
      <c r="M699">
        <f>주간_5pg!F699</f>
        <v>0</v>
      </c>
    </row>
    <row r="700" spans="1:13">
      <c r="A700" s="86" t="s">
        <v>580</v>
      </c>
      <c r="B700" s="86" t="s">
        <v>225</v>
      </c>
      <c r="C700" s="86">
        <v>1</v>
      </c>
      <c r="D700">
        <f>IF(VLOOKUP(A700,'상위 PV'!A:C,3,0)="기사임",1,"")</f>
        <v>1</v>
      </c>
      <c r="E700">
        <f>COUNTIF(주간_5pg!$F$2:$F$800,'5pg 데이터'!B700)</f>
        <v>1</v>
      </c>
      <c r="F700" t="b">
        <f t="shared" si="10"/>
        <v>1</v>
      </c>
      <c r="G700" t="str">
        <f>IF(F700=FALSE,"",B700&amp;"@"&amp;COUNTIFS($B$1:B700,B700,$F$1:F700,TRUE))</f>
        <v>United States@69</v>
      </c>
      <c r="H700" t="str">
        <f>IFERROR(INDEX('기사 제목, 링크 정리시트'!B:B,MATCH(CONCATENATE("http://skinnonews.com"&amp;'5pg 데이터'!A700),'기사 제목, 링크 정리시트'!C:C,0)),"")</f>
        <v>SK On signs MOU with Hyundai Motor Group to supply EV battery in North America</v>
      </c>
      <c r="M700">
        <f>주간_5pg!F700</f>
        <v>0</v>
      </c>
    </row>
    <row r="701" spans="1:13">
      <c r="A701" s="86" t="s">
        <v>282</v>
      </c>
      <c r="B701" s="86" t="s">
        <v>233</v>
      </c>
      <c r="C701" s="86">
        <v>1</v>
      </c>
      <c r="D701">
        <f>IF(VLOOKUP(A701,'상위 PV'!A:C,3,0)="기사임",1,"")</f>
        <v>1</v>
      </c>
      <c r="E701">
        <f>COUNTIF(주간_5pg!$F$2:$F$800,'5pg 데이터'!B701)</f>
        <v>1</v>
      </c>
      <c r="F701" t="b">
        <f t="shared" si="10"/>
        <v>1</v>
      </c>
      <c r="G701" t="str">
        <f>IF(F701=FALSE,"",B701&amp;"@"&amp;COUNTIFS($B$1:B701,B701,$F$1:F701,TRUE))</f>
        <v>Hong Kong@14</v>
      </c>
      <c r="H701" t="str">
        <f>IFERROR(INDEX('기사 제목, 링크 정리시트'!B:B,MATCH(CONCATENATE("http://skinnonews.com"&amp;'5pg 데이터'!A701),'기사 제목, 링크 정리시트'!C:C,0)),"")</f>
        <v>SK On – Ford JV breaks ground on EV battery mega campus in Kentucky</v>
      </c>
      <c r="M701">
        <f>주간_5pg!F701</f>
        <v>0</v>
      </c>
    </row>
    <row r="702" spans="1:13">
      <c r="A702" s="86" t="s">
        <v>282</v>
      </c>
      <c r="B702" s="86" t="s">
        <v>229</v>
      </c>
      <c r="C702" s="86">
        <v>1</v>
      </c>
      <c r="D702">
        <f>IF(VLOOKUP(A702,'상위 PV'!A:C,3,0)="기사임",1,"")</f>
        <v>1</v>
      </c>
      <c r="E702">
        <f>COUNTIF(주간_5pg!$F$2:$F$800,'5pg 데이터'!B702)</f>
        <v>1</v>
      </c>
      <c r="F702" t="b">
        <f t="shared" si="10"/>
        <v>1</v>
      </c>
      <c r="G702" t="str">
        <f>IF(F702=FALSE,"",B702&amp;"@"&amp;COUNTIFS($B$1:B702,B702,$F$1:F702,TRUE))</f>
        <v>India@55</v>
      </c>
      <c r="H702" t="str">
        <f>IFERROR(INDEX('기사 제목, 링크 정리시트'!B:B,MATCH(CONCATENATE("http://skinnonews.com"&amp;'5pg 데이터'!A702),'기사 제목, 링크 정리시트'!C:C,0)),"")</f>
        <v>SK On – Ford JV breaks ground on EV battery mega campus in Kentucky</v>
      </c>
      <c r="M702">
        <f>주간_5pg!F702</f>
        <v>0</v>
      </c>
    </row>
    <row r="703" spans="1:13">
      <c r="A703" s="86" t="s">
        <v>282</v>
      </c>
      <c r="B703" s="86" t="s">
        <v>1550</v>
      </c>
      <c r="C703" s="86">
        <v>1</v>
      </c>
      <c r="D703">
        <f>IF(VLOOKUP(A703,'상위 PV'!A:C,3,0)="기사임",1,"")</f>
        <v>1</v>
      </c>
      <c r="E703">
        <f>COUNTIF(주간_5pg!$F$2:$F$800,'5pg 데이터'!B703)</f>
        <v>1</v>
      </c>
      <c r="F703" t="b">
        <f t="shared" si="10"/>
        <v>1</v>
      </c>
      <c r="G703" t="str">
        <f>IF(F703=FALSE,"",B703&amp;"@"&amp;COUNTIFS($B$1:B703,B703,$F$1:F703,TRUE))</f>
        <v>Mexico@1</v>
      </c>
      <c r="H703" t="str">
        <f>IFERROR(INDEX('기사 제목, 링크 정리시트'!B:B,MATCH(CONCATENATE("http://skinnonews.com"&amp;'5pg 데이터'!A703),'기사 제목, 링크 정리시트'!C:C,0)),"")</f>
        <v>SK On – Ford JV breaks ground on EV battery mega campus in Kentucky</v>
      </c>
      <c r="M703">
        <f>주간_5pg!F703</f>
        <v>0</v>
      </c>
    </row>
    <row r="704" spans="1:13">
      <c r="A704" s="86" t="s">
        <v>293</v>
      </c>
      <c r="B704" s="86" t="s">
        <v>236</v>
      </c>
      <c r="C704" s="86">
        <v>1</v>
      </c>
      <c r="D704">
        <f>IF(VLOOKUP(A704,'상위 PV'!A:C,3,0)="기사임",1,"")</f>
        <v>1</v>
      </c>
      <c r="E704">
        <f>COUNTIF(주간_5pg!$F$2:$F$800,'5pg 데이터'!B704)</f>
        <v>1</v>
      </c>
      <c r="F704" t="b">
        <f t="shared" si="10"/>
        <v>1</v>
      </c>
      <c r="G704" t="str">
        <f>IF(F704=FALSE,"",B704&amp;"@"&amp;COUNTIFS($B$1:B704,B704,$F$1:F704,TRUE))</f>
        <v>France@8</v>
      </c>
      <c r="H704" t="str">
        <f>IFERROR(INDEX('기사 제목, 링크 정리시트'!B:B,MATCH(CONCATENATE("http://skinnonews.com"&amp;'5pg 데이터'!A704),'기사 제목, 링크 정리시트'!C:C,0)),"")</f>
        <v>SK Innovation joins hands with SungEel HiTech to take lead in battery metal recycling market</v>
      </c>
      <c r="M704">
        <f>주간_5pg!F704</f>
        <v>0</v>
      </c>
    </row>
    <row r="705" spans="1:13">
      <c r="A705" s="86" t="s">
        <v>293</v>
      </c>
      <c r="B705" s="86" t="s">
        <v>229</v>
      </c>
      <c r="C705" s="86">
        <v>1</v>
      </c>
      <c r="D705">
        <f>IF(VLOOKUP(A705,'상위 PV'!A:C,3,0)="기사임",1,"")</f>
        <v>1</v>
      </c>
      <c r="E705">
        <f>COUNTIF(주간_5pg!$F$2:$F$800,'5pg 데이터'!B705)</f>
        <v>1</v>
      </c>
      <c r="F705" t="b">
        <f t="shared" si="10"/>
        <v>1</v>
      </c>
      <c r="G705" t="str">
        <f>IF(F705=FALSE,"",B705&amp;"@"&amp;COUNTIFS($B$1:B705,B705,$F$1:F705,TRUE))</f>
        <v>India@56</v>
      </c>
      <c r="H705" t="str">
        <f>IFERROR(INDEX('기사 제목, 링크 정리시트'!B:B,MATCH(CONCATENATE("http://skinnonews.com"&amp;'5pg 데이터'!A705),'기사 제목, 링크 정리시트'!C:C,0)),"")</f>
        <v>SK Innovation joins hands with SungEel HiTech to take lead in battery metal recycling market</v>
      </c>
      <c r="M705">
        <f>주간_5pg!F705</f>
        <v>0</v>
      </c>
    </row>
    <row r="706" spans="1:13">
      <c r="A706" s="86" t="s">
        <v>293</v>
      </c>
      <c r="B706" s="86" t="s">
        <v>1481</v>
      </c>
      <c r="C706" s="86">
        <v>1</v>
      </c>
      <c r="D706">
        <f>IF(VLOOKUP(A706,'상위 PV'!A:C,3,0)="기사임",1,"")</f>
        <v>1</v>
      </c>
      <c r="E706">
        <f>COUNTIF(주간_5pg!$F$2:$F$800,'5pg 데이터'!B706)</f>
        <v>1</v>
      </c>
      <c r="F706" t="b">
        <f t="shared" ref="F706:F769" si="11">AND(D706=1,E706=1)</f>
        <v>1</v>
      </c>
      <c r="G706" t="str">
        <f>IF(F706=FALSE,"",B706&amp;"@"&amp;COUNTIFS($B$1:B706,B706,$F$1:F706,TRUE))</f>
        <v>Norway@4</v>
      </c>
      <c r="H706" t="str">
        <f>IFERROR(INDEX('기사 제목, 링크 정리시트'!B:B,MATCH(CONCATENATE("http://skinnonews.com"&amp;'5pg 데이터'!A706),'기사 제목, 링크 정리시트'!C:C,0)),"")</f>
        <v>SK Innovation joins hands with SungEel HiTech to take lead in battery metal recycling market</v>
      </c>
      <c r="M706">
        <f>주간_5pg!F706</f>
        <v>0</v>
      </c>
    </row>
    <row r="707" spans="1:13">
      <c r="A707" s="86" t="s">
        <v>266</v>
      </c>
      <c r="B707" s="86" t="s">
        <v>230</v>
      </c>
      <c r="C707" s="86">
        <v>1</v>
      </c>
      <c r="D707">
        <f>IF(VLOOKUP(A707,'상위 PV'!A:C,3,0)="기사임",1,"")</f>
        <v>1</v>
      </c>
      <c r="E707">
        <f>COUNTIF(주간_5pg!$F$2:$F$800,'5pg 데이터'!B707)</f>
        <v>1</v>
      </c>
      <c r="F707" t="b">
        <f t="shared" si="11"/>
        <v>1</v>
      </c>
      <c r="G707" t="str">
        <f>IF(F707=FALSE,"",B707&amp;"@"&amp;COUNTIFS($B$1:B707,B707,$F$1:F707,TRUE))</f>
        <v>Singapore@32</v>
      </c>
      <c r="H707" t="str">
        <f>IFERROR(INDEX('기사 제목, 링크 정리시트'!B:B,MATCH(CONCATENATE("http://skinnonews.com"&amp;'5pg 데이터'!A707),'기사 제목, 링크 정리시트'!C:C,0)),"")</f>
        <v>SK Innovation makes direct investment in SK On to boost EV battery business growth</v>
      </c>
      <c r="M707">
        <f>주간_5pg!F707</f>
        <v>0</v>
      </c>
    </row>
    <row r="708" spans="1:13">
      <c r="A708" s="86" t="s">
        <v>266</v>
      </c>
      <c r="B708" s="86" t="s">
        <v>225</v>
      </c>
      <c r="C708" s="86">
        <v>1</v>
      </c>
      <c r="D708">
        <f>IF(VLOOKUP(A708,'상위 PV'!A:C,3,0)="기사임",1,"")</f>
        <v>1</v>
      </c>
      <c r="E708">
        <f>COUNTIF(주간_5pg!$F$2:$F$800,'5pg 데이터'!B708)</f>
        <v>1</v>
      </c>
      <c r="F708" t="b">
        <f t="shared" si="11"/>
        <v>1</v>
      </c>
      <c r="G708" t="str">
        <f>IF(F708=FALSE,"",B708&amp;"@"&amp;COUNTIFS($B$1:B708,B708,$F$1:F708,TRUE))</f>
        <v>United States@70</v>
      </c>
      <c r="H708" t="str">
        <f>IFERROR(INDEX('기사 제목, 링크 정리시트'!B:B,MATCH(CONCATENATE("http://skinnonews.com"&amp;'5pg 데이터'!A708),'기사 제목, 링크 정리시트'!C:C,0)),"")</f>
        <v>SK Innovation makes direct investment in SK On to boost EV battery business growth</v>
      </c>
      <c r="M708">
        <f>주간_5pg!F708</f>
        <v>0</v>
      </c>
    </row>
    <row r="709" spans="1:13">
      <c r="A709" s="86" t="s">
        <v>1845</v>
      </c>
      <c r="B709" s="86" t="s">
        <v>230</v>
      </c>
      <c r="C709" s="86">
        <v>1</v>
      </c>
      <c r="D709">
        <f>IF(VLOOKUP(A709,'상위 PV'!A:C,3,0)="기사임",1,"")</f>
        <v>1</v>
      </c>
      <c r="E709">
        <f>COUNTIF(주간_5pg!$F$2:$F$800,'5pg 데이터'!B709)</f>
        <v>1</v>
      </c>
      <c r="F709" t="b">
        <f t="shared" si="11"/>
        <v>1</v>
      </c>
      <c r="G709" t="str">
        <f>IF(F709=FALSE,"",B709&amp;"@"&amp;COUNTIFS($B$1:B709,B709,$F$1:F709,TRUE))</f>
        <v>Singapore@33</v>
      </c>
      <c r="H709" t="str">
        <f>IFERROR(INDEX('기사 제목, 링크 정리시트'!B:B,MATCH(CONCATENATE("http://skinnonews.com"&amp;'5pg 데이터'!A709),'기사 제목, 링크 정리시트'!C:C,0)),"")</f>
        <v>[Card News] 2022 Year-end greetings from SK Innovations members around the world</v>
      </c>
      <c r="M709">
        <f>주간_5pg!F709</f>
        <v>0</v>
      </c>
    </row>
    <row r="710" spans="1:13">
      <c r="A710" s="86" t="s">
        <v>275</v>
      </c>
      <c r="B710" s="86" t="s">
        <v>249</v>
      </c>
      <c r="C710" s="86">
        <v>1</v>
      </c>
      <c r="D710">
        <f>IF(VLOOKUP(A710,'상위 PV'!A:C,3,0)="기사임",1,"")</f>
        <v>1</v>
      </c>
      <c r="E710">
        <f>COUNTIF(주간_5pg!$F$2:$F$800,'5pg 데이터'!B710)</f>
        <v>1</v>
      </c>
      <c r="F710" t="b">
        <f t="shared" si="11"/>
        <v>1</v>
      </c>
      <c r="G710" t="str">
        <f>IF(F710=FALSE,"",B710&amp;"@"&amp;COUNTIFS($B$1:B710,B710,$F$1:F710,TRUE))</f>
        <v>Australia@12</v>
      </c>
      <c r="H710" t="str">
        <f>IFERROR(INDEX('기사 제목, 링크 정리시트'!B:B,MATCH(CONCATENATE("http://skinnonews.com"&amp;'5pg 데이터'!A710),'기사 제목, 링크 정리시트'!C:C,0)),"")</f>
        <v>[CES 2023] Into the 1nnovation! ① SK batteries that boost outstanding performance and safety</v>
      </c>
      <c r="M710">
        <f>주간_5pg!F710</f>
        <v>0</v>
      </c>
    </row>
    <row r="711" spans="1:13">
      <c r="A711" s="86" t="s">
        <v>275</v>
      </c>
      <c r="B711" s="86" t="s">
        <v>1540</v>
      </c>
      <c r="C711" s="86">
        <v>1</v>
      </c>
      <c r="D711">
        <f>IF(VLOOKUP(A711,'상위 PV'!A:C,3,0)="기사임",1,"")</f>
        <v>1</v>
      </c>
      <c r="E711">
        <f>COUNTIF(주간_5pg!$F$2:$F$800,'5pg 데이터'!B711)</f>
        <v>1</v>
      </c>
      <c r="F711" t="b">
        <f t="shared" si="11"/>
        <v>1</v>
      </c>
      <c r="G711" t="str">
        <f>IF(F711=FALSE,"",B711&amp;"@"&amp;COUNTIFS($B$1:B711,B711,$F$1:F711,TRUE))</f>
        <v>Czechia@3</v>
      </c>
      <c r="H711" t="str">
        <f>IFERROR(INDEX('기사 제목, 링크 정리시트'!B:B,MATCH(CONCATENATE("http://skinnonews.com"&amp;'5pg 데이터'!A711),'기사 제목, 링크 정리시트'!C:C,0)),"")</f>
        <v>[CES 2023] Into the 1nnovation! ① SK batteries that boost outstanding performance and safety</v>
      </c>
      <c r="M711">
        <f>주간_5pg!F711</f>
        <v>0</v>
      </c>
    </row>
    <row r="712" spans="1:13">
      <c r="A712" s="86" t="s">
        <v>275</v>
      </c>
      <c r="B712" s="86" t="s">
        <v>236</v>
      </c>
      <c r="C712" s="86">
        <v>1</v>
      </c>
      <c r="D712">
        <f>IF(VLOOKUP(A712,'상위 PV'!A:C,3,0)="기사임",1,"")</f>
        <v>1</v>
      </c>
      <c r="E712">
        <f>COUNTIF(주간_5pg!$F$2:$F$800,'5pg 데이터'!B712)</f>
        <v>1</v>
      </c>
      <c r="F712" t="b">
        <f t="shared" si="11"/>
        <v>1</v>
      </c>
      <c r="G712" t="str">
        <f>IF(F712=FALSE,"",B712&amp;"@"&amp;COUNTIFS($B$1:B712,B712,$F$1:F712,TRUE))</f>
        <v>France@9</v>
      </c>
      <c r="H712" t="str">
        <f>IFERROR(INDEX('기사 제목, 링크 정리시트'!B:B,MATCH(CONCATENATE("http://skinnonews.com"&amp;'5pg 데이터'!A712),'기사 제목, 링크 정리시트'!C:C,0)),"")</f>
        <v>[CES 2023] Into the 1nnovation! ① SK batteries that boost outstanding performance and safety</v>
      </c>
      <c r="M712">
        <f>주간_5pg!F712</f>
        <v>0</v>
      </c>
    </row>
    <row r="713" spans="1:13">
      <c r="A713" s="86" t="s">
        <v>275</v>
      </c>
      <c r="B713" s="86" t="s">
        <v>1640</v>
      </c>
      <c r="C713" s="86">
        <v>1</v>
      </c>
      <c r="D713">
        <f>IF(VLOOKUP(A713,'상위 PV'!A:C,3,0)="기사임",1,"")</f>
        <v>1</v>
      </c>
      <c r="E713">
        <f>COUNTIF(주간_5pg!$F$2:$F$800,'5pg 데이터'!B713)</f>
        <v>1</v>
      </c>
      <c r="F713" t="b">
        <f t="shared" si="11"/>
        <v>1</v>
      </c>
      <c r="G713" t="str">
        <f>IF(F713=FALSE,"",B713&amp;"@"&amp;COUNTIFS($B$1:B713,B713,$F$1:F713,TRUE))</f>
        <v>Romania@1</v>
      </c>
      <c r="H713" t="str">
        <f>IFERROR(INDEX('기사 제목, 링크 정리시트'!B:B,MATCH(CONCATENATE("http://skinnonews.com"&amp;'5pg 데이터'!A713),'기사 제목, 링크 정리시트'!C:C,0)),"")</f>
        <v>[CES 2023] Into the 1nnovation! ① SK batteries that boost outstanding performance and safety</v>
      </c>
      <c r="M713">
        <f>주간_5pg!F713</f>
        <v>0</v>
      </c>
    </row>
    <row r="714" spans="1:13">
      <c r="A714" s="86" t="s">
        <v>275</v>
      </c>
      <c r="B714" s="86" t="s">
        <v>651</v>
      </c>
      <c r="C714" s="86">
        <v>1</v>
      </c>
      <c r="D714">
        <f>IF(VLOOKUP(A714,'상위 PV'!A:C,3,0)="기사임",1,"")</f>
        <v>1</v>
      </c>
      <c r="E714">
        <f>COUNTIF(주간_5pg!$F$2:$F$800,'5pg 데이터'!B714)</f>
        <v>1</v>
      </c>
      <c r="F714" t="b">
        <f t="shared" si="11"/>
        <v>1</v>
      </c>
      <c r="G714" t="str">
        <f>IF(F714=FALSE,"",B714&amp;"@"&amp;COUNTIFS($B$1:B714,B714,$F$1:F714,TRUE))</f>
        <v>Ukraine@2</v>
      </c>
      <c r="H714" t="str">
        <f>IFERROR(INDEX('기사 제목, 링크 정리시트'!B:B,MATCH(CONCATENATE("http://skinnonews.com"&amp;'5pg 데이터'!A714),'기사 제목, 링크 정리시트'!C:C,0)),"")</f>
        <v>[CES 2023] Into the 1nnovation! ① SK batteries that boost outstanding performance and safety</v>
      </c>
      <c r="M714">
        <f>주간_5pg!F714</f>
        <v>0</v>
      </c>
    </row>
    <row r="715" spans="1:13">
      <c r="A715" s="86" t="s">
        <v>1045</v>
      </c>
      <c r="B715" s="86" t="s">
        <v>226</v>
      </c>
      <c r="C715" s="86">
        <v>1</v>
      </c>
      <c r="D715">
        <f>IF(VLOOKUP(A715,'상위 PV'!A:C,3,0)="기사임",1,"")</f>
        <v>1</v>
      </c>
      <c r="E715">
        <f>COUNTIF(주간_5pg!$F$2:$F$800,'5pg 데이터'!B715)</f>
        <v>1</v>
      </c>
      <c r="F715" t="b">
        <f t="shared" si="11"/>
        <v>1</v>
      </c>
      <c r="G715" t="str">
        <f>IF(F715=FALSE,"",B715&amp;"@"&amp;COUNTIFS($B$1:B715,B715,$F$1:F715,TRUE))</f>
        <v>South Korea@63</v>
      </c>
      <c r="H715" t="str">
        <f>IFERROR(INDEX('기사 제목, 링크 정리시트'!B:B,MATCH(CONCATENATE("http://skinnonews.com"&amp;'5pg 데이터'!A715),'기사 제목, 링크 정리시트'!C:C,0)),"")</f>
        <v>[CES 2023] Into the 1nnovation! ② Next-generation EV batteries development and related services expansion with partners</v>
      </c>
      <c r="M715">
        <f>주간_5pg!F715</f>
        <v>0</v>
      </c>
    </row>
    <row r="716" spans="1:13">
      <c r="A716" s="86" t="s">
        <v>1045</v>
      </c>
      <c r="B716" s="86" t="s">
        <v>225</v>
      </c>
      <c r="C716" s="86">
        <v>1</v>
      </c>
      <c r="D716">
        <f>IF(VLOOKUP(A716,'상위 PV'!A:C,3,0)="기사임",1,"")</f>
        <v>1</v>
      </c>
      <c r="E716">
        <f>COUNTIF(주간_5pg!$F$2:$F$800,'5pg 데이터'!B716)</f>
        <v>1</v>
      </c>
      <c r="F716" t="b">
        <f t="shared" si="11"/>
        <v>1</v>
      </c>
      <c r="G716" t="str">
        <f>IF(F716=FALSE,"",B716&amp;"@"&amp;COUNTIFS($B$1:B716,B716,$F$1:F716,TRUE))</f>
        <v>United States@71</v>
      </c>
      <c r="H716" t="str">
        <f>IFERROR(INDEX('기사 제목, 링크 정리시트'!B:B,MATCH(CONCATENATE("http://skinnonews.com"&amp;'5pg 데이터'!A716),'기사 제목, 링크 정리시트'!C:C,0)),"")</f>
        <v>[CES 2023] Into the 1nnovation! ② Next-generation EV batteries development and related services expansion with partners</v>
      </c>
      <c r="M716">
        <f>주간_5pg!F716</f>
        <v>0</v>
      </c>
    </row>
    <row r="717" spans="1:13">
      <c r="A717" s="86" t="s">
        <v>976</v>
      </c>
      <c r="B717" s="86" t="s">
        <v>244</v>
      </c>
      <c r="C717" s="86">
        <v>1</v>
      </c>
      <c r="D717">
        <f>IF(VLOOKUP(A717,'상위 PV'!A:C,3,0)="기사임",1,"")</f>
        <v>1</v>
      </c>
      <c r="E717">
        <f>COUNTIF(주간_5pg!$F$2:$F$800,'5pg 데이터'!B717)</f>
        <v>1</v>
      </c>
      <c r="F717" t="b">
        <f t="shared" si="11"/>
        <v>1</v>
      </c>
      <c r="G717" t="str">
        <f>IF(F717=FALSE,"",B717&amp;"@"&amp;COUNTIFS($B$1:B717,B717,$F$1:F717,TRUE))</f>
        <v>Indonesia@29</v>
      </c>
      <c r="H717" t="str">
        <f>IFERROR(INDEX('기사 제목, 링크 정리시트'!B:B,MATCH(CONCATENATE("http://skinnonews.com"&amp;'5pg 데이터'!A717),'기사 제목, 링크 정리시트'!C:C,0)),"")</f>
        <v/>
      </c>
      <c r="M717">
        <f>주간_5pg!F717</f>
        <v>0</v>
      </c>
    </row>
    <row r="718" spans="1:13">
      <c r="A718" s="86" t="s">
        <v>1040</v>
      </c>
      <c r="B718" s="86" t="s">
        <v>227</v>
      </c>
      <c r="C718" s="86">
        <v>1</v>
      </c>
      <c r="D718">
        <f>IF(VLOOKUP(A718,'상위 PV'!A:C,3,0)="기사임",1,"")</f>
        <v>1</v>
      </c>
      <c r="E718">
        <f>COUNTIF(주간_5pg!$F$2:$F$800,'5pg 데이터'!B718)</f>
        <v>1</v>
      </c>
      <c r="F718" t="b">
        <f t="shared" si="11"/>
        <v>1</v>
      </c>
      <c r="G718" t="str">
        <f>IF(F718=FALSE,"",B718&amp;"@"&amp;COUNTIFS($B$1:B718,B718,$F$1:F718,TRUE))</f>
        <v>Japan@36</v>
      </c>
      <c r="H718" t="str">
        <f>IFERROR(INDEX('기사 제목, 링크 정리시트'!B:B,MATCH(CONCATENATE("http://skinnonews.com"&amp;'5pg 데이터'!A718),'기사 제목, 링크 정리시트'!C:C,0)),"")</f>
        <v>SK Earthon cooperates with Azuli to identify and develop CCS enabled solutions globally</v>
      </c>
      <c r="M718">
        <f>주간_5pg!F718</f>
        <v>0</v>
      </c>
    </row>
    <row r="719" spans="1:13">
      <c r="A719" s="86" t="s">
        <v>1040</v>
      </c>
      <c r="B719" s="86" t="s">
        <v>230</v>
      </c>
      <c r="C719" s="86">
        <v>1</v>
      </c>
      <c r="D719">
        <f>IF(VLOOKUP(A719,'상위 PV'!A:C,3,0)="기사임",1,"")</f>
        <v>1</v>
      </c>
      <c r="E719">
        <f>COUNTIF(주간_5pg!$F$2:$F$800,'5pg 데이터'!B719)</f>
        <v>1</v>
      </c>
      <c r="F719" t="b">
        <f t="shared" si="11"/>
        <v>1</v>
      </c>
      <c r="G719" t="str">
        <f>IF(F719=FALSE,"",B719&amp;"@"&amp;COUNTIFS($B$1:B719,B719,$F$1:F719,TRUE))</f>
        <v>Singapore@34</v>
      </c>
      <c r="H719" t="str">
        <f>IFERROR(INDEX('기사 제목, 링크 정리시트'!B:B,MATCH(CONCATENATE("http://skinnonews.com"&amp;'5pg 데이터'!A719),'기사 제목, 링크 정리시트'!C:C,0)),"")</f>
        <v>SK Earthon cooperates with Azuli to identify and develop CCS enabled solutions globally</v>
      </c>
      <c r="M719">
        <f>주간_5pg!F719</f>
        <v>0</v>
      </c>
    </row>
    <row r="720" spans="1:13">
      <c r="A720" s="86" t="s">
        <v>1131</v>
      </c>
      <c r="B720" s="86" t="s">
        <v>231</v>
      </c>
      <c r="C720" s="86">
        <v>1</v>
      </c>
      <c r="D720">
        <f>IF(VLOOKUP(A720,'상위 PV'!A:C,3,0)="기사임",1,"")</f>
        <v>1</v>
      </c>
      <c r="E720">
        <f>COUNTIF(주간_5pg!$F$2:$F$800,'5pg 데이터'!B720)</f>
        <v>1</v>
      </c>
      <c r="F720" t="b">
        <f t="shared" si="11"/>
        <v>1</v>
      </c>
      <c r="G720" t="str">
        <f>IF(F720=FALSE,"",B720&amp;"@"&amp;COUNTIFS($B$1:B720,B720,$F$1:F720,TRUE))</f>
        <v>China@17</v>
      </c>
      <c r="H720" t="str">
        <f>IFERROR(INDEX('기사 제목, 링크 정리시트'!B:B,MATCH(CONCATENATE("http://skinnonews.com"&amp;'5pg 데이터'!A720),'기사 제목, 링크 정리시트'!C:C,0)),"")</f>
        <v/>
      </c>
      <c r="M720">
        <f>주간_5pg!F720</f>
        <v>0</v>
      </c>
    </row>
    <row r="721" spans="1:13">
      <c r="A721" s="86" t="s">
        <v>1131</v>
      </c>
      <c r="B721" s="86" t="s">
        <v>226</v>
      </c>
      <c r="C721" s="86">
        <v>1</v>
      </c>
      <c r="D721">
        <f>IF(VLOOKUP(A721,'상위 PV'!A:C,3,0)="기사임",1,"")</f>
        <v>1</v>
      </c>
      <c r="E721">
        <f>COUNTIF(주간_5pg!$F$2:$F$800,'5pg 데이터'!B721)</f>
        <v>1</v>
      </c>
      <c r="F721" t="b">
        <f t="shared" si="11"/>
        <v>1</v>
      </c>
      <c r="G721" t="str">
        <f>IF(F721=FALSE,"",B721&amp;"@"&amp;COUNTIFS($B$1:B721,B721,$F$1:F721,TRUE))</f>
        <v>South Korea@64</v>
      </c>
      <c r="H721" t="str">
        <f>IFERROR(INDEX('기사 제목, 링크 정리시트'!B:B,MATCH(CONCATENATE("http://skinnonews.com"&amp;'5pg 데이터'!A721),'기사 제목, 링크 정리시트'!C:C,0)),"")</f>
        <v/>
      </c>
      <c r="M721">
        <f>주간_5pg!F721</f>
        <v>0</v>
      </c>
    </row>
    <row r="722" spans="1:13">
      <c r="A722" s="86" t="s">
        <v>1077</v>
      </c>
      <c r="B722" s="86" t="s">
        <v>244</v>
      </c>
      <c r="C722" s="86">
        <v>1</v>
      </c>
      <c r="D722">
        <f>IF(VLOOKUP(A722,'상위 PV'!A:C,3,0)="기사임",1,"")</f>
        <v>1</v>
      </c>
      <c r="E722">
        <f>COUNTIF(주간_5pg!$F$2:$F$800,'5pg 데이터'!B722)</f>
        <v>1</v>
      </c>
      <c r="F722" t="b">
        <f t="shared" si="11"/>
        <v>1</v>
      </c>
      <c r="G722" t="str">
        <f>IF(F722=FALSE,"",B722&amp;"@"&amp;COUNTIFS($B$1:B722,B722,$F$1:F722,TRUE))</f>
        <v>Indonesia@30</v>
      </c>
      <c r="H722" t="str">
        <f>IFERROR(INDEX('기사 제목, 링크 정리시트'!B:B,MATCH(CONCATENATE("http://skinnonews.com"&amp;'5pg 데이터'!A722),'기사 제목, 링크 정리시트'!C:C,0)),"")</f>
        <v>[CES 2023] SK takes action to reduce carbon, showcasing green innovation with its unique exhibition space</v>
      </c>
      <c r="M722">
        <f>주간_5pg!F722</f>
        <v>0</v>
      </c>
    </row>
    <row r="723" spans="1:13">
      <c r="A723" s="86" t="s">
        <v>973</v>
      </c>
      <c r="B723" s="86" t="s">
        <v>1540</v>
      </c>
      <c r="C723" s="86">
        <v>1</v>
      </c>
      <c r="D723">
        <f>IF(VLOOKUP(A723,'상위 PV'!A:C,3,0)="기사임",1,"")</f>
        <v>1</v>
      </c>
      <c r="E723">
        <f>COUNTIF(주간_5pg!$F$2:$F$800,'5pg 데이터'!B723)</f>
        <v>1</v>
      </c>
      <c r="F723" t="b">
        <f t="shared" si="11"/>
        <v>1</v>
      </c>
      <c r="G723" t="str">
        <f>IF(F723=FALSE,"",B723&amp;"@"&amp;COUNTIFS($B$1:B723,B723,$F$1:F723,TRUE))</f>
        <v>Czechia@4</v>
      </c>
      <c r="H723" t="str">
        <f>IFERROR(INDEX('기사 제목, 링크 정리시트'!B:B,MATCH(CONCATENATE("http://skinnonews.com"&amp;'5pg 데이터'!A723),'기사 제목, 링크 정리시트'!C:C,0)),"")</f>
        <v>SK On’s Super Fast Battery surprises the world with 80% charged in just 18 minutes</v>
      </c>
      <c r="M723">
        <f>주간_5pg!F723</f>
        <v>0</v>
      </c>
    </row>
    <row r="724" spans="1:13">
      <c r="A724" s="86" t="s">
        <v>973</v>
      </c>
      <c r="B724" s="86" t="s">
        <v>230</v>
      </c>
      <c r="C724" s="86">
        <v>1</v>
      </c>
      <c r="D724">
        <f>IF(VLOOKUP(A724,'상위 PV'!A:C,3,0)="기사임",1,"")</f>
        <v>1</v>
      </c>
      <c r="E724">
        <f>COUNTIF(주간_5pg!$F$2:$F$800,'5pg 데이터'!B724)</f>
        <v>1</v>
      </c>
      <c r="F724" t="b">
        <f t="shared" si="11"/>
        <v>1</v>
      </c>
      <c r="G724" t="str">
        <f>IF(F724=FALSE,"",B724&amp;"@"&amp;COUNTIFS($B$1:B724,B724,$F$1:F724,TRUE))</f>
        <v>Singapore@35</v>
      </c>
      <c r="H724" t="str">
        <f>IFERROR(INDEX('기사 제목, 링크 정리시트'!B:B,MATCH(CONCATENATE("http://skinnonews.com"&amp;'5pg 데이터'!A724),'기사 제목, 링크 정리시트'!C:C,0)),"")</f>
        <v>SK On’s Super Fast Battery surprises the world with 80% charged in just 18 minutes</v>
      </c>
      <c r="M724">
        <f>주간_5pg!F724</f>
        <v>0</v>
      </c>
    </row>
    <row r="725" spans="1:13">
      <c r="A725" s="86" t="s">
        <v>973</v>
      </c>
      <c r="B725" s="86" t="s">
        <v>225</v>
      </c>
      <c r="C725" s="86">
        <v>1</v>
      </c>
      <c r="D725">
        <f>IF(VLOOKUP(A725,'상위 PV'!A:C,3,0)="기사임",1,"")</f>
        <v>1</v>
      </c>
      <c r="E725">
        <f>COUNTIF(주간_5pg!$F$2:$F$800,'5pg 데이터'!B725)</f>
        <v>1</v>
      </c>
      <c r="F725" t="b">
        <f t="shared" si="11"/>
        <v>1</v>
      </c>
      <c r="G725" t="str">
        <f>IF(F725=FALSE,"",B725&amp;"@"&amp;COUNTIFS($B$1:B725,B725,$F$1:F725,TRUE))</f>
        <v>United States@72</v>
      </c>
      <c r="H725" t="str">
        <f>IFERROR(INDEX('기사 제목, 링크 정리시트'!B:B,MATCH(CONCATENATE("http://skinnonews.com"&amp;'5pg 데이터'!A725),'기사 제목, 링크 정리시트'!C:C,0)),"")</f>
        <v>SK On’s Super Fast Battery surprises the world with 80% charged in just 18 minutes</v>
      </c>
      <c r="M725">
        <f>주간_5pg!F725</f>
        <v>0</v>
      </c>
    </row>
    <row r="726" spans="1:13">
      <c r="A726" s="86" t="s">
        <v>299</v>
      </c>
      <c r="B726" s="86" t="s">
        <v>230</v>
      </c>
      <c r="C726" s="86">
        <v>1</v>
      </c>
      <c r="D726">
        <f>IF(VLOOKUP(A726,'상위 PV'!A:C,3,0)="기사임",1,"")</f>
        <v>1</v>
      </c>
      <c r="E726">
        <f>COUNTIF(주간_5pg!$F$2:$F$800,'5pg 데이터'!B726)</f>
        <v>1</v>
      </c>
      <c r="F726" t="b">
        <f t="shared" si="11"/>
        <v>1</v>
      </c>
      <c r="G726" t="str">
        <f>IF(F726=FALSE,"",B726&amp;"@"&amp;COUNTIFS($B$1:B726,B726,$F$1:F726,TRUE))</f>
        <v>Singapore@36</v>
      </c>
      <c r="H726" t="str">
        <f>IFERROR(INDEX('기사 제목, 링크 정리시트'!B:B,MATCH(CONCATENATE("http://skinnonews.com"&amp;'5pg 데이터'!A726),'기사 제목, 링크 정리시트'!C:C,0)),"")</f>
        <v>SK Geo Centric signs MOU at CES 2023 with Plastic Energy to complete a plan for “Ulsan ARC”</v>
      </c>
      <c r="M726">
        <f>주간_5pg!F726</f>
        <v>0</v>
      </c>
    </row>
    <row r="727" spans="1:13">
      <c r="A727" s="86" t="s">
        <v>299</v>
      </c>
      <c r="B727" s="86" t="s">
        <v>226</v>
      </c>
      <c r="C727" s="86">
        <v>1</v>
      </c>
      <c r="D727">
        <f>IF(VLOOKUP(A727,'상위 PV'!A:C,3,0)="기사임",1,"")</f>
        <v>1</v>
      </c>
      <c r="E727">
        <f>COUNTIF(주간_5pg!$F$2:$F$800,'5pg 데이터'!B727)</f>
        <v>1</v>
      </c>
      <c r="F727" t="b">
        <f t="shared" si="11"/>
        <v>1</v>
      </c>
      <c r="G727" t="str">
        <f>IF(F727=FALSE,"",B727&amp;"@"&amp;COUNTIFS($B$1:B727,B727,$F$1:F727,TRUE))</f>
        <v>South Korea@65</v>
      </c>
      <c r="H727" t="str">
        <f>IFERROR(INDEX('기사 제목, 링크 정리시트'!B:B,MATCH(CONCATENATE("http://skinnonews.com"&amp;'5pg 데이터'!A727),'기사 제목, 링크 정리시트'!C:C,0)),"")</f>
        <v>SK Geo Centric signs MOU at CES 2023 with Plastic Energy to complete a plan for “Ulsan ARC”</v>
      </c>
      <c r="M727">
        <f>주간_5pg!F727</f>
        <v>0</v>
      </c>
    </row>
    <row r="728" spans="1:13">
      <c r="A728" s="86" t="s">
        <v>1168</v>
      </c>
      <c r="B728" s="86" t="s">
        <v>226</v>
      </c>
      <c r="C728" s="86">
        <v>1</v>
      </c>
      <c r="D728">
        <f>IF(VLOOKUP(A728,'상위 PV'!A:C,3,0)="기사임",1,"")</f>
        <v>1</v>
      </c>
      <c r="E728">
        <f>COUNTIF(주간_5pg!$F$2:$F$800,'5pg 데이터'!B728)</f>
        <v>1</v>
      </c>
      <c r="F728" t="b">
        <f t="shared" si="11"/>
        <v>1</v>
      </c>
      <c r="G728" t="str">
        <f>IF(F728=FALSE,"",B728&amp;"@"&amp;COUNTIFS($B$1:B728,B728,$F$1:F728,TRUE))</f>
        <v>South Korea@66</v>
      </c>
      <c r="H728" t="str">
        <f>IFERROR(INDEX('기사 제목, 링크 정리시트'!B:B,MATCH(CONCATENATE("http://skinnonews.com"&amp;'5pg 데이터'!A728),'기사 제목, 링크 정리시트'!C:C,0)),"")</f>
        <v>[CES 2023] A closer look at SK booth that shows “Actions” to reach Net Zero target together</v>
      </c>
      <c r="M728">
        <f>주간_5pg!F728</f>
        <v>0</v>
      </c>
    </row>
    <row r="729" spans="1:13">
      <c r="A729" s="86" t="s">
        <v>1846</v>
      </c>
      <c r="B729" s="86" t="s">
        <v>226</v>
      </c>
      <c r="C729" s="86">
        <v>1</v>
      </c>
      <c r="D729">
        <f>IF(VLOOKUP(A729,'상위 PV'!A:C,3,0)="기사임",1,"")</f>
        <v>1</v>
      </c>
      <c r="E729">
        <f>COUNTIF(주간_5pg!$F$2:$F$800,'5pg 데이터'!B729)</f>
        <v>1</v>
      </c>
      <c r="F729" t="b">
        <f t="shared" si="11"/>
        <v>1</v>
      </c>
      <c r="G729" t="str">
        <f>IF(F729=FALSE,"",B729&amp;"@"&amp;COUNTIFS($B$1:B729,B729,$F$1:F729,TRUE))</f>
        <v>South Korea@67</v>
      </c>
      <c r="H729" t="str">
        <f>IFERROR(INDEX('기사 제목, 링크 정리시트'!B:B,MATCH(CONCATENATE("http://skinnonews.com"&amp;'5pg 데이터'!A729),'기사 제목, 링크 정리시트'!C:C,0)),"")</f>
        <v/>
      </c>
      <c r="M729">
        <f>주간_5pg!F729</f>
        <v>0</v>
      </c>
    </row>
    <row r="730" spans="1:13">
      <c r="A730" s="86" t="s">
        <v>297</v>
      </c>
      <c r="B730" s="86" t="s">
        <v>234</v>
      </c>
      <c r="C730" s="86">
        <v>1</v>
      </c>
      <c r="D730">
        <f>IF(VLOOKUP(A730,'상위 PV'!A:C,3,0)="기사임",1,"")</f>
        <v>1</v>
      </c>
      <c r="E730">
        <f>COUNTIF(주간_5pg!$F$2:$F$800,'5pg 데이터'!B730)</f>
        <v>1</v>
      </c>
      <c r="F730" t="b">
        <f t="shared" si="11"/>
        <v>1</v>
      </c>
      <c r="G730" t="str">
        <f>IF(F730=FALSE,"",B730&amp;"@"&amp;COUNTIFS($B$1:B730,B730,$F$1:F730,TRUE))</f>
        <v>United Kingdom@20</v>
      </c>
      <c r="H730" t="str">
        <f>IFERROR(INDEX('기사 제목, 링크 정리시트'!B:B,MATCH(CONCATENATE("http://skinnonews.com"&amp;'5pg 데이터'!A730),'기사 제목, 링크 정리시트'!C:C,0)),"")</f>
        <v>SK On to work with U.S. graphite processor to develop anode materials</v>
      </c>
      <c r="M730">
        <f>주간_5pg!F730</f>
        <v>0</v>
      </c>
    </row>
    <row r="731" spans="1:13">
      <c r="A731" s="86" t="s">
        <v>297</v>
      </c>
      <c r="B731" s="86" t="s">
        <v>225</v>
      </c>
      <c r="C731" s="86">
        <v>1</v>
      </c>
      <c r="D731">
        <f>IF(VLOOKUP(A731,'상위 PV'!A:C,3,0)="기사임",1,"")</f>
        <v>1</v>
      </c>
      <c r="E731">
        <f>COUNTIF(주간_5pg!$F$2:$F$800,'5pg 데이터'!B731)</f>
        <v>1</v>
      </c>
      <c r="F731" t="b">
        <f t="shared" si="11"/>
        <v>1</v>
      </c>
      <c r="G731" t="str">
        <f>IF(F731=FALSE,"",B731&amp;"@"&amp;COUNTIFS($B$1:B731,B731,$F$1:F731,TRUE))</f>
        <v>United States@73</v>
      </c>
      <c r="H731" t="str">
        <f>IFERROR(INDEX('기사 제목, 링크 정리시트'!B:B,MATCH(CONCATENATE("http://skinnonews.com"&amp;'5pg 데이터'!A731),'기사 제목, 링크 정리시트'!C:C,0)),"")</f>
        <v>SK On to work with U.S. graphite processor to develop anode materials</v>
      </c>
      <c r="M731">
        <f>주간_5pg!F731</f>
        <v>0</v>
      </c>
    </row>
    <row r="732" spans="1:13">
      <c r="A732" s="86" t="s">
        <v>1847</v>
      </c>
      <c r="B732" s="86" t="s">
        <v>226</v>
      </c>
      <c r="C732" s="86">
        <v>1</v>
      </c>
      <c r="D732">
        <f>IF(VLOOKUP(A732,'상위 PV'!A:C,3,0)="기사임",1,"")</f>
        <v>1</v>
      </c>
      <c r="E732">
        <f>COUNTIF(주간_5pg!$F$2:$F$800,'5pg 데이터'!B732)</f>
        <v>1</v>
      </c>
      <c r="F732" t="b">
        <f t="shared" si="11"/>
        <v>1</v>
      </c>
      <c r="G732" t="str">
        <f>IF(F732=FALSE,"",B732&amp;"@"&amp;COUNTIFS($B$1:B732,B732,$F$1:F732,TRUE))</f>
        <v>South Korea@68</v>
      </c>
      <c r="H732" t="str">
        <f>IFERROR(INDEX('기사 제목, 링크 정리시트'!B:B,MATCH(CONCATENATE("http://skinnonews.com"&amp;'5pg 데이터'!A732),'기사 제목, 링크 정리시트'!C:C,0)),"")</f>
        <v>SK Geo Centric acquires Global Recycled Standard (GRS)</v>
      </c>
      <c r="M732">
        <f>주간_5pg!F732</f>
        <v>0</v>
      </c>
    </row>
    <row r="733" spans="1:13">
      <c r="A733" s="86" t="s">
        <v>262</v>
      </c>
      <c r="B733" s="86" t="s">
        <v>229</v>
      </c>
      <c r="C733" s="86">
        <v>1</v>
      </c>
      <c r="D733">
        <f>IF(VLOOKUP(A733,'상위 PV'!A:C,3,0)="기사임",1,"")</f>
        <v>1</v>
      </c>
      <c r="E733">
        <f>COUNTIF(주간_5pg!$F$2:$F$800,'5pg 데이터'!B733)</f>
        <v>1</v>
      </c>
      <c r="F733" t="b">
        <f t="shared" si="11"/>
        <v>1</v>
      </c>
      <c r="G733" t="str">
        <f>IF(F733=FALSE,"",B733&amp;"@"&amp;COUNTIFS($B$1:B733,B733,$F$1:F733,TRUE))</f>
        <v>India@57</v>
      </c>
      <c r="H733" t="str">
        <f>IFERROR(INDEX('기사 제목, 링크 정리시트'!B:B,MATCH(CONCATENATE("http://skinnonews.com"&amp;'5pg 데이터'!A733),'기사 제목, 링크 정리시트'!C:C,0)),"")</f>
        <v>[SK Innovation’s 2022 Financial Results] Recording sales of KRW 78.05 trillion and operating profit of KRW 3.99 trillion</v>
      </c>
      <c r="M733">
        <f>주간_5pg!F733</f>
        <v>0</v>
      </c>
    </row>
    <row r="734" spans="1:13">
      <c r="A734" s="86" t="s">
        <v>262</v>
      </c>
      <c r="B734" s="86" t="s">
        <v>242</v>
      </c>
      <c r="C734" s="86">
        <v>1</v>
      </c>
      <c r="D734">
        <f>IF(VLOOKUP(A734,'상위 PV'!A:C,3,0)="기사임",1,"")</f>
        <v>1</v>
      </c>
      <c r="E734">
        <f>COUNTIF(주간_5pg!$F$2:$F$800,'5pg 데이터'!B734)</f>
        <v>1</v>
      </c>
      <c r="F734" t="b">
        <f t="shared" si="11"/>
        <v>1</v>
      </c>
      <c r="G734" t="str">
        <f>IF(F734=FALSE,"",B734&amp;"@"&amp;COUNTIFS($B$1:B734,B734,$F$1:F734,TRUE))</f>
        <v>Taiwan@13</v>
      </c>
      <c r="H734" t="str">
        <f>IFERROR(INDEX('기사 제목, 링크 정리시트'!B:B,MATCH(CONCATENATE("http://skinnonews.com"&amp;'5pg 데이터'!A734),'기사 제목, 링크 정리시트'!C:C,0)),"")</f>
        <v>[SK Innovation’s 2022 Financial Results] Recording sales of KRW 78.05 trillion and operating profit of KRW 3.99 trillion</v>
      </c>
      <c r="M734">
        <f>주간_5pg!F734</f>
        <v>0</v>
      </c>
    </row>
    <row r="735" spans="1:13">
      <c r="A735" s="86" t="s">
        <v>1260</v>
      </c>
      <c r="B735" s="86" t="s">
        <v>249</v>
      </c>
      <c r="C735" s="86">
        <v>1</v>
      </c>
      <c r="D735">
        <f>IF(VLOOKUP(A735,'상위 PV'!A:C,3,0)="기사임",1,"")</f>
        <v>1</v>
      </c>
      <c r="E735">
        <f>COUNTIF(주간_5pg!$F$2:$F$800,'5pg 데이터'!B735)</f>
        <v>1</v>
      </c>
      <c r="F735" t="b">
        <f t="shared" si="11"/>
        <v>1</v>
      </c>
      <c r="G735" t="str">
        <f>IF(F735=FALSE,"",B735&amp;"@"&amp;COUNTIFS($B$1:B735,B735,$F$1:F735,TRUE))</f>
        <v>Australia@13</v>
      </c>
      <c r="H735" t="str">
        <f>IFERROR(INDEX('기사 제목, 링크 정리시트'!B:B,MATCH(CONCATENATE("http://skinnonews.com"&amp;'5pg 데이터'!A735),'기사 제목, 링크 정리시트'!C:C,0)),"")</f>
        <v>[Interview] The executives of SK Innovation talk about the beginning of a new 60 years ④ SK Geo Centric CEO Na Kyung-soo</v>
      </c>
      <c r="M735">
        <f>주간_5pg!F735</f>
        <v>0</v>
      </c>
    </row>
    <row r="736" spans="1:13">
      <c r="A736" s="86" t="s">
        <v>1260</v>
      </c>
      <c r="B736" s="86" t="s">
        <v>225</v>
      </c>
      <c r="C736" s="86">
        <v>1</v>
      </c>
      <c r="D736">
        <f>IF(VLOOKUP(A736,'상위 PV'!A:C,3,0)="기사임",1,"")</f>
        <v>1</v>
      </c>
      <c r="E736">
        <f>COUNTIF(주간_5pg!$F$2:$F$800,'5pg 데이터'!B736)</f>
        <v>1</v>
      </c>
      <c r="F736" t="b">
        <f t="shared" si="11"/>
        <v>1</v>
      </c>
      <c r="G736" t="str">
        <f>IF(F736=FALSE,"",B736&amp;"@"&amp;COUNTIFS($B$1:B736,B736,$F$1:F736,TRUE))</f>
        <v>United States@74</v>
      </c>
      <c r="H736" t="str">
        <f>IFERROR(INDEX('기사 제목, 링크 정리시트'!B:B,MATCH(CONCATENATE("http://skinnonews.com"&amp;'5pg 데이터'!A736),'기사 제목, 링크 정리시트'!C:C,0)),"")</f>
        <v>[Interview] The executives of SK Innovation talk about the beginning of a new 60 years ④ SK Geo Centric CEO Na Kyung-soo</v>
      </c>
      <c r="M736">
        <f>주간_5pg!F736</f>
        <v>0</v>
      </c>
    </row>
    <row r="737" spans="1:13">
      <c r="A737" s="86" t="s">
        <v>1597</v>
      </c>
      <c r="B737" s="86" t="s">
        <v>229</v>
      </c>
      <c r="C737" s="86">
        <v>1</v>
      </c>
      <c r="D737">
        <f>IF(VLOOKUP(A737,'상위 PV'!A:C,3,0)="기사임",1,"")</f>
        <v>1</v>
      </c>
      <c r="E737">
        <f>COUNTIF(주간_5pg!$F$2:$F$800,'5pg 데이터'!B737)</f>
        <v>1</v>
      </c>
      <c r="F737" t="b">
        <f t="shared" si="11"/>
        <v>1</v>
      </c>
      <c r="G737" t="str">
        <f>IF(F737=FALSE,"",B737&amp;"@"&amp;COUNTIFS($B$1:B737,B737,$F$1:F737,TRUE))</f>
        <v>India@58</v>
      </c>
      <c r="H737" t="str">
        <f>IFERROR(INDEX('기사 제목, 링크 정리시트'!B:B,MATCH(CONCATENATE("http://skinnonews.com"&amp;'5pg 데이터'!A737),'기사 제목, 링크 정리시트'!C:C,0)),"")</f>
        <v>SK Enmove joins GRC’s ElectroSafe Fluid Partner Program for data center immersion cooling</v>
      </c>
      <c r="M737">
        <f>주간_5pg!F737</f>
        <v>0</v>
      </c>
    </row>
    <row r="738" spans="1:13">
      <c r="A738" s="86" t="s">
        <v>1597</v>
      </c>
      <c r="B738" s="86" t="s">
        <v>242</v>
      </c>
      <c r="C738" s="86">
        <v>1</v>
      </c>
      <c r="D738">
        <f>IF(VLOOKUP(A738,'상위 PV'!A:C,3,0)="기사임",1,"")</f>
        <v>1</v>
      </c>
      <c r="E738">
        <f>COUNTIF(주간_5pg!$F$2:$F$800,'5pg 데이터'!B738)</f>
        <v>1</v>
      </c>
      <c r="F738" t="b">
        <f t="shared" si="11"/>
        <v>1</v>
      </c>
      <c r="G738" t="str">
        <f>IF(F738=FALSE,"",B738&amp;"@"&amp;COUNTIFS($B$1:B738,B738,$F$1:F738,TRUE))</f>
        <v>Taiwan@14</v>
      </c>
      <c r="H738" t="str">
        <f>IFERROR(INDEX('기사 제목, 링크 정리시트'!B:B,MATCH(CONCATENATE("http://skinnonews.com"&amp;'5pg 데이터'!A738),'기사 제목, 링크 정리시트'!C:C,0)),"")</f>
        <v>SK Enmove joins GRC’s ElectroSafe Fluid Partner Program for data center immersion cooling</v>
      </c>
      <c r="M738">
        <f>주간_5pg!F738</f>
        <v>0</v>
      </c>
    </row>
    <row r="739" spans="1:13">
      <c r="A739" s="86" t="s">
        <v>1132</v>
      </c>
      <c r="B739" s="86" t="s">
        <v>227</v>
      </c>
      <c r="C739" s="86">
        <v>1</v>
      </c>
      <c r="D739">
        <f>IF(VLOOKUP(A739,'상위 PV'!A:C,3,0)="기사임",1,"")</f>
        <v>1</v>
      </c>
      <c r="E739">
        <f>COUNTIF(주간_5pg!$F$2:$F$800,'5pg 데이터'!B739)</f>
        <v>1</v>
      </c>
      <c r="F739" t="b">
        <f t="shared" si="11"/>
        <v>1</v>
      </c>
      <c r="G739" t="str">
        <f>IF(F739=FALSE,"",B739&amp;"@"&amp;COUNTIFS($B$1:B739,B739,$F$1:F739,TRUE))</f>
        <v>Japan@37</v>
      </c>
      <c r="H739" t="str">
        <f>IFERROR(INDEX('기사 제목, 링크 정리시트'!B:B,MATCH(CONCATENATE("http://skinnonews.com"&amp;'5pg 데이터'!A739),'기사 제목, 링크 정리시트'!C:C,0)),"")</f>
        <v/>
      </c>
      <c r="M739">
        <f>주간_5pg!F739</f>
        <v>0</v>
      </c>
    </row>
    <row r="740" spans="1:13">
      <c r="A740" s="86" t="s">
        <v>1132</v>
      </c>
      <c r="B740" s="86" t="s">
        <v>234</v>
      </c>
      <c r="C740" s="86">
        <v>1</v>
      </c>
      <c r="D740">
        <f>IF(VLOOKUP(A740,'상위 PV'!A:C,3,0)="기사임",1,"")</f>
        <v>1</v>
      </c>
      <c r="E740">
        <f>COUNTIF(주간_5pg!$F$2:$F$800,'5pg 데이터'!B740)</f>
        <v>1</v>
      </c>
      <c r="F740" t="b">
        <f t="shared" si="11"/>
        <v>1</v>
      </c>
      <c r="G740" t="str">
        <f>IF(F740=FALSE,"",B740&amp;"@"&amp;COUNTIFS($B$1:B740,B740,$F$1:F740,TRUE))</f>
        <v>United Kingdom@21</v>
      </c>
      <c r="H740" t="str">
        <f>IFERROR(INDEX('기사 제목, 링크 정리시트'!B:B,MATCH(CONCATENATE("http://skinnonews.com"&amp;'5pg 데이터'!A740),'기사 제목, 링크 정리시트'!C:C,0)),"")</f>
        <v/>
      </c>
      <c r="M740">
        <f>주간_5pg!F740</f>
        <v>0</v>
      </c>
    </row>
    <row r="741" spans="1:13">
      <c r="A741" s="86" t="s">
        <v>1298</v>
      </c>
      <c r="B741" s="86" t="s">
        <v>247</v>
      </c>
      <c r="C741" s="86">
        <v>1</v>
      </c>
      <c r="D741">
        <f>IF(VLOOKUP(A741,'상위 PV'!A:C,3,0)="기사임",1,"")</f>
        <v>1</v>
      </c>
      <c r="E741">
        <f>COUNTIF(주간_5pg!$F$2:$F$800,'5pg 데이터'!B741)</f>
        <v>1</v>
      </c>
      <c r="F741" t="b">
        <f t="shared" si="11"/>
        <v>1</v>
      </c>
      <c r="G741" t="str">
        <f>IF(F741=FALSE,"",B741&amp;"@"&amp;COUNTIFS($B$1:B741,B741,$F$1:F741,TRUE))</f>
        <v>Vietnam@10</v>
      </c>
      <c r="H741" t="str">
        <f>IFERROR(INDEX('기사 제목, 링크 정리시트'!B:B,MATCH(CONCATENATE("http://skinnonews.com"&amp;'5pg 데이터'!A741),'기사 제목, 링크 정리시트'!C:C,0)),"")</f>
        <v>[Interview] The executives of SK Innovation talk about the beginning of a new 60 years ⑨ SK Earthon CEO Myeong Seong</v>
      </c>
      <c r="M741">
        <f>주간_5pg!F741</f>
        <v>0</v>
      </c>
    </row>
    <row r="742" spans="1:13">
      <c r="A742" s="86" t="s">
        <v>1616</v>
      </c>
      <c r="B742" s="86" t="s">
        <v>1550</v>
      </c>
      <c r="C742" s="86">
        <v>1</v>
      </c>
      <c r="D742">
        <f>IF(VLOOKUP(A742,'상위 PV'!A:C,3,0)="기사임",1,"")</f>
        <v>1</v>
      </c>
      <c r="E742">
        <f>COUNTIF(주간_5pg!$F$2:$F$800,'5pg 데이터'!B742)</f>
        <v>1</v>
      </c>
      <c r="F742" t="b">
        <f t="shared" si="11"/>
        <v>1</v>
      </c>
      <c r="G742" t="str">
        <f>IF(F742=FALSE,"",B742&amp;"@"&amp;COUNTIFS($B$1:B742,B742,$F$1:F742,TRUE))</f>
        <v>Mexico@2</v>
      </c>
      <c r="H742" t="str">
        <f>IFERROR(INDEX('기사 제목, 링크 정리시트'!B:B,MATCH(CONCATENATE("http://skinnonews.com"&amp;'5pg 데이터'!A742),'기사 제목, 링크 정리시트'!C:C,0)),"")</f>
        <v>U.S. Secretary of Transportation visits BlueOval SK Battery Park</v>
      </c>
      <c r="M742">
        <f>주간_5pg!F742</f>
        <v>0</v>
      </c>
    </row>
    <row r="743" spans="1:13">
      <c r="A743" s="86" t="s">
        <v>1616</v>
      </c>
      <c r="B743" s="86" t="s">
        <v>241</v>
      </c>
      <c r="C743" s="86">
        <v>1</v>
      </c>
      <c r="D743">
        <f>IF(VLOOKUP(A743,'상위 PV'!A:C,3,0)="기사임",1,"")</f>
        <v>1</v>
      </c>
      <c r="E743">
        <f>COUNTIF(주간_5pg!$F$2:$F$800,'5pg 데이터'!B743)</f>
        <v>1</v>
      </c>
      <c r="F743" t="b">
        <f t="shared" si="11"/>
        <v>1</v>
      </c>
      <c r="G743" t="str">
        <f>IF(F743=FALSE,"",B743&amp;"@"&amp;COUNTIFS($B$1:B743,B743,$F$1:F743,TRUE))</f>
        <v>Netherlands@6</v>
      </c>
      <c r="H743" t="str">
        <f>IFERROR(INDEX('기사 제목, 링크 정리시트'!B:B,MATCH(CONCATENATE("http://skinnonews.com"&amp;'5pg 데이터'!A743),'기사 제목, 링크 정리시트'!C:C,0)),"")</f>
        <v>U.S. Secretary of Transportation visits BlueOval SK Battery Park</v>
      </c>
      <c r="M743">
        <f>주간_5pg!F743</f>
        <v>0</v>
      </c>
    </row>
    <row r="744" spans="1:13">
      <c r="A744" s="86" t="s">
        <v>1848</v>
      </c>
      <c r="B744" s="86" t="s">
        <v>246</v>
      </c>
      <c r="C744" s="86">
        <v>1</v>
      </c>
      <c r="D744">
        <f>IF(VLOOKUP(A744,'상위 PV'!A:C,3,0)="기사임",1,"")</f>
        <v>1</v>
      </c>
      <c r="E744">
        <f>COUNTIF(주간_5pg!$F$2:$F$800,'5pg 데이터'!B744)</f>
        <v>1</v>
      </c>
      <c r="F744" t="b">
        <f t="shared" si="11"/>
        <v>1</v>
      </c>
      <c r="G744" t="str">
        <f>IF(F744=FALSE,"",B744&amp;"@"&amp;COUNTIFS($B$1:B744,B744,$F$1:F744,TRUE))</f>
        <v>Poland@4</v>
      </c>
      <c r="H744" t="str">
        <f>IFERROR(INDEX('기사 제목, 링크 정리시트'!B:B,MATCH(CONCATENATE("http://skinnonews.com"&amp;'5pg 데이터'!A744),'기사 제목, 링크 정리시트'!C:C,0)),"")</f>
        <v>“The power of perseverance and self-belief to push boundaries” – Stories shared by SK Innovation female members</v>
      </c>
      <c r="M744">
        <f>주간_5pg!F744</f>
        <v>0</v>
      </c>
    </row>
    <row r="745" spans="1:13">
      <c r="A745" s="86" t="s">
        <v>255</v>
      </c>
      <c r="B745" s="86" t="s">
        <v>232</v>
      </c>
      <c r="C745" s="86">
        <v>1</v>
      </c>
      <c r="D745">
        <f>IF(VLOOKUP(A745,'상위 PV'!A:C,3,0)="기사임",1,"")</f>
        <v>1</v>
      </c>
      <c r="E745">
        <f>COUNTIF(주간_5pg!$F$2:$F$800,'5pg 데이터'!B745)</f>
        <v>1</v>
      </c>
      <c r="F745" t="b">
        <f t="shared" si="11"/>
        <v>1</v>
      </c>
      <c r="G745" t="str">
        <f>IF(F745=FALSE,"",B745&amp;"@"&amp;COUNTIFS($B$1:B745,B745,$F$1:F745,TRUE))</f>
        <v>Canada@10</v>
      </c>
      <c r="H745" t="str">
        <f>IFERROR(INDEX('기사 제목, 링크 정리시트'!B:B,MATCH(CONCATENATE("http://skinnonews.com"&amp;'5pg 데이터'!A745),'기사 제목, 링크 정리시트'!C:C,0)),"")</f>
        <v>SK On to unveil prismatic battery cell model at InterBattery 2023</v>
      </c>
      <c r="M745">
        <f>주간_5pg!F745</f>
        <v>0</v>
      </c>
    </row>
    <row r="746" spans="1:13">
      <c r="A746" s="86" t="s">
        <v>255</v>
      </c>
      <c r="B746" s="86" t="s">
        <v>231</v>
      </c>
      <c r="C746" s="86">
        <v>1</v>
      </c>
      <c r="D746">
        <f>IF(VLOOKUP(A746,'상위 PV'!A:C,3,0)="기사임",1,"")</f>
        <v>1</v>
      </c>
      <c r="E746">
        <f>COUNTIF(주간_5pg!$F$2:$F$800,'5pg 데이터'!B746)</f>
        <v>1</v>
      </c>
      <c r="F746" t="b">
        <f t="shared" si="11"/>
        <v>1</v>
      </c>
      <c r="G746" t="str">
        <f>IF(F746=FALSE,"",B746&amp;"@"&amp;COUNTIFS($B$1:B746,B746,$F$1:F746,TRUE))</f>
        <v>China@18</v>
      </c>
      <c r="H746" t="str">
        <f>IFERROR(INDEX('기사 제목, 링크 정리시트'!B:B,MATCH(CONCATENATE("http://skinnonews.com"&amp;'5pg 데이터'!A746),'기사 제목, 링크 정리시트'!C:C,0)),"")</f>
        <v>SK On to unveil prismatic battery cell model at InterBattery 2023</v>
      </c>
      <c r="M746">
        <f>주간_5pg!F746</f>
        <v>0</v>
      </c>
    </row>
    <row r="747" spans="1:13">
      <c r="A747" s="86" t="s">
        <v>255</v>
      </c>
      <c r="B747" s="86" t="s">
        <v>236</v>
      </c>
      <c r="C747" s="86">
        <v>1</v>
      </c>
      <c r="D747">
        <f>IF(VLOOKUP(A747,'상위 PV'!A:C,3,0)="기사임",1,"")</f>
        <v>1</v>
      </c>
      <c r="E747">
        <f>COUNTIF(주간_5pg!$F$2:$F$800,'5pg 데이터'!B747)</f>
        <v>1</v>
      </c>
      <c r="F747" t="b">
        <f t="shared" si="11"/>
        <v>1</v>
      </c>
      <c r="G747" t="str">
        <f>IF(F747=FALSE,"",B747&amp;"@"&amp;COUNTIFS($B$1:B747,B747,$F$1:F747,TRUE))</f>
        <v>France@10</v>
      </c>
      <c r="H747" t="str">
        <f>IFERROR(INDEX('기사 제목, 링크 정리시트'!B:B,MATCH(CONCATENATE("http://skinnonews.com"&amp;'5pg 데이터'!A747),'기사 제목, 링크 정리시트'!C:C,0)),"")</f>
        <v>SK On to unveil prismatic battery cell model at InterBattery 2023</v>
      </c>
      <c r="M747">
        <f>주간_5pg!F747</f>
        <v>0</v>
      </c>
    </row>
    <row r="748" spans="1:13">
      <c r="A748" s="86" t="s">
        <v>255</v>
      </c>
      <c r="B748" s="86" t="s">
        <v>228</v>
      </c>
      <c r="C748" s="86">
        <v>1</v>
      </c>
      <c r="D748">
        <f>IF(VLOOKUP(A748,'상위 PV'!A:C,3,0)="기사임",1,"")</f>
        <v>1</v>
      </c>
      <c r="E748">
        <f>COUNTIF(주간_5pg!$F$2:$F$800,'5pg 데이터'!B748)</f>
        <v>1</v>
      </c>
      <c r="F748" t="b">
        <f t="shared" si="11"/>
        <v>1</v>
      </c>
      <c r="G748" t="str">
        <f>IF(F748=FALSE,"",B748&amp;"@"&amp;COUNTIFS($B$1:B748,B748,$F$1:F748,TRUE))</f>
        <v>Germany@16</v>
      </c>
      <c r="H748" t="str">
        <f>IFERROR(INDEX('기사 제목, 링크 정리시트'!B:B,MATCH(CONCATENATE("http://skinnonews.com"&amp;'5pg 데이터'!A748),'기사 제목, 링크 정리시트'!C:C,0)),"")</f>
        <v>SK On to unveil prismatic battery cell model at InterBattery 2023</v>
      </c>
      <c r="M748">
        <f>주간_5pg!F748</f>
        <v>0</v>
      </c>
    </row>
    <row r="749" spans="1:13">
      <c r="A749" s="86" t="s">
        <v>255</v>
      </c>
      <c r="B749" s="86" t="s">
        <v>230</v>
      </c>
      <c r="C749" s="86">
        <v>1</v>
      </c>
      <c r="D749">
        <f>IF(VLOOKUP(A749,'상위 PV'!A:C,3,0)="기사임",1,"")</f>
        <v>1</v>
      </c>
      <c r="E749">
        <f>COUNTIF(주간_5pg!$F$2:$F$800,'5pg 데이터'!B749)</f>
        <v>1</v>
      </c>
      <c r="F749" t="b">
        <f t="shared" si="11"/>
        <v>1</v>
      </c>
      <c r="G749" t="str">
        <f>IF(F749=FALSE,"",B749&amp;"@"&amp;COUNTIFS($B$1:B749,B749,$F$1:F749,TRUE))</f>
        <v>Singapore@37</v>
      </c>
      <c r="H749" t="str">
        <f>IFERROR(INDEX('기사 제목, 링크 정리시트'!B:B,MATCH(CONCATENATE("http://skinnonews.com"&amp;'5pg 데이터'!A749),'기사 제목, 링크 정리시트'!C:C,0)),"")</f>
        <v>SK On to unveil prismatic battery cell model at InterBattery 2023</v>
      </c>
      <c r="M749">
        <f>주간_5pg!F749</f>
        <v>0</v>
      </c>
    </row>
    <row r="750" spans="1:13">
      <c r="A750" s="86" t="s">
        <v>256</v>
      </c>
      <c r="B750" s="86" t="s">
        <v>225</v>
      </c>
      <c r="C750" s="86">
        <v>1</v>
      </c>
      <c r="D750">
        <f>IF(VLOOKUP(A750,'상위 PV'!A:C,3,0)="기사임",1,"")</f>
        <v>1</v>
      </c>
      <c r="E750">
        <f>COUNTIF(주간_5pg!$F$2:$F$800,'5pg 데이터'!B750)</f>
        <v>1</v>
      </c>
      <c r="F750" t="b">
        <f t="shared" si="11"/>
        <v>1</v>
      </c>
      <c r="G750" t="str">
        <f>IF(F750=FALSE,"",B750&amp;"@"&amp;COUNTIFS($B$1:B750,B750,$F$1:F750,TRUE))</f>
        <v>United States@75</v>
      </c>
      <c r="H750" t="str">
        <f>IFERROR(INDEX('기사 제목, 링크 정리시트'!B:B,MATCH(CONCATENATE("http://skinnonews.com"&amp;'5pg 데이터'!A750),'기사 제목, 링크 정리시트'!C:C,0)),"")</f>
        <v>SK On presents next generation technologies under the theme of "Move On" at InterBattery 2023</v>
      </c>
      <c r="M750">
        <f>주간_5pg!F750</f>
        <v>0</v>
      </c>
    </row>
    <row r="751" spans="1:13">
      <c r="A751" s="86" t="s">
        <v>1849</v>
      </c>
      <c r="B751" s="86" t="s">
        <v>230</v>
      </c>
      <c r="C751" s="86">
        <v>1</v>
      </c>
      <c r="D751">
        <f>IF(VLOOKUP(A751,'상위 PV'!A:C,3,0)="기사임",1,"")</f>
        <v>1</v>
      </c>
      <c r="E751">
        <f>COUNTIF(주간_5pg!$F$2:$F$800,'5pg 데이터'!B751)</f>
        <v>1</v>
      </c>
      <c r="F751" t="b">
        <f t="shared" si="11"/>
        <v>1</v>
      </c>
      <c r="G751" t="str">
        <f>IF(F751=FALSE,"",B751&amp;"@"&amp;COUNTIFS($B$1:B751,B751,$F$1:F751,TRUE))</f>
        <v>Singapore@38</v>
      </c>
      <c r="H751" t="str">
        <f>IFERROR(INDEX('기사 제목, 링크 정리시트'!B:B,MATCH(CONCATENATE("http://skinnonews.com"&amp;'5pg 데이터'!A751),'기사 제목, 링크 정리시트'!C:C,0)),"")</f>
        <v>SKIET总经理金喆重访问海外工厂 ,强化现场经营</v>
      </c>
      <c r="M751">
        <f>주간_5pg!F751</f>
        <v>0</v>
      </c>
    </row>
    <row r="752" spans="1:13">
      <c r="A752" s="86" t="s">
        <v>331</v>
      </c>
      <c r="B752" s="86" t="s">
        <v>233</v>
      </c>
      <c r="C752" s="86">
        <v>1</v>
      </c>
      <c r="D752">
        <f>IF(VLOOKUP(A752,'상위 PV'!A:C,3,0)="기사임",1,"")</f>
        <v>1</v>
      </c>
      <c r="E752">
        <f>COUNTIF(주간_5pg!$F$2:$F$800,'5pg 데이터'!B752)</f>
        <v>1</v>
      </c>
      <c r="F752" t="b">
        <f t="shared" si="11"/>
        <v>1</v>
      </c>
      <c r="G752" t="str">
        <f>IF(F752=FALSE,"",B752&amp;"@"&amp;COUNTIFS($B$1:B752,B752,$F$1:F752,TRUE))</f>
        <v>Hong Kong@15</v>
      </c>
      <c r="H752" t="str">
        <f>IFERROR(INDEX('기사 제목, 링크 정리시트'!B:B,MATCH(CONCATENATE("http://skinnonews.com"&amp;'5pg 데이터'!A752),'기사 제목, 링크 정리시트'!C:C,0)),"")</f>
        <v>SK On, EcoPro Materials and GEM to make battery precursors in Saemangeum, South Korea</v>
      </c>
      <c r="M752">
        <f>주간_5pg!F752</f>
        <v>0</v>
      </c>
    </row>
    <row r="753" spans="1:13">
      <c r="A753" s="86" t="s">
        <v>331</v>
      </c>
      <c r="B753" s="86" t="s">
        <v>229</v>
      </c>
      <c r="C753" s="86">
        <v>1</v>
      </c>
      <c r="D753">
        <f>IF(VLOOKUP(A753,'상위 PV'!A:C,3,0)="기사임",1,"")</f>
        <v>1</v>
      </c>
      <c r="E753">
        <f>COUNTIF(주간_5pg!$F$2:$F$800,'5pg 데이터'!B753)</f>
        <v>1</v>
      </c>
      <c r="F753" t="b">
        <f t="shared" si="11"/>
        <v>1</v>
      </c>
      <c r="G753" t="str">
        <f>IF(F753=FALSE,"",B753&amp;"@"&amp;COUNTIFS($B$1:B753,B753,$F$1:F753,TRUE))</f>
        <v>India@59</v>
      </c>
      <c r="H753" t="str">
        <f>IFERROR(INDEX('기사 제목, 링크 정리시트'!B:B,MATCH(CONCATENATE("http://skinnonews.com"&amp;'5pg 데이터'!A753),'기사 제목, 링크 정리시트'!C:C,0)),"")</f>
        <v>SK On, EcoPro Materials and GEM to make battery precursors in Saemangeum, South Korea</v>
      </c>
      <c r="M753">
        <f>주간_5pg!F753</f>
        <v>0</v>
      </c>
    </row>
    <row r="754" spans="1:13">
      <c r="A754" s="86" t="s">
        <v>331</v>
      </c>
      <c r="B754" s="86" t="s">
        <v>227</v>
      </c>
      <c r="C754" s="86">
        <v>1</v>
      </c>
      <c r="D754">
        <f>IF(VLOOKUP(A754,'상위 PV'!A:C,3,0)="기사임",1,"")</f>
        <v>1</v>
      </c>
      <c r="E754">
        <f>COUNTIF(주간_5pg!$F$2:$F$800,'5pg 데이터'!B754)</f>
        <v>1</v>
      </c>
      <c r="F754" t="b">
        <f t="shared" si="11"/>
        <v>1</v>
      </c>
      <c r="G754" t="str">
        <f>IF(F754=FALSE,"",B754&amp;"@"&amp;COUNTIFS($B$1:B754,B754,$F$1:F754,TRUE))</f>
        <v>Japan@38</v>
      </c>
      <c r="H754" t="str">
        <f>IFERROR(INDEX('기사 제목, 링크 정리시트'!B:B,MATCH(CONCATENATE("http://skinnonews.com"&amp;'5pg 데이터'!A754),'기사 제목, 링크 정리시트'!C:C,0)),"")</f>
        <v>SK On, EcoPro Materials and GEM to make battery precursors in Saemangeum, South Korea</v>
      </c>
      <c r="M754">
        <f>주간_5pg!F754</f>
        <v>0</v>
      </c>
    </row>
    <row r="755" spans="1:13">
      <c r="A755" s="86" t="s">
        <v>1850</v>
      </c>
      <c r="B755" s="86" t="s">
        <v>229</v>
      </c>
      <c r="C755" s="86">
        <v>1</v>
      </c>
      <c r="D755">
        <f>IF(VLOOKUP(A755,'상위 PV'!A:C,3,0)="기사임",1,"")</f>
        <v>1</v>
      </c>
      <c r="E755">
        <f>COUNTIF(주간_5pg!$F$2:$F$800,'5pg 데이터'!B755)</f>
        <v>1</v>
      </c>
      <c r="F755" t="b">
        <f t="shared" si="11"/>
        <v>1</v>
      </c>
      <c r="G755" t="str">
        <f>IF(F755=FALSE,"",B755&amp;"@"&amp;COUNTIFS($B$1:B755,B755,$F$1:F755,TRUE))</f>
        <v>India@60</v>
      </c>
      <c r="H755" t="str">
        <f>IFERROR(INDEX('기사 제목, 링크 정리시트'!B:B,MATCH(CONCATENATE("http://skinnonews.com"&amp;'5pg 데이터'!A755),'기사 제목, 링크 정리시트'!C:C,0)),"")</f>
        <v>SK IE Technology holds The 4th Annual General Meeting of Shareholders, appointing President Kim Cheol-jung as new CEO</v>
      </c>
      <c r="M755">
        <f>주간_5pg!F755</f>
        <v>0</v>
      </c>
    </row>
    <row r="756" spans="1:13">
      <c r="A756" s="86" t="s">
        <v>497</v>
      </c>
      <c r="B756" s="86" t="s">
        <v>232</v>
      </c>
      <c r="C756" s="86">
        <v>1</v>
      </c>
      <c r="D756">
        <f>IF(VLOOKUP(A756,'상위 PV'!A:C,3,0)="기사임",1,"")</f>
        <v>1</v>
      </c>
      <c r="E756">
        <f>COUNTIF(주간_5pg!$F$2:$F$800,'5pg 데이터'!B756)</f>
        <v>1</v>
      </c>
      <c r="F756" t="b">
        <f t="shared" si="11"/>
        <v>1</v>
      </c>
      <c r="G756" t="str">
        <f>IF(F756=FALSE,"",B756&amp;"@"&amp;COUNTIFS($B$1:B756,B756,$F$1:F756,TRUE))</f>
        <v>Canada@11</v>
      </c>
      <c r="H756" t="str">
        <f>IFERROR(INDEX('기사 제목, 링크 정리시트'!B:B,MATCH(CONCATENATE("http://skinnonews.com"&amp;'5pg 데이터'!A756),'기사 제목, 링크 정리시트'!C:C,0)),"")</f>
        <v>SK Geo Centric and Loop Industries confirm the successful completion of a technical due diligence of Loop’s technology at its production facility in Quebec, Canada</v>
      </c>
      <c r="M756">
        <f>주간_5pg!F756</f>
        <v>0</v>
      </c>
    </row>
    <row r="757" spans="1:13">
      <c r="A757" s="86" t="s">
        <v>497</v>
      </c>
      <c r="B757" s="86" t="s">
        <v>234</v>
      </c>
      <c r="C757" s="86">
        <v>1</v>
      </c>
      <c r="D757">
        <f>IF(VLOOKUP(A757,'상위 PV'!A:C,3,0)="기사임",1,"")</f>
        <v>1</v>
      </c>
      <c r="E757">
        <f>COUNTIF(주간_5pg!$F$2:$F$800,'5pg 데이터'!B757)</f>
        <v>1</v>
      </c>
      <c r="F757" t="b">
        <f t="shared" si="11"/>
        <v>1</v>
      </c>
      <c r="G757" t="str">
        <f>IF(F757=FALSE,"",B757&amp;"@"&amp;COUNTIFS($B$1:B757,B757,$F$1:F757,TRUE))</f>
        <v>United Kingdom@22</v>
      </c>
      <c r="H757" t="str">
        <f>IFERROR(INDEX('기사 제목, 링크 정리시트'!B:B,MATCH(CONCATENATE("http://skinnonews.com"&amp;'5pg 데이터'!A757),'기사 제목, 링크 정리시트'!C:C,0)),"")</f>
        <v>SK Geo Centric and Loop Industries confirm the successful completion of a technical due diligence of Loop’s technology at its production facility in Quebec, Canada</v>
      </c>
      <c r="M757">
        <f>주간_5pg!F757</f>
        <v>0</v>
      </c>
    </row>
    <row r="758" spans="1:13">
      <c r="A758" s="86" t="s">
        <v>497</v>
      </c>
      <c r="B758" s="86" t="s">
        <v>225</v>
      </c>
      <c r="C758" s="86">
        <v>1</v>
      </c>
      <c r="D758">
        <f>IF(VLOOKUP(A758,'상위 PV'!A:C,3,0)="기사임",1,"")</f>
        <v>1</v>
      </c>
      <c r="E758">
        <f>COUNTIF(주간_5pg!$F$2:$F$800,'5pg 데이터'!B758)</f>
        <v>1</v>
      </c>
      <c r="F758" t="b">
        <f t="shared" si="11"/>
        <v>1</v>
      </c>
      <c r="G758" t="str">
        <f>IF(F758=FALSE,"",B758&amp;"@"&amp;COUNTIFS($B$1:B758,B758,$F$1:F758,TRUE))</f>
        <v>United States@76</v>
      </c>
      <c r="H758" t="str">
        <f>IFERROR(INDEX('기사 제목, 링크 정리시트'!B:B,MATCH(CONCATENATE("http://skinnonews.com"&amp;'5pg 데이터'!A758),'기사 제목, 링크 정리시트'!C:C,0)),"")</f>
        <v>SK Geo Centric and Loop Industries confirm the successful completion of a technical due diligence of Loop’s technology at its production facility in Quebec, Canada</v>
      </c>
      <c r="M758">
        <f>주간_5pg!F758</f>
        <v>0</v>
      </c>
    </row>
    <row r="759" spans="1:13">
      <c r="A759" s="86" t="s">
        <v>1299</v>
      </c>
      <c r="B759" s="86" t="s">
        <v>233</v>
      </c>
      <c r="C759" s="86">
        <v>1</v>
      </c>
      <c r="D759">
        <f>IF(VLOOKUP(A759,'상위 PV'!A:C,3,0)="기사임",1,"")</f>
        <v>1</v>
      </c>
      <c r="E759">
        <f>COUNTIF(주간_5pg!$F$2:$F$800,'5pg 데이터'!B759)</f>
        <v>1</v>
      </c>
      <c r="F759" t="b">
        <f t="shared" si="11"/>
        <v>1</v>
      </c>
      <c r="G759" t="str">
        <f>IF(F759=FALSE,"",B759&amp;"@"&amp;COUNTIFS($B$1:B759,B759,$F$1:F759,TRUE))</f>
        <v>Hong Kong@16</v>
      </c>
      <c r="H759" t="str">
        <f>IFERROR(INDEX('기사 제목, 링크 정리시트'!B:B,MATCH(CONCATENATE("http://skinnonews.com"&amp;'5pg 데이터'!A759),'기사 제목, 링크 정리시트'!C:C,0)),"")</f>
        <v/>
      </c>
      <c r="M759">
        <f>주간_5pg!F759</f>
        <v>0</v>
      </c>
    </row>
    <row r="760" spans="1:13">
      <c r="A760" s="86" t="s">
        <v>1851</v>
      </c>
      <c r="B760" s="86" t="s">
        <v>230</v>
      </c>
      <c r="C760" s="86">
        <v>1</v>
      </c>
      <c r="D760">
        <f>IF(VLOOKUP(A760,'상위 PV'!A:C,3,0)="기사임",1,"")</f>
        <v>1</v>
      </c>
      <c r="E760">
        <f>COUNTIF(주간_5pg!$F$2:$F$800,'5pg 데이터'!B760)</f>
        <v>1</v>
      </c>
      <c r="F760" t="b">
        <f t="shared" si="11"/>
        <v>1</v>
      </c>
      <c r="G760" t="str">
        <f>IF(F760=FALSE,"",B760&amp;"@"&amp;COUNTIFS($B$1:B760,B760,$F$1:F760,TRUE))</f>
        <v>Singapore@39</v>
      </c>
      <c r="H760" t="str">
        <f>IFERROR(INDEX('기사 제목, 링크 정리시트'!B:B,MATCH(CONCATENATE("http://skinnonews.com"&amp;'5pg 데이터'!A760),'기사 제목, 링크 정리시트'!C:C,0)),"")</f>
        <v>SK Innovation says to "focus all management activities on enhancing corporate value" at The 16th Annual General Meeting of Shareholders</v>
      </c>
      <c r="M760">
        <f>주간_5pg!F760</f>
        <v>0</v>
      </c>
    </row>
    <row r="761" spans="1:13">
      <c r="A761" s="86" t="s">
        <v>579</v>
      </c>
      <c r="B761" s="86" t="s">
        <v>244</v>
      </c>
      <c r="C761" s="86">
        <v>1</v>
      </c>
      <c r="D761">
        <f>IF(VLOOKUP(A761,'상위 PV'!A:C,3,0)="기사임",1,"")</f>
        <v>1</v>
      </c>
      <c r="E761">
        <f>COUNTIF(주간_5pg!$F$2:$F$800,'5pg 데이터'!B761)</f>
        <v>1</v>
      </c>
      <c r="F761" t="b">
        <f t="shared" si="11"/>
        <v>1</v>
      </c>
      <c r="G761" t="str">
        <f>IF(F761=FALSE,"",B761&amp;"@"&amp;COUNTIFS($B$1:B761,B761,$F$1:F761,TRUE))</f>
        <v>Indonesia@31</v>
      </c>
      <c r="H761" t="str">
        <f>IFERROR(INDEX('기사 제목, 링크 정리시트'!B:B,MATCH(CONCATENATE("http://skinnonews.com"&amp;'5pg 데이터'!A761),'기사 제목, 링크 정리시트'!C:C,0)),"")</f>
        <v/>
      </c>
      <c r="M761">
        <f>주간_5pg!F761</f>
        <v>0</v>
      </c>
    </row>
    <row r="762" spans="1:13">
      <c r="A762" s="86" t="s">
        <v>1647</v>
      </c>
      <c r="B762" s="86" t="s">
        <v>229</v>
      </c>
      <c r="C762" s="86">
        <v>1</v>
      </c>
      <c r="D762">
        <f>IF(VLOOKUP(A762,'상위 PV'!A:C,3,0)="기사임",1,"")</f>
        <v>1</v>
      </c>
      <c r="E762">
        <f>COUNTIF(주간_5pg!$F$2:$F$800,'5pg 데이터'!B762)</f>
        <v>1</v>
      </c>
      <c r="F762" t="b">
        <f t="shared" si="11"/>
        <v>1</v>
      </c>
      <c r="G762" t="str">
        <f>IF(F762=FALSE,"",B762&amp;"@"&amp;COUNTIFS($B$1:B762,B762,$F$1:F762,TRUE))</f>
        <v>India@61</v>
      </c>
      <c r="H762" t="str">
        <f>IFERROR(INDEX('기사 제목, 링크 정리시트'!B:B,MATCH(CONCATENATE("http://skinnonews.com"&amp;'5pg 데이터'!A762),'기사 제목, 링크 정리시트'!C:C,0)),"")</f>
        <v>SK IE Technology CEO Kim Cheol-jung visited production base in Poland, emphasizing the importance of securing competitive advantages through thorough preparation</v>
      </c>
      <c r="M762">
        <f>주간_5pg!F762</f>
        <v>0</v>
      </c>
    </row>
    <row r="763" spans="1:13">
      <c r="A763" s="86" t="s">
        <v>1647</v>
      </c>
      <c r="B763" s="86" t="s">
        <v>241</v>
      </c>
      <c r="C763" s="86">
        <v>1</v>
      </c>
      <c r="D763">
        <f>IF(VLOOKUP(A763,'상위 PV'!A:C,3,0)="기사임",1,"")</f>
        <v>1</v>
      </c>
      <c r="E763">
        <f>COUNTIF(주간_5pg!$F$2:$F$800,'5pg 데이터'!B763)</f>
        <v>1</v>
      </c>
      <c r="F763" t="b">
        <f t="shared" si="11"/>
        <v>1</v>
      </c>
      <c r="G763" t="str">
        <f>IF(F763=FALSE,"",B763&amp;"@"&amp;COUNTIFS($B$1:B763,B763,$F$1:F763,TRUE))</f>
        <v>Netherlands@7</v>
      </c>
      <c r="H763" t="str">
        <f>IFERROR(INDEX('기사 제목, 링크 정리시트'!B:B,MATCH(CONCATENATE("http://skinnonews.com"&amp;'5pg 데이터'!A763),'기사 제목, 링크 정리시트'!C:C,0)),"")</f>
        <v>SK IE Technology CEO Kim Cheol-jung visited production base in Poland, emphasizing the importance of securing competitive advantages through thorough preparation</v>
      </c>
      <c r="M763">
        <f>주간_5pg!F763</f>
        <v>0</v>
      </c>
    </row>
    <row r="764" spans="1:13">
      <c r="A764" s="86" t="s">
        <v>618</v>
      </c>
      <c r="B764" s="86" t="s">
        <v>226</v>
      </c>
      <c r="C764" s="86">
        <v>1</v>
      </c>
      <c r="D764">
        <f>IF(VLOOKUP(A764,'상위 PV'!A:C,3,0)="기사임",1,"")</f>
        <v>1</v>
      </c>
      <c r="E764">
        <f>COUNTIF(주간_5pg!$F$2:$F$800,'5pg 데이터'!B764)</f>
        <v>1</v>
      </c>
      <c r="F764" t="b">
        <f t="shared" si="11"/>
        <v>1</v>
      </c>
      <c r="G764" t="str">
        <f>IF(F764=FALSE,"",B764&amp;"@"&amp;COUNTIFS($B$1:B764,B764,$F$1:F764,TRUE))</f>
        <v>South Korea@69</v>
      </c>
      <c r="H764" t="str">
        <f>IFERROR(INDEX('기사 제목, 링크 정리시트'!B:B,MATCH(CONCATENATE("http://skinnonews.com"&amp;'5pg 데이터'!A764),'기사 제목, 링크 정리시트'!C:C,0)),"")</f>
        <v>SK Geo Centric unveils plastic recycling technologies and global strategies centered on high value-added chemical materials at Chinaplas 2023</v>
      </c>
      <c r="M764">
        <f>주간_5pg!F764</f>
        <v>0</v>
      </c>
    </row>
    <row r="765" spans="1:13">
      <c r="A765" s="86" t="s">
        <v>1134</v>
      </c>
      <c r="B765" s="86" t="s">
        <v>236</v>
      </c>
      <c r="C765" s="86">
        <v>1</v>
      </c>
      <c r="D765">
        <f>IF(VLOOKUP(A765,'상위 PV'!A:C,3,0)="기사임",1,"")</f>
        <v>1</v>
      </c>
      <c r="E765">
        <f>COUNTIF(주간_5pg!$F$2:$F$800,'5pg 데이터'!B765)</f>
        <v>1</v>
      </c>
      <c r="F765" t="b">
        <f t="shared" si="11"/>
        <v>1</v>
      </c>
      <c r="G765" t="str">
        <f>IF(F765=FALSE,"",B765&amp;"@"&amp;COUNTIFS($B$1:B765,B765,$F$1:F765,TRUE))</f>
        <v>France@11</v>
      </c>
      <c r="H765" t="str">
        <f>IFERROR(INDEX('기사 제목, 링크 정리시트'!B:B,MATCH(CONCATENATE("http://skinnonews.com"&amp;'5pg 데이터'!A765),'기사 제목, 링크 정리시트'!C:C,0)),"")</f>
        <v>SK, KHNP, and TerraPower signed an Agreement for “Strategic Collaboration for SMR”, pioneering the global market through a key partner for the next-generation nuclear reactor supply chain led by the US</v>
      </c>
      <c r="M765">
        <f>주간_5pg!F765</f>
        <v>0</v>
      </c>
    </row>
    <row r="766" spans="1:13">
      <c r="A766" s="86" t="s">
        <v>1134</v>
      </c>
      <c r="B766" s="86" t="s">
        <v>229</v>
      </c>
      <c r="C766" s="86">
        <v>1</v>
      </c>
      <c r="D766">
        <f>IF(VLOOKUP(A766,'상위 PV'!A:C,3,0)="기사임",1,"")</f>
        <v>1</v>
      </c>
      <c r="E766">
        <f>COUNTIF(주간_5pg!$F$2:$F$800,'5pg 데이터'!B766)</f>
        <v>1</v>
      </c>
      <c r="F766" t="b">
        <f t="shared" si="11"/>
        <v>1</v>
      </c>
      <c r="G766" t="str">
        <f>IF(F766=FALSE,"",B766&amp;"@"&amp;COUNTIFS($B$1:B766,B766,$F$1:F766,TRUE))</f>
        <v>India@62</v>
      </c>
      <c r="H766" t="str">
        <f>IFERROR(INDEX('기사 제목, 링크 정리시트'!B:B,MATCH(CONCATENATE("http://skinnonews.com"&amp;'5pg 데이터'!A766),'기사 제목, 링크 정리시트'!C:C,0)),"")</f>
        <v>SK, KHNP, and TerraPower signed an Agreement for “Strategic Collaboration for SMR”, pioneering the global market through a key partner for the next-generation nuclear reactor supply chain led by the US</v>
      </c>
      <c r="M766">
        <f>주간_5pg!F766</f>
        <v>0</v>
      </c>
    </row>
    <row r="767" spans="1:13">
      <c r="A767" s="86" t="s">
        <v>1134</v>
      </c>
      <c r="B767" s="86" t="s">
        <v>226</v>
      </c>
      <c r="C767" s="86">
        <v>1</v>
      </c>
      <c r="D767">
        <f>IF(VLOOKUP(A767,'상위 PV'!A:C,3,0)="기사임",1,"")</f>
        <v>1</v>
      </c>
      <c r="E767">
        <f>COUNTIF(주간_5pg!$F$2:$F$800,'5pg 데이터'!B767)</f>
        <v>1</v>
      </c>
      <c r="F767" t="b">
        <f t="shared" si="11"/>
        <v>1</v>
      </c>
      <c r="G767" t="str">
        <f>IF(F767=FALSE,"",B767&amp;"@"&amp;COUNTIFS($B$1:B767,B767,$F$1:F767,TRUE))</f>
        <v>South Korea@70</v>
      </c>
      <c r="H767" t="str">
        <f>IFERROR(INDEX('기사 제목, 링크 정리시트'!B:B,MATCH(CONCATENATE("http://skinnonews.com"&amp;'5pg 데이터'!A767),'기사 제목, 링크 정리시트'!C:C,0)),"")</f>
        <v>SK, KHNP, and TerraPower signed an Agreement for “Strategic Collaboration for SMR”, pioneering the global market through a key partner for the next-generation nuclear reactor supply chain led by the US</v>
      </c>
      <c r="M767">
        <f>주간_5pg!F767</f>
        <v>0</v>
      </c>
    </row>
    <row r="768" spans="1:13">
      <c r="A768" s="86" t="s">
        <v>1134</v>
      </c>
      <c r="B768" s="86" t="s">
        <v>225</v>
      </c>
      <c r="C768" s="86">
        <v>1</v>
      </c>
      <c r="D768">
        <f>IF(VLOOKUP(A768,'상위 PV'!A:C,3,0)="기사임",1,"")</f>
        <v>1</v>
      </c>
      <c r="E768">
        <f>COUNTIF(주간_5pg!$F$2:$F$800,'5pg 데이터'!B768)</f>
        <v>1</v>
      </c>
      <c r="F768" t="b">
        <f t="shared" si="11"/>
        <v>1</v>
      </c>
      <c r="G768" t="str">
        <f>IF(F768=FALSE,"",B768&amp;"@"&amp;COUNTIFS($B$1:B768,B768,$F$1:F768,TRUE))</f>
        <v>United States@77</v>
      </c>
      <c r="H768" t="str">
        <f>IFERROR(INDEX('기사 제목, 링크 정리시트'!B:B,MATCH(CONCATENATE("http://skinnonews.com"&amp;'5pg 데이터'!A768),'기사 제목, 링크 정리시트'!C:C,0)),"")</f>
        <v>SK, KHNP, and TerraPower signed an Agreement for “Strategic Collaboration for SMR”, pioneering the global market through a key partner for the next-generation nuclear reactor supply chain led by the US</v>
      </c>
      <c r="M768">
        <f>주간_5pg!F768</f>
        <v>0</v>
      </c>
    </row>
    <row r="769" spans="1:13">
      <c r="A769" s="86" t="s">
        <v>1852</v>
      </c>
      <c r="B769" s="86" t="s">
        <v>230</v>
      </c>
      <c r="C769" s="86">
        <v>1</v>
      </c>
      <c r="D769">
        <f>IF(VLOOKUP(A769,'상위 PV'!A:C,3,0)="기사임",1,"")</f>
        <v>1</v>
      </c>
      <c r="E769">
        <f>COUNTIF(주간_5pg!$F$2:$F$800,'5pg 데이터'!B769)</f>
        <v>1</v>
      </c>
      <c r="F769" t="b">
        <f t="shared" si="11"/>
        <v>1</v>
      </c>
      <c r="G769" t="str">
        <f>IF(F769=FALSE,"",B769&amp;"@"&amp;COUNTIFS($B$1:B769,B769,$F$1:F769,TRUE))</f>
        <v>Singapore@40</v>
      </c>
      <c r="H769" t="str">
        <f>IFERROR(INDEX('기사 제목, 링크 정리시트'!B:B,MATCH(CONCATENATE("http://skinnonews.com"&amp;'5pg 데이터'!A769),'기사 제목, 링크 정리시트'!C:C,0)),"")</f>
        <v>SKIET与欣旺达签订谅解备忘录，强化隔膜供应链</v>
      </c>
      <c r="M769">
        <f>주간_5pg!F769</f>
        <v>0</v>
      </c>
    </row>
    <row r="770" spans="1:13">
      <c r="A770" s="86" t="s">
        <v>513</v>
      </c>
      <c r="B770" s="86" t="s">
        <v>231</v>
      </c>
      <c r="C770" s="86">
        <v>1</v>
      </c>
      <c r="D770">
        <f>IF(VLOOKUP(A770,'상위 PV'!A:C,3,0)="기사임",1,"")</f>
        <v>1</v>
      </c>
      <c r="E770">
        <f>COUNTIF(주간_5pg!$F$2:$F$800,'5pg 데이터'!B770)</f>
        <v>1</v>
      </c>
      <c r="F770" t="b">
        <f t="shared" ref="F770:F833" si="12">AND(D770=1,E770=1)</f>
        <v>1</v>
      </c>
      <c r="G770" t="str">
        <f>IF(F770=FALSE,"",B770&amp;"@"&amp;COUNTIFS($B$1:B770,B770,$F$1:F770,TRUE))</f>
        <v>China@19</v>
      </c>
      <c r="H770" t="str">
        <f>IFERROR(INDEX('기사 제목, 링크 정리시트'!B:B,MATCH(CONCATENATE("http://skinnonews.com"&amp;'5pg 데이터'!A770),'기사 제목, 링크 정리시트'!C:C,0)),"")</f>
        <v>SK IE Technology signs an MOU with Sunwoda, the 9th largest EV battery manufacturer, to expand its global customer base</v>
      </c>
      <c r="M770">
        <f>주간_5pg!F770</f>
        <v>0</v>
      </c>
    </row>
    <row r="771" spans="1:13">
      <c r="A771" s="86" t="s">
        <v>513</v>
      </c>
      <c r="B771" s="86" t="s">
        <v>227</v>
      </c>
      <c r="C771" s="86">
        <v>1</v>
      </c>
      <c r="D771">
        <f>IF(VLOOKUP(A771,'상위 PV'!A:C,3,0)="기사임",1,"")</f>
        <v>1</v>
      </c>
      <c r="E771">
        <f>COUNTIF(주간_5pg!$F$2:$F$800,'5pg 데이터'!B771)</f>
        <v>1</v>
      </c>
      <c r="F771" t="b">
        <f t="shared" si="12"/>
        <v>1</v>
      </c>
      <c r="G771" t="str">
        <f>IF(F771=FALSE,"",B771&amp;"@"&amp;COUNTIFS($B$1:B771,B771,$F$1:F771,TRUE))</f>
        <v>Japan@39</v>
      </c>
      <c r="H771" t="str">
        <f>IFERROR(INDEX('기사 제목, 링크 정리시트'!B:B,MATCH(CONCATENATE("http://skinnonews.com"&amp;'5pg 데이터'!A771),'기사 제목, 링크 정리시트'!C:C,0)),"")</f>
        <v>SK IE Technology signs an MOU with Sunwoda, the 9th largest EV battery manufacturer, to expand its global customer base</v>
      </c>
      <c r="M771">
        <f>주간_5pg!F771</f>
        <v>0</v>
      </c>
    </row>
    <row r="772" spans="1:13">
      <c r="A772" s="86" t="s">
        <v>513</v>
      </c>
      <c r="B772" s="86" t="s">
        <v>230</v>
      </c>
      <c r="C772" s="86">
        <v>1</v>
      </c>
      <c r="D772">
        <f>IF(VLOOKUP(A772,'상위 PV'!A:C,3,0)="기사임",1,"")</f>
        <v>1</v>
      </c>
      <c r="E772">
        <f>COUNTIF(주간_5pg!$F$2:$F$800,'5pg 데이터'!B772)</f>
        <v>1</v>
      </c>
      <c r="F772" t="b">
        <f t="shared" si="12"/>
        <v>1</v>
      </c>
      <c r="G772" t="str">
        <f>IF(F772=FALSE,"",B772&amp;"@"&amp;COUNTIFS($B$1:B772,B772,$F$1:F772,TRUE))</f>
        <v>Singapore@41</v>
      </c>
      <c r="H772" t="str">
        <f>IFERROR(INDEX('기사 제목, 링크 정리시트'!B:B,MATCH(CONCATENATE("http://skinnonews.com"&amp;'5pg 데이터'!A772),'기사 제목, 링크 정리시트'!C:C,0)),"")</f>
        <v>SK IE Technology signs an MOU with Sunwoda, the 9th largest EV battery manufacturer, to expand its global customer base</v>
      </c>
      <c r="M772">
        <f>주간_5pg!F772</f>
        <v>0</v>
      </c>
    </row>
    <row r="773" spans="1:13">
      <c r="A773" s="86" t="s">
        <v>512</v>
      </c>
      <c r="B773" s="86" t="s">
        <v>1674</v>
      </c>
      <c r="C773" s="86">
        <v>1</v>
      </c>
      <c r="D773">
        <f>IF(VLOOKUP(A773,'상위 PV'!A:C,3,0)="기사임",1,"")</f>
        <v>1</v>
      </c>
      <c r="E773">
        <f>COUNTIF(주간_5pg!$F$2:$F$800,'5pg 데이터'!B773)</f>
        <v>1</v>
      </c>
      <c r="F773" t="b">
        <f t="shared" si="12"/>
        <v>1</v>
      </c>
      <c r="G773" t="str">
        <f>IF(F773=FALSE,"",B773&amp;"@"&amp;COUNTIFS($B$1:B773,B773,$F$1:F773,TRUE))</f>
        <v>Argentina@2</v>
      </c>
      <c r="H773" t="str">
        <f>IFERROR(INDEX('기사 제목, 링크 정리시트'!B:B,MATCH(CONCATENATE("http://skinnonews.com"&amp;'5pg 데이터'!A773),'기사 제목, 링크 정리시트'!C:C,0)),"")</f>
        <v>SK Enmove CEO Park Sang-kyu did his first MBWA to global business sites after taking office</v>
      </c>
      <c r="M773">
        <f>주간_5pg!F773</f>
        <v>0</v>
      </c>
    </row>
    <row r="774" spans="1:13">
      <c r="A774" s="86" t="s">
        <v>512</v>
      </c>
      <c r="B774" s="86" t="s">
        <v>1726</v>
      </c>
      <c r="C774" s="86">
        <v>1</v>
      </c>
      <c r="D774">
        <f>IF(VLOOKUP(A774,'상위 PV'!A:C,3,0)="기사임",1,"")</f>
        <v>1</v>
      </c>
      <c r="E774">
        <f>COUNTIF(주간_5pg!$F$2:$F$800,'5pg 데이터'!B774)</f>
        <v>1</v>
      </c>
      <c r="F774" t="b">
        <f t="shared" si="12"/>
        <v>1</v>
      </c>
      <c r="G774" t="str">
        <f>IF(F774=FALSE,"",B774&amp;"@"&amp;COUNTIFS($B$1:B774,B774,$F$1:F774,TRUE))</f>
        <v>Chile@1</v>
      </c>
      <c r="H774" t="str">
        <f>IFERROR(INDEX('기사 제목, 링크 정리시트'!B:B,MATCH(CONCATENATE("http://skinnonews.com"&amp;'5pg 데이터'!A774),'기사 제목, 링크 정리시트'!C:C,0)),"")</f>
        <v>SK Enmove CEO Park Sang-kyu did his first MBWA to global business sites after taking office</v>
      </c>
      <c r="M774">
        <f>주간_5pg!F774</f>
        <v>0</v>
      </c>
    </row>
    <row r="775" spans="1:13">
      <c r="A775" s="86" t="s">
        <v>512</v>
      </c>
      <c r="B775" s="86" t="s">
        <v>228</v>
      </c>
      <c r="C775" s="86">
        <v>1</v>
      </c>
      <c r="D775">
        <f>IF(VLOOKUP(A775,'상위 PV'!A:C,3,0)="기사임",1,"")</f>
        <v>1</v>
      </c>
      <c r="E775">
        <f>COUNTIF(주간_5pg!$F$2:$F$800,'5pg 데이터'!B775)</f>
        <v>1</v>
      </c>
      <c r="F775" t="b">
        <f t="shared" si="12"/>
        <v>1</v>
      </c>
      <c r="G775" t="str">
        <f>IF(F775=FALSE,"",B775&amp;"@"&amp;COUNTIFS($B$1:B775,B775,$F$1:F775,TRUE))</f>
        <v>Germany@17</v>
      </c>
      <c r="H775" t="str">
        <f>IFERROR(INDEX('기사 제목, 링크 정리시트'!B:B,MATCH(CONCATENATE("http://skinnonews.com"&amp;'5pg 데이터'!A775),'기사 제목, 링크 정리시트'!C:C,0)),"")</f>
        <v>SK Enmove CEO Park Sang-kyu did his first MBWA to global business sites after taking office</v>
      </c>
      <c r="M775">
        <f>주간_5pg!F775</f>
        <v>0</v>
      </c>
    </row>
    <row r="776" spans="1:13">
      <c r="A776" s="86" t="s">
        <v>512</v>
      </c>
      <c r="B776" s="86" t="s">
        <v>229</v>
      </c>
      <c r="C776" s="86">
        <v>1</v>
      </c>
      <c r="D776">
        <f>IF(VLOOKUP(A776,'상위 PV'!A:C,3,0)="기사임",1,"")</f>
        <v>1</v>
      </c>
      <c r="E776">
        <f>COUNTIF(주간_5pg!$F$2:$F$800,'5pg 데이터'!B776)</f>
        <v>1</v>
      </c>
      <c r="F776" t="b">
        <f t="shared" si="12"/>
        <v>1</v>
      </c>
      <c r="G776" t="str">
        <f>IF(F776=FALSE,"",B776&amp;"@"&amp;COUNTIFS($B$1:B776,B776,$F$1:F776,TRUE))</f>
        <v>India@63</v>
      </c>
      <c r="H776" t="str">
        <f>IFERROR(INDEX('기사 제목, 링크 정리시트'!B:B,MATCH(CONCATENATE("http://skinnonews.com"&amp;'5pg 데이터'!A776),'기사 제목, 링크 정리시트'!C:C,0)),"")</f>
        <v>SK Enmove CEO Park Sang-kyu did his first MBWA to global business sites after taking office</v>
      </c>
      <c r="M776">
        <f>주간_5pg!F776</f>
        <v>0</v>
      </c>
    </row>
    <row r="777" spans="1:13">
      <c r="A777" s="86" t="s">
        <v>512</v>
      </c>
      <c r="B777" s="86" t="s">
        <v>241</v>
      </c>
      <c r="C777" s="86">
        <v>1</v>
      </c>
      <c r="D777">
        <f>IF(VLOOKUP(A777,'상위 PV'!A:C,3,0)="기사임",1,"")</f>
        <v>1</v>
      </c>
      <c r="E777">
        <f>COUNTIF(주간_5pg!$F$2:$F$800,'5pg 데이터'!B777)</f>
        <v>1</v>
      </c>
      <c r="F777" t="b">
        <f t="shared" si="12"/>
        <v>1</v>
      </c>
      <c r="G777" t="str">
        <f>IF(F777=FALSE,"",B777&amp;"@"&amp;COUNTIFS($B$1:B777,B777,$F$1:F777,TRUE))</f>
        <v>Netherlands@8</v>
      </c>
      <c r="H777" t="str">
        <f>IFERROR(INDEX('기사 제목, 링크 정리시트'!B:B,MATCH(CONCATENATE("http://skinnonews.com"&amp;'5pg 데이터'!A777),'기사 제목, 링크 정리시트'!C:C,0)),"")</f>
        <v>SK Enmove CEO Park Sang-kyu did his first MBWA to global business sites after taking office</v>
      </c>
      <c r="M777">
        <f>주간_5pg!F777</f>
        <v>0</v>
      </c>
    </row>
    <row r="778" spans="1:13">
      <c r="A778" s="86" t="s">
        <v>512</v>
      </c>
      <c r="B778" s="86" t="s">
        <v>251</v>
      </c>
      <c r="C778" s="86">
        <v>1</v>
      </c>
      <c r="D778">
        <f>IF(VLOOKUP(A778,'상위 PV'!A:C,3,0)="기사임",1,"")</f>
        <v>1</v>
      </c>
      <c r="E778">
        <f>COUNTIF(주간_5pg!$F$2:$F$800,'5pg 데이터'!B778)</f>
        <v>1</v>
      </c>
      <c r="F778" t="b">
        <f t="shared" si="12"/>
        <v>1</v>
      </c>
      <c r="G778" t="str">
        <f>IF(F778=FALSE,"",B778&amp;"@"&amp;COUNTIFS($B$1:B778,B778,$F$1:F778,TRUE))</f>
        <v>Russia@2</v>
      </c>
      <c r="H778" t="str">
        <f>IFERROR(INDEX('기사 제목, 링크 정리시트'!B:B,MATCH(CONCATENATE("http://skinnonews.com"&amp;'5pg 데이터'!A778),'기사 제목, 링크 정리시트'!C:C,0)),"")</f>
        <v>SK Enmove CEO Park Sang-kyu did his first MBWA to global business sites after taking office</v>
      </c>
      <c r="M778">
        <f>주간_5pg!F778</f>
        <v>0</v>
      </c>
    </row>
    <row r="779" spans="1:13">
      <c r="A779" s="86" t="s">
        <v>1176</v>
      </c>
      <c r="B779" s="86" t="s">
        <v>226</v>
      </c>
      <c r="C779" s="86">
        <v>1</v>
      </c>
      <c r="D779">
        <f>IF(VLOOKUP(A779,'상위 PV'!A:C,3,0)="기사임",1,"")</f>
        <v>1</v>
      </c>
      <c r="E779">
        <f>COUNTIF(주간_5pg!$F$2:$F$800,'5pg 데이터'!B779)</f>
        <v>1</v>
      </c>
      <c r="F779" t="b">
        <f t="shared" si="12"/>
        <v>1</v>
      </c>
      <c r="G779" t="str">
        <f>IF(F779=FALSE,"",B779&amp;"@"&amp;COUNTIFS($B$1:B779,B779,$F$1:F779,TRUE))</f>
        <v>South Korea@71</v>
      </c>
      <c r="H779" t="str">
        <f>IFERROR(INDEX('기사 제목, 링크 정리시트'!B:B,MATCH(CONCATENATE("http://skinnonews.com"&amp;'5pg 데이터'!A779),'기사 제목, 링크 정리시트'!C:C,0)),"")</f>
        <v>SK Geo Centric and Loop Industries sign Joint Venture Agreement to commercialize Loop’s technology in the Asian market</v>
      </c>
      <c r="M779">
        <f>주간_5pg!F779</f>
        <v>0</v>
      </c>
    </row>
    <row r="780" spans="1:13">
      <c r="A780" s="86" t="s">
        <v>516</v>
      </c>
      <c r="B780" s="86" t="s">
        <v>225</v>
      </c>
      <c r="C780" s="86">
        <v>1</v>
      </c>
      <c r="D780">
        <f>IF(VLOOKUP(A780,'상위 PV'!A:C,3,0)="기사임",1,"")</f>
        <v>1</v>
      </c>
      <c r="E780">
        <f>COUNTIF(주간_5pg!$F$2:$F$800,'5pg 데이터'!B780)</f>
        <v>1</v>
      </c>
      <c r="F780" t="b">
        <f t="shared" si="12"/>
        <v>1</v>
      </c>
      <c r="G780" t="str">
        <f>IF(F780=FALSE,"",B780&amp;"@"&amp;COUNTIFS($B$1:B780,B780,$F$1:F780,TRUE))</f>
        <v>United States@78</v>
      </c>
      <c r="H780" t="str">
        <f>IFERROR(INDEX('기사 제목, 링크 정리시트'!B:B,MATCH(CONCATENATE("http://skinnonews.com"&amp;'5pg 데이터'!A780),'기사 제목, 링크 정리시트'!C:C,0)),"")</f>
        <v>[SK Innovation's Q1 2023 Financial Results] Recording sales of KRW 19.14 trillion and operating profit of KRW 375 billion</v>
      </c>
      <c r="M780">
        <f>주간_5pg!F780</f>
        <v>0</v>
      </c>
    </row>
    <row r="781" spans="1:13">
      <c r="A781" s="86" t="s">
        <v>1116</v>
      </c>
      <c r="B781" s="86" t="s">
        <v>230</v>
      </c>
      <c r="C781" s="86">
        <v>1</v>
      </c>
      <c r="D781">
        <f>IF(VLOOKUP(A781,'상위 PV'!A:C,3,0)="기사임",1,"")</f>
        <v>1</v>
      </c>
      <c r="E781">
        <f>COUNTIF(주간_5pg!$F$2:$F$800,'5pg 데이터'!B781)</f>
        <v>1</v>
      </c>
      <c r="F781" t="b">
        <f t="shared" si="12"/>
        <v>1</v>
      </c>
      <c r="G781" t="str">
        <f>IF(F781=FALSE,"",B781&amp;"@"&amp;COUNTIFS($B$1:B781,B781,$F$1:F781,TRUE))</f>
        <v>Singapore@42</v>
      </c>
      <c r="H781" t="str">
        <f>IFERROR(INDEX('기사 제목, 링크 정리시트'!B:B,MATCH(CONCATENATE("http://skinnonews.com"&amp;'5pg 데이터'!A781),'기사 제목, 링크 정리시트'!C:C,0)),"")</f>
        <v>SK Innovation and SK IE Technology make joint equity investment in Airrane, a company with proprietary carbon capturing separator technology</v>
      </c>
      <c r="M781">
        <f>주간_5pg!F781</f>
        <v>0</v>
      </c>
    </row>
    <row r="782" spans="1:13">
      <c r="A782" s="86" t="s">
        <v>1116</v>
      </c>
      <c r="B782" s="86" t="s">
        <v>238</v>
      </c>
      <c r="C782" s="86">
        <v>1</v>
      </c>
      <c r="D782">
        <f>IF(VLOOKUP(A782,'상위 PV'!A:C,3,0)="기사임",1,"")</f>
        <v>1</v>
      </c>
      <c r="E782">
        <f>COUNTIF(주간_5pg!$F$2:$F$800,'5pg 데이터'!B782)</f>
        <v>1</v>
      </c>
      <c r="F782" t="b">
        <f t="shared" si="12"/>
        <v>1</v>
      </c>
      <c r="G782" t="str">
        <f>IF(F782=FALSE,"",B782&amp;"@"&amp;COUNTIFS($B$1:B782,B782,$F$1:F782,TRUE))</f>
        <v>Sweden@4</v>
      </c>
      <c r="H782" t="str">
        <f>IFERROR(INDEX('기사 제목, 링크 정리시트'!B:B,MATCH(CONCATENATE("http://skinnonews.com"&amp;'5pg 데이터'!A782),'기사 제목, 링크 정리시트'!C:C,0)),"")</f>
        <v>SK Innovation and SK IE Technology make joint equity investment in Airrane, a company with proprietary carbon capturing separator technology</v>
      </c>
      <c r="M782">
        <f>주간_5pg!F782</f>
        <v>0</v>
      </c>
    </row>
    <row r="783" spans="1:13">
      <c r="A783" s="86" t="s">
        <v>518</v>
      </c>
      <c r="B783" s="86" t="s">
        <v>229</v>
      </c>
      <c r="C783" s="86">
        <v>1</v>
      </c>
      <c r="D783">
        <f>IF(VLOOKUP(A783,'상위 PV'!A:C,3,0)="기사임",1,"")</f>
        <v>1</v>
      </c>
      <c r="E783">
        <f>COUNTIF(주간_5pg!$F$2:$F$800,'5pg 데이터'!B783)</f>
        <v>1</v>
      </c>
      <c r="F783" t="b">
        <f t="shared" si="12"/>
        <v>1</v>
      </c>
      <c r="G783" t="str">
        <f>IF(F783=FALSE,"",B783&amp;"@"&amp;COUNTIFS($B$1:B783,B783,$F$1:F783,TRUE))</f>
        <v>India@64</v>
      </c>
      <c r="H783" t="str">
        <f>IFERROR(INDEX('기사 제목, 링크 정리시트'!B:B,MATCH(CONCATENATE("http://skinnonews.com"&amp;'5pg 데이터'!A783),'기사 제목, 링크 정리시트'!C:C,0)),"")</f>
        <v>SK Innovation's Mangrove Reforestation Project creates both ecomic and environmental values with new model</v>
      </c>
      <c r="M783">
        <f>주간_5pg!F783</f>
        <v>0</v>
      </c>
    </row>
    <row r="784" spans="1:13">
      <c r="A784" s="86" t="s">
        <v>518</v>
      </c>
      <c r="B784" s="86" t="s">
        <v>250</v>
      </c>
      <c r="C784" s="86">
        <v>1</v>
      </c>
      <c r="D784">
        <f>IF(VLOOKUP(A784,'상위 PV'!A:C,3,0)="기사임",1,"")</f>
        <v>1</v>
      </c>
      <c r="E784">
        <f>COUNTIF(주간_5pg!$F$2:$F$800,'5pg 데이터'!B784)</f>
        <v>1</v>
      </c>
      <c r="F784" t="b">
        <f t="shared" si="12"/>
        <v>1</v>
      </c>
      <c r="G784" t="str">
        <f>IF(F784=FALSE,"",B784&amp;"@"&amp;COUNTIFS($B$1:B784,B784,$F$1:F784,TRUE))</f>
        <v>Philippines@4</v>
      </c>
      <c r="H784" t="str">
        <f>IFERROR(INDEX('기사 제목, 링크 정리시트'!B:B,MATCH(CONCATENATE("http://skinnonews.com"&amp;'5pg 데이터'!A784),'기사 제목, 링크 정리시트'!C:C,0)),"")</f>
        <v>SK Innovation's Mangrove Reforestation Project creates both ecomic and environmental values with new model</v>
      </c>
      <c r="M784">
        <f>주간_5pg!F784</f>
        <v>0</v>
      </c>
    </row>
    <row r="785" spans="1:13">
      <c r="A785" s="86" t="s">
        <v>1262</v>
      </c>
      <c r="B785" s="86" t="s">
        <v>244</v>
      </c>
      <c r="C785" s="86">
        <v>1</v>
      </c>
      <c r="D785">
        <f>IF(VLOOKUP(A785,'상위 PV'!A:C,3,0)="기사임",1,"")</f>
        <v>1</v>
      </c>
      <c r="E785">
        <f>COUNTIF(주간_5pg!$F$2:$F$800,'5pg 데이터'!B785)</f>
        <v>1</v>
      </c>
      <c r="F785" t="b">
        <f t="shared" si="12"/>
        <v>1</v>
      </c>
      <c r="G785" t="str">
        <f>IF(F785=FALSE,"",B785&amp;"@"&amp;COUNTIFS($B$1:B785,B785,$F$1:F785,TRUE))</f>
        <v>Indonesia@32</v>
      </c>
      <c r="H785" t="str">
        <f>IFERROR(INDEX('기사 제목, 링크 정리시트'!B:B,MATCH(CONCATENATE("http://skinnonews.com"&amp;'5pg 데이터'!A785),'기사 제목, 링크 정리시트'!C:C,0)),"")</f>
        <v>SK Earthon CEO Myeong Seong: “We must yield results in both E&amp;P and green business”</v>
      </c>
      <c r="M785">
        <f>주간_5pg!F785</f>
        <v>0</v>
      </c>
    </row>
    <row r="786" spans="1:13">
      <c r="A786" s="86" t="s">
        <v>1853</v>
      </c>
      <c r="B786" s="86" t="s">
        <v>227</v>
      </c>
      <c r="C786" s="86">
        <v>1</v>
      </c>
      <c r="D786">
        <f>IF(VLOOKUP(A786,'상위 PV'!A:C,3,0)="기사임",1,"")</f>
        <v>1</v>
      </c>
      <c r="E786">
        <f>COUNTIF(주간_5pg!$F$2:$F$800,'5pg 데이터'!B786)</f>
        <v>1</v>
      </c>
      <c r="F786" t="b">
        <f t="shared" si="12"/>
        <v>1</v>
      </c>
      <c r="G786" t="str">
        <f>IF(F786=FALSE,"",B786&amp;"@"&amp;COUNTIFS($B$1:B786,B786,$F$1:F786,TRUE))</f>
        <v>Japan@40</v>
      </c>
      <c r="H786" t="str">
        <f>IFERROR(INDEX('기사 제목, 링크 정리시트'!B:B,MATCH(CONCATENATE("http://skinnonews.com"&amp;'5pg 데이터'!A786),'기사 제목, 링크 정리시트'!C:C,0)),"")</f>
        <v>SK Geo Centric attended Choose France Summit 2023 hosted by French government to expand global partnership for plastic circular economy</v>
      </c>
      <c r="M786">
        <f>주간_5pg!F786</f>
        <v>0</v>
      </c>
    </row>
    <row r="787" spans="1:13">
      <c r="A787" s="86" t="s">
        <v>583</v>
      </c>
      <c r="B787" s="86" t="s">
        <v>1626</v>
      </c>
      <c r="C787" s="86">
        <v>1</v>
      </c>
      <c r="D787">
        <f>IF(VLOOKUP(A787,'상위 PV'!A:C,3,0)="기사임",1,"")</f>
        <v>1</v>
      </c>
      <c r="E787">
        <f>COUNTIF(주간_5pg!$F$2:$F$800,'5pg 데이터'!B787)</f>
        <v>1</v>
      </c>
      <c r="F787" t="b">
        <f t="shared" si="12"/>
        <v>1</v>
      </c>
      <c r="G787" t="str">
        <f>IF(F787=FALSE,"",B787&amp;"@"&amp;COUNTIFS($B$1:B787,B787,$F$1:F787,TRUE))</f>
        <v>Bosnia &amp; Herzegovina@3</v>
      </c>
      <c r="H787" t="str">
        <f>IFERROR(INDEX('기사 제목, 링크 정리시트'!B:B,MATCH(CONCATENATE("http://skinnonews.com"&amp;'5pg 데이터'!A787),'기사 제목, 링크 정리시트'!C:C,0)),"")</f>
        <v>SK On secures up to USD 944 million of investment, accelerating global expansion</v>
      </c>
      <c r="M787">
        <f>주간_5pg!F787</f>
        <v>0</v>
      </c>
    </row>
    <row r="788" spans="1:13">
      <c r="A788" s="86" t="s">
        <v>583</v>
      </c>
      <c r="B788" s="86" t="s">
        <v>226</v>
      </c>
      <c r="C788" s="86">
        <v>1</v>
      </c>
      <c r="D788">
        <f>IF(VLOOKUP(A788,'상위 PV'!A:C,3,0)="기사임",1,"")</f>
        <v>1</v>
      </c>
      <c r="E788">
        <f>COUNTIF(주간_5pg!$F$2:$F$800,'5pg 데이터'!B788)</f>
        <v>1</v>
      </c>
      <c r="F788" t="b">
        <f t="shared" si="12"/>
        <v>1</v>
      </c>
      <c r="G788" t="str">
        <f>IF(F788=FALSE,"",B788&amp;"@"&amp;COUNTIFS($B$1:B788,B788,$F$1:F788,TRUE))</f>
        <v>South Korea@72</v>
      </c>
      <c r="H788" t="str">
        <f>IFERROR(INDEX('기사 제목, 링크 정리시트'!B:B,MATCH(CONCATENATE("http://skinnonews.com"&amp;'5pg 데이터'!A788),'기사 제목, 링크 정리시트'!C:C,0)),"")</f>
        <v>SK On secures up to USD 944 million of investment, accelerating global expansion</v>
      </c>
      <c r="M788">
        <f>주간_5pg!F788</f>
        <v>0</v>
      </c>
    </row>
    <row r="789" spans="1:13">
      <c r="A789" s="86" t="s">
        <v>582</v>
      </c>
      <c r="B789" s="86" t="s">
        <v>230</v>
      </c>
      <c r="C789" s="86">
        <v>1</v>
      </c>
      <c r="D789">
        <f>IF(VLOOKUP(A789,'상위 PV'!A:C,3,0)="기사임",1,"")</f>
        <v>1</v>
      </c>
      <c r="E789">
        <f>COUNTIF(주간_5pg!$F$2:$F$800,'5pg 데이터'!B789)</f>
        <v>1</v>
      </c>
      <c r="F789" t="b">
        <f t="shared" si="12"/>
        <v>1</v>
      </c>
      <c r="G789" t="str">
        <f>IF(F789=FALSE,"",B789&amp;"@"&amp;COUNTIFS($B$1:B789,B789,$F$1:F789,TRUE))</f>
        <v>Singapore@43</v>
      </c>
      <c r="H789" t="str">
        <f>IFERROR(INDEX('기사 제목, 링크 정리시트'!B:B,MATCH(CONCATENATE("http://skinnonews.com"&amp;'5pg 데이터'!A789),'기사 제목, 링크 정리시트'!C:C,0)),"")</f>
        <v>SK IE Technology secured USD 300 million of Green Loan from IFC</v>
      </c>
      <c r="M789">
        <f>주간_5pg!F789</f>
        <v>0</v>
      </c>
    </row>
    <row r="790" spans="1:13">
      <c r="A790" s="86" t="s">
        <v>597</v>
      </c>
      <c r="B790" s="86" t="s">
        <v>232</v>
      </c>
      <c r="C790" s="86">
        <v>1</v>
      </c>
      <c r="D790">
        <f>IF(VLOOKUP(A790,'상위 PV'!A:C,3,0)="기사임",1,"")</f>
        <v>1</v>
      </c>
      <c r="E790">
        <f>COUNTIF(주간_5pg!$F$2:$F$800,'5pg 데이터'!B790)</f>
        <v>1</v>
      </c>
      <c r="F790" t="b">
        <f t="shared" si="12"/>
        <v>1</v>
      </c>
      <c r="G790" t="str">
        <f>IF(F790=FALSE,"",B790&amp;"@"&amp;COUNTIFS($B$1:B790,B790,$F$1:F790,TRUE))</f>
        <v>Canada@12</v>
      </c>
      <c r="H790" t="str">
        <f>IFERROR(INDEX('기사 제목, 링크 정리시트'!B:B,MATCH(CONCATENATE("http://skinnonews.com"&amp;'5pg 데이터'!A790),'기사 제목, 링크 정리시트'!C:C,0)),"")</f>
        <v>Take the power with you: Why V2L is the must-have feature for new EVs (by James Carter)</v>
      </c>
      <c r="M790">
        <f>주간_5pg!F790</f>
        <v>0</v>
      </c>
    </row>
    <row r="791" spans="1:13">
      <c r="A791" s="86" t="s">
        <v>597</v>
      </c>
      <c r="B791" s="86" t="s">
        <v>235</v>
      </c>
      <c r="C791" s="86">
        <v>1</v>
      </c>
      <c r="D791">
        <f>IF(VLOOKUP(A791,'상위 PV'!A:C,3,0)="기사임",1,"")</f>
        <v>1</v>
      </c>
      <c r="E791">
        <f>COUNTIF(주간_5pg!$F$2:$F$800,'5pg 데이터'!B791)</f>
        <v>1</v>
      </c>
      <c r="F791" t="b">
        <f t="shared" si="12"/>
        <v>1</v>
      </c>
      <c r="G791" t="str">
        <f>IF(F791=FALSE,"",B791&amp;"@"&amp;COUNTIFS($B$1:B791,B791,$F$1:F791,TRUE))</f>
        <v>Hungary@4</v>
      </c>
      <c r="H791" t="str">
        <f>IFERROR(INDEX('기사 제목, 링크 정리시트'!B:B,MATCH(CONCATENATE("http://skinnonews.com"&amp;'5pg 데이터'!A791),'기사 제목, 링크 정리시트'!C:C,0)),"")</f>
        <v>Take the power with you: Why V2L is the must-have feature for new EVs (by James Carter)</v>
      </c>
      <c r="M791">
        <f>주간_5pg!F791</f>
        <v>0</v>
      </c>
    </row>
    <row r="792" spans="1:13">
      <c r="A792" s="86" t="s">
        <v>597</v>
      </c>
      <c r="B792" s="86" t="s">
        <v>229</v>
      </c>
      <c r="C792" s="86">
        <v>1</v>
      </c>
      <c r="D792">
        <f>IF(VLOOKUP(A792,'상위 PV'!A:C,3,0)="기사임",1,"")</f>
        <v>1</v>
      </c>
      <c r="E792">
        <f>COUNTIF(주간_5pg!$F$2:$F$800,'5pg 데이터'!B792)</f>
        <v>1</v>
      </c>
      <c r="F792" t="b">
        <f t="shared" si="12"/>
        <v>1</v>
      </c>
      <c r="G792" t="str">
        <f>IF(F792=FALSE,"",B792&amp;"@"&amp;COUNTIFS($B$1:B792,B792,$F$1:F792,TRUE))</f>
        <v>India@65</v>
      </c>
      <c r="H792" t="str">
        <f>IFERROR(INDEX('기사 제목, 링크 정리시트'!B:B,MATCH(CONCATENATE("http://skinnonews.com"&amp;'5pg 데이터'!A792),'기사 제목, 링크 정리시트'!C:C,0)),"")</f>
        <v>Take the power with you: Why V2L is the must-have feature for new EVs (by James Carter)</v>
      </c>
      <c r="M792">
        <f>주간_5pg!F792</f>
        <v>0</v>
      </c>
    </row>
    <row r="793" spans="1:13">
      <c r="A793" s="86" t="s">
        <v>597</v>
      </c>
      <c r="B793" s="86" t="s">
        <v>246</v>
      </c>
      <c r="C793" s="86">
        <v>1</v>
      </c>
      <c r="D793">
        <f>IF(VLOOKUP(A793,'상위 PV'!A:C,3,0)="기사임",1,"")</f>
        <v>1</v>
      </c>
      <c r="E793">
        <f>COUNTIF(주간_5pg!$F$2:$F$800,'5pg 데이터'!B793)</f>
        <v>1</v>
      </c>
      <c r="F793" t="b">
        <f t="shared" si="12"/>
        <v>1</v>
      </c>
      <c r="G793" t="str">
        <f>IF(F793=FALSE,"",B793&amp;"@"&amp;COUNTIFS($B$1:B793,B793,$F$1:F793,TRUE))</f>
        <v>Poland@5</v>
      </c>
      <c r="H793" t="str">
        <f>IFERROR(INDEX('기사 제목, 링크 정리시트'!B:B,MATCH(CONCATENATE("http://skinnonews.com"&amp;'5pg 데이터'!A793),'기사 제목, 링크 정리시트'!C:C,0)),"")</f>
        <v>Take the power with you: Why V2L is the must-have feature for new EVs (by James Carter)</v>
      </c>
      <c r="M793">
        <f>주간_5pg!F793</f>
        <v>0</v>
      </c>
    </row>
    <row r="794" spans="1:13">
      <c r="A794" s="86" t="s">
        <v>597</v>
      </c>
      <c r="B794" s="86" t="s">
        <v>651</v>
      </c>
      <c r="C794" s="86">
        <v>1</v>
      </c>
      <c r="D794">
        <f>IF(VLOOKUP(A794,'상위 PV'!A:C,3,0)="기사임",1,"")</f>
        <v>1</v>
      </c>
      <c r="E794">
        <f>COUNTIF(주간_5pg!$F$2:$F$800,'5pg 데이터'!B794)</f>
        <v>1</v>
      </c>
      <c r="F794" t="b">
        <f t="shared" si="12"/>
        <v>1</v>
      </c>
      <c r="G794" t="str">
        <f>IF(F794=FALSE,"",B794&amp;"@"&amp;COUNTIFS($B$1:B794,B794,$F$1:F794,TRUE))</f>
        <v>Ukraine@3</v>
      </c>
      <c r="H794" t="str">
        <f>IFERROR(INDEX('기사 제목, 링크 정리시트'!B:B,MATCH(CONCATENATE("http://skinnonews.com"&amp;'5pg 데이터'!A794),'기사 제목, 링크 정리시트'!C:C,0)),"")</f>
        <v>Take the power with you: Why V2L is the must-have feature for new EVs (by James Carter)</v>
      </c>
      <c r="M794">
        <f>주간_5pg!F794</f>
        <v>0</v>
      </c>
    </row>
    <row r="795" spans="1:13">
      <c r="A795" s="86" t="s">
        <v>972</v>
      </c>
      <c r="B795" s="86" t="s">
        <v>225</v>
      </c>
      <c r="C795" s="86">
        <v>1</v>
      </c>
      <c r="D795">
        <f>IF(VLOOKUP(A795,'상위 PV'!A:C,3,0)="기사임",1,"")</f>
        <v>1</v>
      </c>
      <c r="E795">
        <f>COUNTIF(주간_5pg!$F$2:$F$800,'5pg 데이터'!B795)</f>
        <v>1</v>
      </c>
      <c r="F795" t="b">
        <f t="shared" si="12"/>
        <v>1</v>
      </c>
      <c r="G795" t="str">
        <f>IF(F795=FALSE,"",B795&amp;"@"&amp;COUNTIFS($B$1:B795,B795,$F$1:F795,TRUE))</f>
        <v>United States@79</v>
      </c>
      <c r="H795" t="str">
        <f>IFERROR(INDEX('기사 제목, 링크 정리시트'!B:B,MATCH(CONCATENATE("http://skinnonews.com"&amp;'5pg 데이터'!A795),'기사 제목, 링크 정리시트'!C:C,0)),"")</f>
        <v>SK Geo Centric breaks ground on the 3rd EAA global manufacturing plant in China</v>
      </c>
      <c r="M795">
        <f>주간_5pg!F795</f>
        <v>0</v>
      </c>
    </row>
    <row r="796" spans="1:13">
      <c r="A796" s="86" t="s">
        <v>1854</v>
      </c>
      <c r="B796" s="86" t="s">
        <v>230</v>
      </c>
      <c r="C796" s="86">
        <v>1</v>
      </c>
      <c r="D796">
        <f>IF(VLOOKUP(A796,'상위 PV'!A:C,3,0)="기사임",1,"")</f>
        <v>1</v>
      </c>
      <c r="E796">
        <f>COUNTIF(주간_5pg!$F$2:$F$800,'5pg 데이터'!B796)</f>
        <v>1</v>
      </c>
      <c r="F796" t="b">
        <f t="shared" si="12"/>
        <v>1</v>
      </c>
      <c r="G796" t="str">
        <f>IF(F796=FALSE,"",B796&amp;"@"&amp;COUNTIFS($B$1:B796,B796,$F$1:F796,TRUE))</f>
        <v>Singapore@44</v>
      </c>
      <c r="H796" t="str">
        <f>IFERROR(INDEX('기사 제목, 링크 정리시트'!B:B,MATCH(CONCATENATE("http://skinnonews.com"&amp;'5pg 데이터'!A796),'기사 제목, 링크 정리시트'!C:C,0)),"")</f>
        <v>SK Geo Centric开工EAA全球第三工厂，率先拓展亚洲地区高附加值材料市场</v>
      </c>
      <c r="M796">
        <f>주간_5pg!F796</f>
        <v>0</v>
      </c>
    </row>
    <row r="797" spans="1:13">
      <c r="A797" s="86" t="s">
        <v>613</v>
      </c>
      <c r="B797" s="86" t="s">
        <v>232</v>
      </c>
      <c r="C797" s="86">
        <v>1</v>
      </c>
      <c r="D797">
        <f>IF(VLOOKUP(A797,'상위 PV'!A:C,3,0)="기사임",1,"")</f>
        <v>1</v>
      </c>
      <c r="E797">
        <f>COUNTIF(주간_5pg!$F$2:$F$800,'5pg 데이터'!B797)</f>
        <v>1</v>
      </c>
      <c r="F797" t="b">
        <f t="shared" si="12"/>
        <v>1</v>
      </c>
      <c r="G797" t="str">
        <f>IF(F797=FALSE,"",B797&amp;"@"&amp;COUNTIFS($B$1:B797,B797,$F$1:F797,TRUE))</f>
        <v>Canada@13</v>
      </c>
      <c r="H797" t="str">
        <f>IFERROR(INDEX('기사 제목, 링크 정리시트'!B:B,MATCH(CONCATENATE("http://skinnonews.com"&amp;'5pg 데이터'!A797),'기사 제목, 링크 정리시트'!C:C,0)),"")</f>
        <v>SK On-Ford JV BlueOval SK secures up to USD 9.2 billion of DOE Loan Conditional Commitment</v>
      </c>
      <c r="M797">
        <f>주간_5pg!F797</f>
        <v>0</v>
      </c>
    </row>
    <row r="798" spans="1:13">
      <c r="A798" s="86" t="s">
        <v>613</v>
      </c>
      <c r="B798" s="86" t="s">
        <v>227</v>
      </c>
      <c r="C798" s="86">
        <v>1</v>
      </c>
      <c r="D798">
        <f>IF(VLOOKUP(A798,'상위 PV'!A:C,3,0)="기사임",1,"")</f>
        <v>1</v>
      </c>
      <c r="E798">
        <f>COUNTIF(주간_5pg!$F$2:$F$800,'5pg 데이터'!B798)</f>
        <v>1</v>
      </c>
      <c r="F798" t="b">
        <f t="shared" si="12"/>
        <v>1</v>
      </c>
      <c r="G798" t="str">
        <f>IF(F798=FALSE,"",B798&amp;"@"&amp;COUNTIFS($B$1:B798,B798,$F$1:F798,TRUE))</f>
        <v>Japan@41</v>
      </c>
      <c r="H798" t="str">
        <f>IFERROR(INDEX('기사 제목, 링크 정리시트'!B:B,MATCH(CONCATENATE("http://skinnonews.com"&amp;'5pg 데이터'!A798),'기사 제목, 링크 정리시트'!C:C,0)),"")</f>
        <v>SK On-Ford JV BlueOval SK secures up to USD 9.2 billion of DOE Loan Conditional Commitment</v>
      </c>
      <c r="M798">
        <f>주간_5pg!F798</f>
        <v>0</v>
      </c>
    </row>
    <row r="799" spans="1:13">
      <c r="A799" s="86" t="s">
        <v>613</v>
      </c>
      <c r="B799" s="86" t="s">
        <v>230</v>
      </c>
      <c r="C799" s="86">
        <v>1</v>
      </c>
      <c r="D799">
        <f>IF(VLOOKUP(A799,'상위 PV'!A:C,3,0)="기사임",1,"")</f>
        <v>1</v>
      </c>
      <c r="E799">
        <f>COUNTIF(주간_5pg!$F$2:$F$800,'5pg 데이터'!B799)</f>
        <v>1</v>
      </c>
      <c r="F799" t="b">
        <f t="shared" si="12"/>
        <v>1</v>
      </c>
      <c r="G799" t="str">
        <f>IF(F799=FALSE,"",B799&amp;"@"&amp;COUNTIFS($B$1:B799,B799,$F$1:F799,TRUE))</f>
        <v>Singapore@45</v>
      </c>
      <c r="H799" t="str">
        <f>IFERROR(INDEX('기사 제목, 링크 정리시트'!B:B,MATCH(CONCATENATE("http://skinnonews.com"&amp;'5pg 데이터'!A799),'기사 제목, 링크 정리시트'!C:C,0)),"")</f>
        <v>SK On-Ford JV BlueOval SK secures up to USD 9.2 billion of DOE Loan Conditional Commitment</v>
      </c>
      <c r="M799">
        <f>주간_5pg!F799</f>
        <v>0</v>
      </c>
    </row>
    <row r="800" spans="1:13">
      <c r="A800" s="86" t="s">
        <v>613</v>
      </c>
      <c r="B800" s="86" t="s">
        <v>226</v>
      </c>
      <c r="C800" s="86">
        <v>1</v>
      </c>
      <c r="D800">
        <f>IF(VLOOKUP(A800,'상위 PV'!A:C,3,0)="기사임",1,"")</f>
        <v>1</v>
      </c>
      <c r="E800">
        <f>COUNTIF(주간_5pg!$F$2:$F$800,'5pg 데이터'!B800)</f>
        <v>1</v>
      </c>
      <c r="F800" t="b">
        <f t="shared" si="12"/>
        <v>1</v>
      </c>
      <c r="G800" t="str">
        <f>IF(F800=FALSE,"",B800&amp;"@"&amp;COUNTIFS($B$1:B800,B800,$F$1:F800,TRUE))</f>
        <v>South Korea@73</v>
      </c>
      <c r="H800" t="str">
        <f>IFERROR(INDEX('기사 제목, 링크 정리시트'!B:B,MATCH(CONCATENATE("http://skinnonews.com"&amp;'5pg 데이터'!A800),'기사 제목, 링크 정리시트'!C:C,0)),"")</f>
        <v>SK On-Ford JV BlueOval SK secures up to USD 9.2 billion of DOE Loan Conditional Commitment</v>
      </c>
      <c r="M800">
        <f>주간_5pg!F800</f>
        <v>0</v>
      </c>
    </row>
    <row r="801" spans="1:13">
      <c r="A801" s="86" t="s">
        <v>613</v>
      </c>
      <c r="B801" s="86" t="s">
        <v>243</v>
      </c>
      <c r="C801" s="86">
        <v>1</v>
      </c>
      <c r="D801">
        <f>IF(VLOOKUP(A801,'상위 PV'!A:C,3,0)="기사임",1,"")</f>
        <v>1</v>
      </c>
      <c r="E801">
        <f>COUNTIF(주간_5pg!$F$2:$F$800,'5pg 데이터'!B801)</f>
        <v>1</v>
      </c>
      <c r="F801" t="b">
        <f t="shared" si="12"/>
        <v>1</v>
      </c>
      <c r="G801" t="str">
        <f>IF(F801=FALSE,"",B801&amp;"@"&amp;COUNTIFS($B$1:B801,B801,$F$1:F801,TRUE))</f>
        <v>Thailand@4</v>
      </c>
      <c r="H801" t="str">
        <f>IFERROR(INDEX('기사 제목, 링크 정리시트'!B:B,MATCH(CONCATENATE("http://skinnonews.com"&amp;'5pg 데이터'!A801),'기사 제목, 링크 정리시트'!C:C,0)),"")</f>
        <v>SK On-Ford JV BlueOval SK secures up to USD 9.2 billion of DOE Loan Conditional Commitment</v>
      </c>
      <c r="M801">
        <f>주간_5pg!F801</f>
        <v>0</v>
      </c>
    </row>
    <row r="802" spans="1:13">
      <c r="A802" s="86" t="s">
        <v>615</v>
      </c>
      <c r="B802" s="86" t="s">
        <v>245</v>
      </c>
      <c r="C802" s="86">
        <v>1</v>
      </c>
      <c r="D802">
        <f>IF(VLOOKUP(A802,'상위 PV'!A:C,3,0)="기사임",1,"")</f>
        <v>1</v>
      </c>
      <c r="E802">
        <f>COUNTIF(주간_5pg!$F$2:$F$800,'5pg 데이터'!B802)</f>
        <v>1</v>
      </c>
      <c r="F802" t="b">
        <f t="shared" si="12"/>
        <v>1</v>
      </c>
      <c r="G802" t="str">
        <f>IF(F802=FALSE,"",B802&amp;"@"&amp;COUNTIFS($B$1:B802,B802,$F$1:F802,TRUE))</f>
        <v>Belgium@5</v>
      </c>
      <c r="H802" t="str">
        <f>IFERROR(INDEX('기사 제목, 링크 정리시트'!B:B,MATCH(CONCATENATE("http://skinnonews.com"&amp;'5pg 데이터'!A802),'기사 제목, 링크 정리시트'!C:C,0)),"")</f>
        <v>SK hi-tech battery materials Poland awarded the title of “Sustainability Leader” by the Polish government</v>
      </c>
      <c r="M802">
        <f>주간_5pg!F802</f>
        <v>0</v>
      </c>
    </row>
    <row r="803" spans="1:13">
      <c r="A803" s="86" t="s">
        <v>615</v>
      </c>
      <c r="B803" s="86" t="s">
        <v>241</v>
      </c>
      <c r="C803" s="86">
        <v>1</v>
      </c>
      <c r="D803">
        <f>IF(VLOOKUP(A803,'상위 PV'!A:C,3,0)="기사임",1,"")</f>
        <v>1</v>
      </c>
      <c r="E803">
        <f>COUNTIF(주간_5pg!$F$2:$F$800,'5pg 데이터'!B803)</f>
        <v>1</v>
      </c>
      <c r="F803" t="b">
        <f t="shared" si="12"/>
        <v>1</v>
      </c>
      <c r="G803" t="str">
        <f>IF(F803=FALSE,"",B803&amp;"@"&amp;COUNTIFS($B$1:B803,B803,$F$1:F803,TRUE))</f>
        <v>Netherlands@9</v>
      </c>
      <c r="H803" t="str">
        <f>IFERROR(INDEX('기사 제목, 링크 정리시트'!B:B,MATCH(CONCATENATE("http://skinnonews.com"&amp;'5pg 데이터'!A803),'기사 제목, 링크 정리시트'!C:C,0)),"")</f>
        <v>SK hi-tech battery materials Poland awarded the title of “Sustainability Leader” by the Polish government</v>
      </c>
      <c r="M803">
        <f>주간_5pg!F803</f>
        <v>0</v>
      </c>
    </row>
    <row r="804" spans="1:13">
      <c r="A804" s="86" t="s">
        <v>615</v>
      </c>
      <c r="B804" s="86" t="s">
        <v>230</v>
      </c>
      <c r="C804" s="86">
        <v>1</v>
      </c>
      <c r="D804">
        <f>IF(VLOOKUP(A804,'상위 PV'!A:C,3,0)="기사임",1,"")</f>
        <v>1</v>
      </c>
      <c r="E804">
        <f>COUNTIF(주간_5pg!$F$2:$F$800,'5pg 데이터'!B804)</f>
        <v>1</v>
      </c>
      <c r="F804" t="b">
        <f t="shared" si="12"/>
        <v>1</v>
      </c>
      <c r="G804" t="str">
        <f>IF(F804=FALSE,"",B804&amp;"@"&amp;COUNTIFS($B$1:B804,B804,$F$1:F804,TRUE))</f>
        <v>Singapore@46</v>
      </c>
      <c r="H804" t="str">
        <f>IFERROR(INDEX('기사 제목, 링크 정리시트'!B:B,MATCH(CONCATENATE("http://skinnonews.com"&amp;'5pg 데이터'!A804),'기사 제목, 링크 정리시트'!C:C,0)),"")</f>
        <v>SK hi-tech battery materials Poland awarded the title of “Sustainability Leader” by the Polish government</v>
      </c>
      <c r="M804">
        <f>주간_5pg!F804</f>
        <v>0</v>
      </c>
    </row>
    <row r="805" spans="1:13">
      <c r="A805" s="86" t="s">
        <v>616</v>
      </c>
      <c r="B805" s="86" t="s">
        <v>230</v>
      </c>
      <c r="C805" s="86">
        <v>1</v>
      </c>
      <c r="D805">
        <f>IF(VLOOKUP(A805,'상위 PV'!A:C,3,0)="기사임",1,"")</f>
        <v>1</v>
      </c>
      <c r="E805">
        <f>COUNTIF(주간_5pg!$F$2:$F$800,'5pg 데이터'!B805)</f>
        <v>1</v>
      </c>
      <c r="F805" t="b">
        <f t="shared" si="12"/>
        <v>1</v>
      </c>
      <c r="G805" t="str">
        <f>IF(F805=FALSE,"",B805&amp;"@"&amp;COUNTIFS($B$1:B805,B805,$F$1:F805,TRUE))</f>
        <v>Singapore@47</v>
      </c>
      <c r="H805" t="str">
        <f>IFERROR(INDEX('기사 제목, 링크 정리시트'!B:B,MATCH(CONCATENATE("http://skinnonews.com"&amp;'5pg 데이터'!A805),'기사 제목, 링크 정리시트'!C:C,0)),"")</f>
        <v>SK Innovation decides to increase paid-in capital by KRW 1.18 trillion</v>
      </c>
      <c r="M805">
        <f>주간_5pg!F805</f>
        <v>0</v>
      </c>
    </row>
    <row r="806" spans="1:13">
      <c r="A806" s="86" t="s">
        <v>616</v>
      </c>
      <c r="B806" s="86" t="s">
        <v>226</v>
      </c>
      <c r="C806" s="86">
        <v>1</v>
      </c>
      <c r="D806">
        <f>IF(VLOOKUP(A806,'상위 PV'!A:C,3,0)="기사임",1,"")</f>
        <v>1</v>
      </c>
      <c r="E806">
        <f>COUNTIF(주간_5pg!$F$2:$F$800,'5pg 데이터'!B806)</f>
        <v>1</v>
      </c>
      <c r="F806" t="b">
        <f t="shared" si="12"/>
        <v>1</v>
      </c>
      <c r="G806" t="str">
        <f>IF(F806=FALSE,"",B806&amp;"@"&amp;COUNTIFS($B$1:B806,B806,$F$1:F806,TRUE))</f>
        <v>South Korea@74</v>
      </c>
      <c r="H806" t="str">
        <f>IFERROR(INDEX('기사 제목, 링크 정리시트'!B:B,MATCH(CONCATENATE("http://skinnonews.com"&amp;'5pg 데이터'!A806),'기사 제목, 링크 정리시트'!C:C,0)),"")</f>
        <v>SK Innovation decides to increase paid-in capital by KRW 1.18 trillion</v>
      </c>
      <c r="M806">
        <f>주간_5pg!F806</f>
        <v>0</v>
      </c>
    </row>
    <row r="807" spans="1:13">
      <c r="A807" s="86" t="s">
        <v>1855</v>
      </c>
      <c r="B807" s="86" t="s">
        <v>234</v>
      </c>
      <c r="C807" s="86">
        <v>1</v>
      </c>
      <c r="D807">
        <f>IF(VLOOKUP(A807,'상위 PV'!A:C,3,0)="기사임",1,"")</f>
        <v>1</v>
      </c>
      <c r="E807">
        <f>COUNTIF(주간_5pg!$F$2:$F$800,'5pg 데이터'!B807)</f>
        <v>1</v>
      </c>
      <c r="F807" t="b">
        <f t="shared" si="12"/>
        <v>1</v>
      </c>
      <c r="G807" t="str">
        <f>IF(F807=FALSE,"",B807&amp;"@"&amp;COUNTIFS($B$1:B807,B807,$F$1:F807,TRUE))</f>
        <v>United Kingdom@23</v>
      </c>
      <c r="H807" t="str">
        <f>IFERROR(INDEX('기사 제목, 링크 정리시트'!B:B,MATCH(CONCATENATE("http://skinnonews.com"&amp;'5pg 데이터'!A807),'기사 제목, 링크 정리시트'!C:C,0)),"")</f>
        <v>SK Innovation proudly supports the World Choir Games Gangneung 2023</v>
      </c>
      <c r="M807">
        <f>주간_5pg!F807</f>
        <v>0</v>
      </c>
    </row>
    <row r="808" spans="1:13">
      <c r="A808" s="86" t="s">
        <v>1856</v>
      </c>
      <c r="B808" s="86" t="s">
        <v>234</v>
      </c>
      <c r="C808" s="86">
        <v>1</v>
      </c>
      <c r="D808">
        <f>IF(VLOOKUP(A808,'상위 PV'!A:C,3,0)="기사임",1,"")</f>
        <v>1</v>
      </c>
      <c r="E808">
        <f>COUNTIF(주간_5pg!$F$2:$F$800,'5pg 데이터'!B808)</f>
        <v>1</v>
      </c>
      <c r="F808" t="b">
        <f t="shared" si="12"/>
        <v>1</v>
      </c>
      <c r="G808" t="str">
        <f>IF(F808=FALSE,"",B808&amp;"@"&amp;COUNTIFS($B$1:B808,B808,$F$1:F808,TRUE))</f>
        <v>United Kingdom@24</v>
      </c>
      <c r="H808" t="str">
        <f>IFERROR(INDEX('기사 제목, 링크 정리시트'!B:B,MATCH(CONCATENATE("http://skinnonews.com"&amp;'5pg 데이터'!A808),'기사 제목, 링크 정리시트'!C:C,0)),"")</f>
        <v>[Recap] Visit Gangneung to enjoy the World Choir Games 2023 with SK Innovation</v>
      </c>
      <c r="M808">
        <f>주간_5pg!F808</f>
        <v>0</v>
      </c>
    </row>
    <row r="809" spans="1:13">
      <c r="A809" s="86" t="s">
        <v>920</v>
      </c>
      <c r="B809" s="86" t="s">
        <v>1583</v>
      </c>
      <c r="C809" s="86">
        <v>1</v>
      </c>
      <c r="D809">
        <f>IF(VLOOKUP(A809,'상위 PV'!A:C,3,0)="기사임",1,"")</f>
        <v>1</v>
      </c>
      <c r="E809">
        <f>COUNTIF(주간_5pg!$F$2:$F$800,'5pg 데이터'!B809)</f>
        <v>1</v>
      </c>
      <c r="F809" t="b">
        <f t="shared" si="12"/>
        <v>1</v>
      </c>
      <c r="G809" t="str">
        <f>IF(F809=FALSE,"",B809&amp;"@"&amp;COUNTIFS($B$1:B809,B809,$F$1:F809,TRUE))</f>
        <v>Egypt@2</v>
      </c>
      <c r="H809" t="str">
        <f>IFERROR(INDEX('기사 제목, 링크 정리시트'!B:B,MATCH(CONCATENATE("http://skinnonews.com"&amp;'5pg 데이터'!A809),'기사 제목, 링크 정리시트'!C:C,0)),"")</f>
        <v>SK Liquor Station pop-up store in Ulsan, a hot spot to refuel your life with positive energy</v>
      </c>
      <c r="M809">
        <f>주간_5pg!F809</f>
        <v>0</v>
      </c>
    </row>
    <row r="810" spans="1:13">
      <c r="A810" s="86" t="s">
        <v>920</v>
      </c>
      <c r="B810" s="86" t="s">
        <v>229</v>
      </c>
      <c r="C810" s="86">
        <v>1</v>
      </c>
      <c r="D810">
        <f>IF(VLOOKUP(A810,'상위 PV'!A:C,3,0)="기사임",1,"")</f>
        <v>1</v>
      </c>
      <c r="E810">
        <f>COUNTIF(주간_5pg!$F$2:$F$800,'5pg 데이터'!B810)</f>
        <v>1</v>
      </c>
      <c r="F810" t="b">
        <f t="shared" si="12"/>
        <v>1</v>
      </c>
      <c r="G810" t="str">
        <f>IF(F810=FALSE,"",B810&amp;"@"&amp;COUNTIFS($B$1:B810,B810,$F$1:F810,TRUE))</f>
        <v>India@66</v>
      </c>
      <c r="H810" t="str">
        <f>IFERROR(INDEX('기사 제목, 링크 정리시트'!B:B,MATCH(CONCATENATE("http://skinnonews.com"&amp;'5pg 데이터'!A810),'기사 제목, 링크 정리시트'!C:C,0)),"")</f>
        <v>SK Liquor Station pop-up store in Ulsan, a hot spot to refuel your life with positive energy</v>
      </c>
      <c r="M810">
        <f>주간_5pg!F810</f>
        <v>0</v>
      </c>
    </row>
    <row r="811" spans="1:13">
      <c r="A811" s="86" t="s">
        <v>920</v>
      </c>
      <c r="B811" s="86" t="s">
        <v>225</v>
      </c>
      <c r="C811" s="86">
        <v>1</v>
      </c>
      <c r="D811">
        <f>IF(VLOOKUP(A811,'상위 PV'!A:C,3,0)="기사임",1,"")</f>
        <v>1</v>
      </c>
      <c r="E811">
        <f>COUNTIF(주간_5pg!$F$2:$F$800,'5pg 데이터'!B811)</f>
        <v>1</v>
      </c>
      <c r="F811" t="b">
        <f t="shared" si="12"/>
        <v>1</v>
      </c>
      <c r="G811" t="str">
        <f>IF(F811=FALSE,"",B811&amp;"@"&amp;COUNTIFS($B$1:B811,B811,$F$1:F811,TRUE))</f>
        <v>United States@80</v>
      </c>
      <c r="H811" t="str">
        <f>IFERROR(INDEX('기사 제목, 링크 정리시트'!B:B,MATCH(CONCATENATE("http://skinnonews.com"&amp;'5pg 데이터'!A811),'기사 제목, 링크 정리시트'!C:C,0)),"")</f>
        <v>SK Liquor Station pop-up store in Ulsan, a hot spot to refuel your life with positive energy</v>
      </c>
      <c r="M811">
        <f>주간_5pg!F811</f>
        <v>0</v>
      </c>
    </row>
    <row r="812" spans="1:13">
      <c r="A812" s="86" t="s">
        <v>644</v>
      </c>
      <c r="B812" s="86" t="s">
        <v>229</v>
      </c>
      <c r="C812" s="86">
        <v>1</v>
      </c>
      <c r="D812">
        <f>IF(VLOOKUP(A812,'상위 PV'!A:C,3,0)="기사임",1,"")</f>
        <v>1</v>
      </c>
      <c r="E812">
        <f>COUNTIF(주간_5pg!$F$2:$F$800,'5pg 데이터'!B812)</f>
        <v>1</v>
      </c>
      <c r="F812" t="b">
        <f t="shared" si="12"/>
        <v>1</v>
      </c>
      <c r="G812" t="str">
        <f>IF(F812=FALSE,"",B812&amp;"@"&amp;COUNTIFS($B$1:B812,B812,$F$1:F812,TRUE))</f>
        <v>India@67</v>
      </c>
      <c r="H812" t="str">
        <f>IFERROR(INDEX('기사 제목, 링크 정리시트'!B:B,MATCH(CONCATENATE("http://skinnonews.com"&amp;'5pg 데이터'!A812),'기사 제목, 링크 정리시트'!C:C,0)),"")</f>
        <v>SK On opens Battery Safety Evaluation Center</v>
      </c>
      <c r="M812">
        <f>주간_5pg!F812</f>
        <v>0</v>
      </c>
    </row>
    <row r="813" spans="1:13">
      <c r="A813" s="86" t="s">
        <v>644</v>
      </c>
      <c r="B813" s="86" t="s">
        <v>241</v>
      </c>
      <c r="C813" s="86">
        <v>1</v>
      </c>
      <c r="D813">
        <f>IF(VLOOKUP(A813,'상위 PV'!A:C,3,0)="기사임",1,"")</f>
        <v>1</v>
      </c>
      <c r="E813">
        <f>COUNTIF(주간_5pg!$F$2:$F$800,'5pg 데이터'!B813)</f>
        <v>1</v>
      </c>
      <c r="F813" t="b">
        <f t="shared" si="12"/>
        <v>1</v>
      </c>
      <c r="G813" t="str">
        <f>IF(F813=FALSE,"",B813&amp;"@"&amp;COUNTIFS($B$1:B813,B813,$F$1:F813,TRUE))</f>
        <v>Netherlands@10</v>
      </c>
      <c r="H813" t="str">
        <f>IFERROR(INDEX('기사 제목, 링크 정리시트'!B:B,MATCH(CONCATENATE("http://skinnonews.com"&amp;'5pg 데이터'!A813),'기사 제목, 링크 정리시트'!C:C,0)),"")</f>
        <v>SK On opens Battery Safety Evaluation Center</v>
      </c>
      <c r="M813">
        <f>주간_5pg!F813</f>
        <v>0</v>
      </c>
    </row>
    <row r="814" spans="1:13">
      <c r="A814" s="86" t="s">
        <v>1767</v>
      </c>
      <c r="B814" s="86" t="s">
        <v>233</v>
      </c>
      <c r="C814" s="86">
        <v>1</v>
      </c>
      <c r="D814">
        <f>IF(VLOOKUP(A814,'상위 PV'!A:C,3,0)="기사임",1,"")</f>
        <v>1</v>
      </c>
      <c r="E814">
        <f>COUNTIF(주간_5pg!$F$2:$F$800,'5pg 데이터'!B814)</f>
        <v>1</v>
      </c>
      <c r="F814" t="b">
        <f t="shared" si="12"/>
        <v>1</v>
      </c>
      <c r="G814" t="str">
        <f>IF(F814=FALSE,"",B814&amp;"@"&amp;COUNTIFS($B$1:B814,B814,$F$1:F814,TRUE))</f>
        <v>Hong Kong@17</v>
      </c>
      <c r="H814" t="str">
        <f>IFERROR(INDEX('기사 제목, 링크 정리시트'!B:B,MATCH(CONCATENATE("http://skinnonews.com"&amp;'5pg 데이터'!A814),'기사 제목, 링크 정리시트'!C:C,0)),"")</f>
        <v/>
      </c>
      <c r="M814">
        <f>주간_5pg!F814</f>
        <v>0</v>
      </c>
    </row>
    <row r="815" spans="1:13">
      <c r="A815" s="86" t="s">
        <v>645</v>
      </c>
      <c r="B815" s="86" t="s">
        <v>226</v>
      </c>
      <c r="C815" s="86">
        <v>1</v>
      </c>
      <c r="D815">
        <f>IF(VLOOKUP(A815,'상위 PV'!A:C,3,0)="기사임",1,"")</f>
        <v>1</v>
      </c>
      <c r="E815">
        <f>COUNTIF(주간_5pg!$F$2:$F$800,'5pg 데이터'!B815)</f>
        <v>1</v>
      </c>
      <c r="F815" t="b">
        <f t="shared" si="12"/>
        <v>1</v>
      </c>
      <c r="G815" t="str">
        <f>IF(F815=FALSE,"",B815&amp;"@"&amp;COUNTIFS($B$1:B815,B815,$F$1:F815,TRUE))</f>
        <v>South Korea@75</v>
      </c>
      <c r="H815" t="str">
        <f>IFERROR(INDEX('기사 제목, 링크 정리시트'!B:B,MATCH(CONCATENATE("http://skinnonews.com"&amp;'5pg 데이터'!A815),'기사 제목, 링크 정리시트'!C:C,0)),"")</f>
        <v>[SK Innovation’s Q2 2023 Financial Results] Recording sales of KRW 18.73 trillion and operating loss of KRW 106.8 billion</v>
      </c>
      <c r="M815">
        <f>주간_5pg!F815</f>
        <v>0</v>
      </c>
    </row>
    <row r="816" spans="1:13">
      <c r="A816" s="86" t="s">
        <v>656</v>
      </c>
      <c r="B816" s="86" t="s">
        <v>237</v>
      </c>
      <c r="C816" s="86">
        <v>1</v>
      </c>
      <c r="D816">
        <f>IF(VLOOKUP(A816,'상위 PV'!A:C,3,0)="기사임",1,"")</f>
        <v>1</v>
      </c>
      <c r="E816">
        <f>COUNTIF(주간_5pg!$F$2:$F$800,'5pg 데이터'!B816)</f>
        <v>1</v>
      </c>
      <c r="F816" t="b">
        <f t="shared" si="12"/>
        <v>1</v>
      </c>
      <c r="G816" t="str">
        <f>IF(F816=FALSE,"",B816&amp;"@"&amp;COUNTIFS($B$1:B816,B816,$F$1:F816,TRUE))</f>
        <v>Malaysia@11</v>
      </c>
      <c r="H816" t="str">
        <f>IFERROR(INDEX('기사 제목, 링크 정리시트'!B:B,MATCH(CONCATENATE("http://skinnonews.com"&amp;'5pg 데이터'!A816),'기사 제목, 링크 정리시트'!C:C,0)),"")</f>
        <v>[Interview] Meet Kim Joo-youn, an Independent Director of SK Innovation</v>
      </c>
      <c r="M816">
        <f>주간_5pg!F816</f>
        <v>0</v>
      </c>
    </row>
    <row r="817" spans="1:13">
      <c r="A817" s="86" t="s">
        <v>657</v>
      </c>
      <c r="B817" s="86" t="s">
        <v>231</v>
      </c>
      <c r="C817" s="86">
        <v>1</v>
      </c>
      <c r="D817">
        <f>IF(VLOOKUP(A817,'상위 PV'!A:C,3,0)="기사임",1,"")</f>
        <v>1</v>
      </c>
      <c r="E817">
        <f>COUNTIF(주간_5pg!$F$2:$F$800,'5pg 데이터'!B817)</f>
        <v>1</v>
      </c>
      <c r="F817" t="b">
        <f t="shared" si="12"/>
        <v>1</v>
      </c>
      <c r="G817" t="str">
        <f>IF(F817=FALSE,"",B817&amp;"@"&amp;COUNTIFS($B$1:B817,B817,$F$1:F817,TRUE))</f>
        <v>China@20</v>
      </c>
      <c r="H817" t="str">
        <f>IFERROR(INDEX('기사 제목, 링크 정리시트'!B:B,MATCH(CONCATENATE("http://skinnonews.com"&amp;'5pg 데이터'!A817),'기사 제목, 링크 정리시트'!C:C,0)),"")</f>
        <v>South Korea – Malaysia Carbon Capture &amp; Storage Project alliance expanded with new MOU</v>
      </c>
      <c r="M817">
        <f>주간_5pg!F817</f>
        <v>0</v>
      </c>
    </row>
    <row r="818" spans="1:13">
      <c r="A818" s="86" t="s">
        <v>657</v>
      </c>
      <c r="B818" s="86" t="s">
        <v>236</v>
      </c>
      <c r="C818" s="86">
        <v>1</v>
      </c>
      <c r="D818">
        <f>IF(VLOOKUP(A818,'상위 PV'!A:C,3,0)="기사임",1,"")</f>
        <v>1</v>
      </c>
      <c r="E818">
        <f>COUNTIF(주간_5pg!$F$2:$F$800,'5pg 데이터'!B818)</f>
        <v>1</v>
      </c>
      <c r="F818" t="b">
        <f t="shared" si="12"/>
        <v>1</v>
      </c>
      <c r="G818" t="str">
        <f>IF(F818=FALSE,"",B818&amp;"@"&amp;COUNTIFS($B$1:B818,B818,$F$1:F818,TRUE))</f>
        <v>France@12</v>
      </c>
      <c r="H818" t="str">
        <f>IFERROR(INDEX('기사 제목, 링크 정리시트'!B:B,MATCH(CONCATENATE("http://skinnonews.com"&amp;'5pg 데이터'!A818),'기사 제목, 링크 정리시트'!C:C,0)),"")</f>
        <v>South Korea – Malaysia Carbon Capture &amp; Storage Project alliance expanded with new MOU</v>
      </c>
      <c r="M818">
        <f>주간_5pg!F818</f>
        <v>0</v>
      </c>
    </row>
    <row r="819" spans="1:13">
      <c r="A819" s="86" t="s">
        <v>657</v>
      </c>
      <c r="B819" s="86" t="s">
        <v>229</v>
      </c>
      <c r="C819" s="86">
        <v>1</v>
      </c>
      <c r="D819">
        <f>IF(VLOOKUP(A819,'상위 PV'!A:C,3,0)="기사임",1,"")</f>
        <v>1</v>
      </c>
      <c r="E819">
        <f>COUNTIF(주간_5pg!$F$2:$F$800,'5pg 데이터'!B819)</f>
        <v>1</v>
      </c>
      <c r="F819" t="b">
        <f t="shared" si="12"/>
        <v>1</v>
      </c>
      <c r="G819" t="str">
        <f>IF(F819=FALSE,"",B819&amp;"@"&amp;COUNTIFS($B$1:B819,B819,$F$1:F819,TRUE))</f>
        <v>India@68</v>
      </c>
      <c r="H819" t="str">
        <f>IFERROR(INDEX('기사 제목, 링크 정리시트'!B:B,MATCH(CONCATENATE("http://skinnonews.com"&amp;'5pg 데이터'!A819),'기사 제목, 링크 정리시트'!C:C,0)),"")</f>
        <v>South Korea – Malaysia Carbon Capture &amp; Storage Project alliance expanded with new MOU</v>
      </c>
      <c r="M819">
        <f>주간_5pg!F819</f>
        <v>0</v>
      </c>
    </row>
    <row r="820" spans="1:13">
      <c r="A820" s="86" t="s">
        <v>657</v>
      </c>
      <c r="B820" s="86" t="s">
        <v>226</v>
      </c>
      <c r="C820" s="86">
        <v>1</v>
      </c>
      <c r="D820">
        <f>IF(VLOOKUP(A820,'상위 PV'!A:C,3,0)="기사임",1,"")</f>
        <v>1</v>
      </c>
      <c r="E820">
        <f>COUNTIF(주간_5pg!$F$2:$F$800,'5pg 데이터'!B820)</f>
        <v>1</v>
      </c>
      <c r="F820" t="b">
        <f t="shared" si="12"/>
        <v>1</v>
      </c>
      <c r="G820" t="str">
        <f>IF(F820=FALSE,"",B820&amp;"@"&amp;COUNTIFS($B$1:B820,B820,$F$1:F820,TRUE))</f>
        <v>South Korea@76</v>
      </c>
      <c r="H820" t="str">
        <f>IFERROR(INDEX('기사 제목, 링크 정리시트'!B:B,MATCH(CONCATENATE("http://skinnonews.com"&amp;'5pg 데이터'!A820),'기사 제목, 링크 정리시트'!C:C,0)),"")</f>
        <v>South Korea – Malaysia Carbon Capture &amp; Storage Project alliance expanded with new MOU</v>
      </c>
      <c r="M820">
        <f>주간_5pg!F820</f>
        <v>0</v>
      </c>
    </row>
    <row r="821" spans="1:13">
      <c r="A821" s="86" t="s">
        <v>657</v>
      </c>
      <c r="B821" s="86" t="s">
        <v>628</v>
      </c>
      <c r="C821" s="86">
        <v>1</v>
      </c>
      <c r="D821">
        <f>IF(VLOOKUP(A821,'상위 PV'!A:C,3,0)="기사임",1,"")</f>
        <v>1</v>
      </c>
      <c r="E821">
        <f>COUNTIF(주간_5pg!$F$2:$F$800,'5pg 데이터'!B821)</f>
        <v>1</v>
      </c>
      <c r="F821" t="b">
        <f t="shared" si="12"/>
        <v>1</v>
      </c>
      <c r="G821" t="str">
        <f>IF(F821=FALSE,"",B821&amp;"@"&amp;COUNTIFS($B$1:B821,B821,$F$1:F821,TRUE))</f>
        <v>United Arab Emirates@3</v>
      </c>
      <c r="H821" t="str">
        <f>IFERROR(INDEX('기사 제목, 링크 정리시트'!B:B,MATCH(CONCATENATE("http://skinnonews.com"&amp;'5pg 데이터'!A821),'기사 제목, 링크 정리시트'!C:C,0)),"")</f>
        <v>South Korea – Malaysia Carbon Capture &amp; Storage Project alliance expanded with new MOU</v>
      </c>
      <c r="M821">
        <f>주간_5pg!F821</f>
        <v>0</v>
      </c>
    </row>
    <row r="822" spans="1:13">
      <c r="A822" s="86" t="s">
        <v>657</v>
      </c>
      <c r="B822" s="86" t="s">
        <v>234</v>
      </c>
      <c r="C822" s="86">
        <v>1</v>
      </c>
      <c r="D822">
        <f>IF(VLOOKUP(A822,'상위 PV'!A:C,3,0)="기사임",1,"")</f>
        <v>1</v>
      </c>
      <c r="E822">
        <f>COUNTIF(주간_5pg!$F$2:$F$800,'5pg 데이터'!B822)</f>
        <v>1</v>
      </c>
      <c r="F822" t="b">
        <f t="shared" si="12"/>
        <v>1</v>
      </c>
      <c r="G822" t="str">
        <f>IF(F822=FALSE,"",B822&amp;"@"&amp;COUNTIFS($B$1:B822,B822,$F$1:F822,TRUE))</f>
        <v>United Kingdom@25</v>
      </c>
      <c r="H822" t="str">
        <f>IFERROR(INDEX('기사 제목, 링크 정리시트'!B:B,MATCH(CONCATENATE("http://skinnonews.com"&amp;'5pg 데이터'!A822),'기사 제목, 링크 정리시트'!C:C,0)),"")</f>
        <v>South Korea – Malaysia Carbon Capture &amp; Storage Project alliance expanded with new MOU</v>
      </c>
      <c r="M822">
        <f>주간_5pg!F822</f>
        <v>0</v>
      </c>
    </row>
    <row r="823" spans="1:13">
      <c r="A823" s="86" t="s">
        <v>1857</v>
      </c>
      <c r="B823" s="86" t="s">
        <v>229</v>
      </c>
      <c r="C823" s="86">
        <v>1</v>
      </c>
      <c r="D823">
        <f>IF(VLOOKUP(A823,'상위 PV'!A:C,3,0)="기사임",1,"")</f>
        <v>1</v>
      </c>
      <c r="E823">
        <f>COUNTIF(주간_5pg!$F$2:$F$800,'5pg 데이터'!B823)</f>
        <v>1</v>
      </c>
      <c r="F823" t="b">
        <f t="shared" si="12"/>
        <v>1</v>
      </c>
      <c r="G823" t="str">
        <f>IF(F823=FALSE,"",B823&amp;"@"&amp;COUNTIFS($B$1:B823,B823,$F$1:F823,TRUE))</f>
        <v>India@69</v>
      </c>
      <c r="H823" t="str">
        <f>IFERROR(INDEX('기사 제목, 링크 정리시트'!B:B,MATCH(CONCATENATE("http://skinnonews.com"&amp;'5pg 데이터'!A823),'기사 제목, 링크 정리시트'!C:C,0)),"")</f>
        <v>Sinopec-SK Petrochemical celebrates the 10 th anniversary of its foundation</v>
      </c>
      <c r="M823">
        <f>주간_5pg!F823</f>
        <v>0</v>
      </c>
    </row>
    <row r="824" spans="1:13">
      <c r="A824" s="86" t="s">
        <v>1201</v>
      </c>
      <c r="B824" s="86" t="s">
        <v>230</v>
      </c>
      <c r="C824" s="86">
        <v>1</v>
      </c>
      <c r="D824">
        <f>IF(VLOOKUP(A824,'상위 PV'!A:C,3,0)="기사임",1,"")</f>
        <v>1</v>
      </c>
      <c r="E824">
        <f>COUNTIF(주간_5pg!$F$2:$F$800,'5pg 데이터'!B824)</f>
        <v>1</v>
      </c>
      <c r="F824" t="b">
        <f t="shared" si="12"/>
        <v>1</v>
      </c>
      <c r="G824" t="str">
        <f>IF(F824=FALSE,"",B824&amp;"@"&amp;COUNTIFS($B$1:B824,B824,$F$1:F824,TRUE))</f>
        <v>Singapore@48</v>
      </c>
      <c r="H824" t="str">
        <f>IFERROR(INDEX('기사 제목, 링크 정리시트'!B:B,MATCH(CONCATENATE("http://skinnonews.com"&amp;'5pg 데이터'!A824),'기사 제목, 링크 정리시트'!C:C,0)),"")</f>
        <v/>
      </c>
      <c r="M824">
        <f>주간_5pg!F824</f>
        <v>0</v>
      </c>
    </row>
    <row r="825" spans="1:13">
      <c r="A825" s="86" t="s">
        <v>672</v>
      </c>
      <c r="B825" s="86" t="s">
        <v>249</v>
      </c>
      <c r="C825" s="86">
        <v>1</v>
      </c>
      <c r="D825">
        <f>IF(VLOOKUP(A825,'상위 PV'!A:C,3,0)="기사임",1,"")</f>
        <v>1</v>
      </c>
      <c r="E825">
        <f>COUNTIF(주간_5pg!$F$2:$F$800,'5pg 데이터'!B825)</f>
        <v>1</v>
      </c>
      <c r="F825" t="b">
        <f t="shared" si="12"/>
        <v>1</v>
      </c>
      <c r="G825" t="str">
        <f>IF(F825=FALSE,"",B825&amp;"@"&amp;COUNTIFS($B$1:B825,B825,$F$1:F825,TRUE))</f>
        <v>Australia@14</v>
      </c>
      <c r="H825" t="str">
        <f>IFERROR(INDEX('기사 제목, 링크 정리시트'!B:B,MATCH(CONCATENATE("http://skinnonews.com"&amp;'5pg 데이터'!A825),'기사 제목, 링크 정리시트'!C:C,0)),"")</f>
        <v>SK On invests up to KRW 1.5 trillion in facility expansion in Seosan City, South Korea</v>
      </c>
      <c r="M825">
        <f>주간_5pg!F825</f>
        <v>0</v>
      </c>
    </row>
    <row r="826" spans="1:13">
      <c r="A826" s="86" t="s">
        <v>672</v>
      </c>
      <c r="B826" s="86" t="s">
        <v>227</v>
      </c>
      <c r="C826" s="86">
        <v>1</v>
      </c>
      <c r="D826">
        <f>IF(VLOOKUP(A826,'상위 PV'!A:C,3,0)="기사임",1,"")</f>
        <v>1</v>
      </c>
      <c r="E826">
        <f>COUNTIF(주간_5pg!$F$2:$F$800,'5pg 데이터'!B826)</f>
        <v>1</v>
      </c>
      <c r="F826" t="b">
        <f t="shared" si="12"/>
        <v>1</v>
      </c>
      <c r="G826" t="str">
        <f>IF(F826=FALSE,"",B826&amp;"@"&amp;COUNTIFS($B$1:B826,B826,$F$1:F826,TRUE))</f>
        <v>Japan@42</v>
      </c>
      <c r="H826" t="str">
        <f>IFERROR(INDEX('기사 제목, 링크 정리시트'!B:B,MATCH(CONCATENATE("http://skinnonews.com"&amp;'5pg 데이터'!A826),'기사 제목, 링크 정리시트'!C:C,0)),"")</f>
        <v>SK On invests up to KRW 1.5 trillion in facility expansion in Seosan City, South Korea</v>
      </c>
      <c r="M826">
        <f>주간_5pg!F826</f>
        <v>0</v>
      </c>
    </row>
    <row r="827" spans="1:13">
      <c r="A827" s="86" t="s">
        <v>668</v>
      </c>
      <c r="B827" s="86" t="s">
        <v>228</v>
      </c>
      <c r="C827" s="86">
        <v>1</v>
      </c>
      <c r="D827">
        <f>IF(VLOOKUP(A827,'상위 PV'!A:C,3,0)="기사임",1,"")</f>
        <v>1</v>
      </c>
      <c r="E827">
        <f>COUNTIF(주간_5pg!$F$2:$F$800,'5pg 데이터'!B827)</f>
        <v>1</v>
      </c>
      <c r="F827" t="b">
        <f t="shared" si="12"/>
        <v>1</v>
      </c>
      <c r="G827" t="str">
        <f>IF(F827=FALSE,"",B827&amp;"@"&amp;COUNTIFS($B$1:B827,B827,$F$1:F827,TRUE))</f>
        <v>Germany@18</v>
      </c>
      <c r="H827" t="str">
        <f>IFERROR(INDEX('기사 제목, 링크 정리시트'!B:B,MATCH(CONCATENATE("http://skinnonews.com"&amp;'5pg 데이터'!A827),'기사 제목, 링크 정리시트'!C:C,0)),"")</f>
        <v>SK On, Ford, EcoPro BM to establish cathode plant in Quebec, Canada</v>
      </c>
      <c r="M827">
        <f>주간_5pg!F827</f>
        <v>0</v>
      </c>
    </row>
    <row r="828" spans="1:13">
      <c r="A828" s="86" t="s">
        <v>668</v>
      </c>
      <c r="B828" s="86" t="s">
        <v>226</v>
      </c>
      <c r="C828" s="86">
        <v>1</v>
      </c>
      <c r="D828">
        <f>IF(VLOOKUP(A828,'상위 PV'!A:C,3,0)="기사임",1,"")</f>
        <v>1</v>
      </c>
      <c r="E828">
        <f>COUNTIF(주간_5pg!$F$2:$F$800,'5pg 데이터'!B828)</f>
        <v>1</v>
      </c>
      <c r="F828" t="b">
        <f t="shared" si="12"/>
        <v>1</v>
      </c>
      <c r="G828" t="str">
        <f>IF(F828=FALSE,"",B828&amp;"@"&amp;COUNTIFS($B$1:B828,B828,$F$1:F828,TRUE))</f>
        <v>South Korea@77</v>
      </c>
      <c r="H828" t="str">
        <f>IFERROR(INDEX('기사 제목, 링크 정리시트'!B:B,MATCH(CONCATENATE("http://skinnonews.com"&amp;'5pg 데이터'!A828),'기사 제목, 링크 정리시트'!C:C,0)),"")</f>
        <v>SK On, Ford, EcoPro BM to establish cathode plant in Quebec, Canada</v>
      </c>
      <c r="M828">
        <f>주간_5pg!F828</f>
        <v>0</v>
      </c>
    </row>
    <row r="829" spans="1:13">
      <c r="A829" s="86" t="s">
        <v>668</v>
      </c>
      <c r="B829" s="86" t="s">
        <v>243</v>
      </c>
      <c r="C829" s="86">
        <v>1</v>
      </c>
      <c r="D829">
        <f>IF(VLOOKUP(A829,'상위 PV'!A:C,3,0)="기사임",1,"")</f>
        <v>1</v>
      </c>
      <c r="E829">
        <f>COUNTIF(주간_5pg!$F$2:$F$800,'5pg 데이터'!B829)</f>
        <v>1</v>
      </c>
      <c r="F829" t="b">
        <f t="shared" si="12"/>
        <v>1</v>
      </c>
      <c r="G829" t="str">
        <f>IF(F829=FALSE,"",B829&amp;"@"&amp;COUNTIFS($B$1:B829,B829,$F$1:F829,TRUE))</f>
        <v>Thailand@5</v>
      </c>
      <c r="H829" t="str">
        <f>IFERROR(INDEX('기사 제목, 링크 정리시트'!B:B,MATCH(CONCATENATE("http://skinnonews.com"&amp;'5pg 데이터'!A829),'기사 제목, 링크 정리시트'!C:C,0)),"")</f>
        <v>SK On, Ford, EcoPro BM to establish cathode plant in Quebec, Canada</v>
      </c>
      <c r="M829">
        <f>주간_5pg!F829</f>
        <v>0</v>
      </c>
    </row>
    <row r="830" spans="1:13">
      <c r="A830" s="86" t="s">
        <v>668</v>
      </c>
      <c r="B830" s="86" t="s">
        <v>225</v>
      </c>
      <c r="C830" s="86">
        <v>1</v>
      </c>
      <c r="D830">
        <f>IF(VLOOKUP(A830,'상위 PV'!A:C,3,0)="기사임",1,"")</f>
        <v>1</v>
      </c>
      <c r="E830">
        <f>COUNTIF(주간_5pg!$F$2:$F$800,'5pg 데이터'!B830)</f>
        <v>1</v>
      </c>
      <c r="F830" t="b">
        <f t="shared" si="12"/>
        <v>1</v>
      </c>
      <c r="G830" t="str">
        <f>IF(F830=FALSE,"",B830&amp;"@"&amp;COUNTIFS($B$1:B830,B830,$F$1:F830,TRUE))</f>
        <v>United States@81</v>
      </c>
      <c r="H830" t="str">
        <f>IFERROR(INDEX('기사 제목, 링크 정리시트'!B:B,MATCH(CONCATENATE("http://skinnonews.com"&amp;'5pg 데이터'!A830),'기사 제목, 링크 정리시트'!C:C,0)),"")</f>
        <v>SK On, Ford, EcoPro BM to establish cathode plant in Quebec, Canada</v>
      </c>
      <c r="M830">
        <f>주간_5pg!F830</f>
        <v>0</v>
      </c>
    </row>
    <row r="831" spans="1:13">
      <c r="A831" s="86" t="s">
        <v>1037</v>
      </c>
      <c r="B831" s="86" t="s">
        <v>234</v>
      </c>
      <c r="C831" s="86">
        <v>1</v>
      </c>
      <c r="D831">
        <f>IF(VLOOKUP(A831,'상위 PV'!A:C,3,0)="기사임",1,"")</f>
        <v>1</v>
      </c>
      <c r="E831">
        <f>COUNTIF(주간_5pg!$F$2:$F$800,'5pg 데이터'!B831)</f>
        <v>1</v>
      </c>
      <c r="F831" t="b">
        <f t="shared" si="12"/>
        <v>1</v>
      </c>
      <c r="G831" t="str">
        <f>IF(F831=FALSE,"",B831&amp;"@"&amp;COUNTIFS($B$1:B831,B831,$F$1:F831,TRUE))</f>
        <v>United Kingdom@26</v>
      </c>
      <c r="H831" t="str">
        <f>IFERROR(INDEX('기사 제목, 링크 정리시트'!B:B,MATCH(CONCATENATE("http://skinnonews.com"&amp;'5pg 데이터'!A831),'기사 제목, 링크 정리시트'!C:C,0)),"")</f>
        <v>SK Innovation affiliates around the world spread happiness to their members and families</v>
      </c>
      <c r="M831">
        <f>주간_5pg!F831</f>
        <v>0</v>
      </c>
    </row>
    <row r="832" spans="1:13">
      <c r="A832" s="86" t="s">
        <v>671</v>
      </c>
      <c r="B832" s="86" t="s">
        <v>231</v>
      </c>
      <c r="C832" s="86">
        <v>1</v>
      </c>
      <c r="D832">
        <f>IF(VLOOKUP(A832,'상위 PV'!A:C,3,0)="기사임",1,"")</f>
        <v>1</v>
      </c>
      <c r="E832">
        <f>COUNTIF(주간_5pg!$F$2:$F$800,'5pg 데이터'!B832)</f>
        <v>1</v>
      </c>
      <c r="F832" t="b">
        <f t="shared" si="12"/>
        <v>1</v>
      </c>
      <c r="G832" t="str">
        <f>IF(F832=FALSE,"",B832&amp;"@"&amp;COUNTIFS($B$1:B832,B832,$F$1:F832,TRUE))</f>
        <v>China@21</v>
      </c>
      <c r="H832" t="str">
        <f>IFERROR(INDEX('기사 제목, 링크 정리시트'!B:B,MATCH(CONCATENATE("http://skinnonews.com"&amp;'5pg 데이터'!A832),'기사 제목, 링크 정리시트'!C:C,0)),"")</f>
        <v>SK Enmove, DELL, GRC join hands to vitalize the liquid immersion cooling market</v>
      </c>
      <c r="M832">
        <f>주간_5pg!F832</f>
        <v>0</v>
      </c>
    </row>
    <row r="833" spans="1:13">
      <c r="A833" s="86" t="s">
        <v>671</v>
      </c>
      <c r="B833" s="86" t="s">
        <v>228</v>
      </c>
      <c r="C833" s="86">
        <v>1</v>
      </c>
      <c r="D833">
        <f>IF(VLOOKUP(A833,'상위 PV'!A:C,3,0)="기사임",1,"")</f>
        <v>1</v>
      </c>
      <c r="E833">
        <f>COUNTIF(주간_5pg!$F$2:$F$800,'5pg 데이터'!B833)</f>
        <v>1</v>
      </c>
      <c r="F833" t="b">
        <f t="shared" si="12"/>
        <v>1</v>
      </c>
      <c r="G833" t="str">
        <f>IF(F833=FALSE,"",B833&amp;"@"&amp;COUNTIFS($B$1:B833,B833,$F$1:F833,TRUE))</f>
        <v>Germany@19</v>
      </c>
      <c r="H833" t="str">
        <f>IFERROR(INDEX('기사 제목, 링크 정리시트'!B:B,MATCH(CONCATENATE("http://skinnonews.com"&amp;'5pg 데이터'!A833),'기사 제목, 링크 정리시트'!C:C,0)),"")</f>
        <v>SK Enmove, DELL, GRC join hands to vitalize the liquid immersion cooling market</v>
      </c>
      <c r="M833">
        <f>주간_5pg!F833</f>
        <v>0</v>
      </c>
    </row>
    <row r="834" spans="1:13">
      <c r="A834" s="86" t="s">
        <v>671</v>
      </c>
      <c r="B834" s="86" t="s">
        <v>241</v>
      </c>
      <c r="C834" s="86">
        <v>1</v>
      </c>
      <c r="D834">
        <f>IF(VLOOKUP(A834,'상위 PV'!A:C,3,0)="기사임",1,"")</f>
        <v>1</v>
      </c>
      <c r="E834">
        <f>COUNTIF(주간_5pg!$F$2:$F$800,'5pg 데이터'!B834)</f>
        <v>1</v>
      </c>
      <c r="F834" t="b">
        <f t="shared" ref="F834:F897" si="13">AND(D834=1,E834=1)</f>
        <v>1</v>
      </c>
      <c r="G834" t="str">
        <f>IF(F834=FALSE,"",B834&amp;"@"&amp;COUNTIFS($B$1:B834,B834,$F$1:F834,TRUE))</f>
        <v>Netherlands@11</v>
      </c>
      <c r="H834" t="str">
        <f>IFERROR(INDEX('기사 제목, 링크 정리시트'!B:B,MATCH(CONCATENATE("http://skinnonews.com"&amp;'5pg 데이터'!A834),'기사 제목, 링크 정리시트'!C:C,0)),"")</f>
        <v>SK Enmove, DELL, GRC join hands to vitalize the liquid immersion cooling market</v>
      </c>
      <c r="M834">
        <f>주간_5pg!F834</f>
        <v>0</v>
      </c>
    </row>
    <row r="835" spans="1:13">
      <c r="A835" s="86" t="s">
        <v>878</v>
      </c>
      <c r="B835" s="86" t="s">
        <v>233</v>
      </c>
      <c r="C835" s="86">
        <v>1</v>
      </c>
      <c r="D835">
        <f>IF(VLOOKUP(A835,'상위 PV'!A:C,3,0)="기사임",1,"")</f>
        <v>1</v>
      </c>
      <c r="E835">
        <f>COUNTIF(주간_5pg!$F$2:$F$800,'5pg 데이터'!B835)</f>
        <v>1</v>
      </c>
      <c r="F835" t="b">
        <f t="shared" si="13"/>
        <v>1</v>
      </c>
      <c r="G835" t="str">
        <f>IF(F835=FALSE,"",B835&amp;"@"&amp;COUNTIFS($B$1:B835,B835,$F$1:F835,TRUE))</f>
        <v>Hong Kong@18</v>
      </c>
      <c r="H835" t="str">
        <f>IFERROR(INDEX('기사 제목, 링크 정리시트'!B:B,MATCH(CONCATENATE("http://skinnonews.com"&amp;'5pg 데이터'!A835),'기사 제목, 링크 정리시트'!C:C,0)),"")</f>
        <v>SK Innovation released the 2022 ESG Report</v>
      </c>
      <c r="M835">
        <f>주간_5pg!F835</f>
        <v>0</v>
      </c>
    </row>
    <row r="836" spans="1:13">
      <c r="A836" s="86" t="s">
        <v>1305</v>
      </c>
      <c r="B836" s="86" t="s">
        <v>231</v>
      </c>
      <c r="C836" s="86">
        <v>1</v>
      </c>
      <c r="D836">
        <f>IF(VLOOKUP(A836,'상위 PV'!A:C,3,0)="기사임",1,"")</f>
        <v>1</v>
      </c>
      <c r="E836">
        <f>COUNTIF(주간_5pg!$F$2:$F$800,'5pg 데이터'!B836)</f>
        <v>1</v>
      </c>
      <c r="F836" t="b">
        <f t="shared" si="13"/>
        <v>1</v>
      </c>
      <c r="G836" t="str">
        <f>IF(F836=FALSE,"",B836&amp;"@"&amp;COUNTIFS($B$1:B836,B836,$F$1:F836,TRUE))</f>
        <v>China@22</v>
      </c>
      <c r="H836" t="str">
        <f>IFERROR(INDEX('기사 제목, 링크 정리시트'!B:B,MATCH(CONCATENATE("http://skinnonews.com"&amp;'5pg 데이터'!A836),'기사 제목, 링크 정리시트'!C:C,0)),"")</f>
        <v/>
      </c>
      <c r="M836">
        <f>주간_5pg!F836</f>
        <v>0</v>
      </c>
    </row>
    <row r="837" spans="1:13">
      <c r="A837" s="86" t="s">
        <v>1758</v>
      </c>
      <c r="B837" s="86" t="s">
        <v>230</v>
      </c>
      <c r="C837" s="86">
        <v>1</v>
      </c>
      <c r="D837">
        <f>IF(VLOOKUP(A837,'상위 PV'!A:C,3,0)="기사임",1,"")</f>
        <v>1</v>
      </c>
      <c r="E837">
        <f>COUNTIF(주간_5pg!$F$2:$F$800,'5pg 데이터'!B837)</f>
        <v>1</v>
      </c>
      <c r="F837" t="b">
        <f t="shared" si="13"/>
        <v>1</v>
      </c>
      <c r="G837" t="str">
        <f>IF(F837=FALSE,"",B837&amp;"@"&amp;COUNTIFS($B$1:B837,B837,$F$1:F837,TRUE))</f>
        <v>Singapore@49</v>
      </c>
      <c r="H837" t="str">
        <f>IFERROR(INDEX('기사 제목, 링크 정리시트'!B:B,MATCH(CONCATENATE("http://skinnonews.com"&amp;'5pg 데이터'!A837),'기사 제목, 링크 정리시트'!C:C,0)),"")</f>
        <v>All business sites of SKIET acquired ISO27001, establishing a world-class information security system</v>
      </c>
      <c r="M837">
        <f>주간_5pg!F837</f>
        <v>0</v>
      </c>
    </row>
    <row r="838" spans="1:13">
      <c r="A838" s="86" t="s">
        <v>1736</v>
      </c>
      <c r="B838" s="86" t="s">
        <v>230</v>
      </c>
      <c r="C838" s="86">
        <v>1</v>
      </c>
      <c r="D838">
        <f>IF(VLOOKUP(A838,'상위 PV'!A:C,3,0)="기사임",1,"")</f>
        <v>1</v>
      </c>
      <c r="E838">
        <f>COUNTIF(주간_5pg!$F$2:$F$800,'5pg 데이터'!B838)</f>
        <v>1</v>
      </c>
      <c r="F838" t="b">
        <f t="shared" si="13"/>
        <v>1</v>
      </c>
      <c r="G838" t="str">
        <f>IF(F838=FALSE,"",B838&amp;"@"&amp;COUNTIFS($B$1:B838,B838,$F$1:F838,TRUE))</f>
        <v>Singapore@50</v>
      </c>
      <c r="H838" t="str">
        <f>IFERROR(INDEX('기사 제목, 링크 정리시트'!B:B,MATCH(CONCATENATE("http://skinnonews.com"&amp;'5pg 데이터'!A838),'기사 제목, 링크 정리시트'!C:C,0)),"")</f>
        <v>SK Innovation completes a LifeSK Innovation completes a Life Cycle Assessment for its entire products, boosting their goal to achieving Net Zero Cycle Assessment for its entire products, boosting their goal to achieving Net Zero</v>
      </c>
      <c r="M838">
        <f>주간_5pg!F838</f>
        <v>0</v>
      </c>
    </row>
    <row r="839" spans="1:13">
      <c r="A839" s="86" t="s">
        <v>1736</v>
      </c>
      <c r="B839" s="86" t="s">
        <v>234</v>
      </c>
      <c r="C839" s="86">
        <v>1</v>
      </c>
      <c r="D839">
        <f>IF(VLOOKUP(A839,'상위 PV'!A:C,3,0)="기사임",1,"")</f>
        <v>1</v>
      </c>
      <c r="E839">
        <f>COUNTIF(주간_5pg!$F$2:$F$800,'5pg 데이터'!B839)</f>
        <v>1</v>
      </c>
      <c r="F839" t="b">
        <f t="shared" si="13"/>
        <v>1</v>
      </c>
      <c r="G839" t="str">
        <f>IF(F839=FALSE,"",B839&amp;"@"&amp;COUNTIFS($B$1:B839,B839,$F$1:F839,TRUE))</f>
        <v>United Kingdom@27</v>
      </c>
      <c r="H839" t="str">
        <f>IFERROR(INDEX('기사 제목, 링크 정리시트'!B:B,MATCH(CONCATENATE("http://skinnonews.com"&amp;'5pg 데이터'!A839),'기사 제목, 링크 정리시트'!C:C,0)),"")</f>
        <v>SK Innovation completes a LifeSK Innovation completes a Life Cycle Assessment for its entire products, boosting their goal to achieving Net Zero Cycle Assessment for its entire products, boosting their goal to achieving Net Zero</v>
      </c>
      <c r="M839">
        <f>주간_5pg!F839</f>
        <v>0</v>
      </c>
    </row>
    <row r="840" spans="1:13">
      <c r="A840" s="86" t="s">
        <v>669</v>
      </c>
      <c r="B840" s="86" t="s">
        <v>231</v>
      </c>
      <c r="C840" s="86">
        <v>1</v>
      </c>
      <c r="D840">
        <f>IF(VLOOKUP(A840,'상위 PV'!A:C,3,0)="기사임",1,"")</f>
        <v>1</v>
      </c>
      <c r="E840">
        <f>COUNTIF(주간_5pg!$F$2:$F$800,'5pg 데이터'!B840)</f>
        <v>1</v>
      </c>
      <c r="F840" t="b">
        <f t="shared" si="13"/>
        <v>1</v>
      </c>
      <c r="G840" t="str">
        <f>IF(F840=FALSE,"",B840&amp;"@"&amp;COUNTIFS($B$1:B840,B840,$F$1:F840,TRUE))</f>
        <v>China@23</v>
      </c>
      <c r="H840" t="str">
        <f>IFERROR(INDEX('기사 제목, 링크 정리시트'!B:B,MATCH(CONCATENATE("http://skinnonews.com"&amp;'5pg 데이터'!A840),'기사 제목, 링크 정리시트'!C:C,0)),"")</f>
        <v>SK On develops new solid electrolyte with top-level lithium-ion conductivity</v>
      </c>
      <c r="M840">
        <f>주간_5pg!F840</f>
        <v>0</v>
      </c>
    </row>
    <row r="841" spans="1:13">
      <c r="A841" s="86" t="s">
        <v>669</v>
      </c>
      <c r="B841" s="86" t="s">
        <v>236</v>
      </c>
      <c r="C841" s="86">
        <v>1</v>
      </c>
      <c r="D841">
        <f>IF(VLOOKUP(A841,'상위 PV'!A:C,3,0)="기사임",1,"")</f>
        <v>1</v>
      </c>
      <c r="E841">
        <f>COUNTIF(주간_5pg!$F$2:$F$800,'5pg 데이터'!B841)</f>
        <v>1</v>
      </c>
      <c r="F841" t="b">
        <f t="shared" si="13"/>
        <v>1</v>
      </c>
      <c r="G841" t="str">
        <f>IF(F841=FALSE,"",B841&amp;"@"&amp;COUNTIFS($B$1:B841,B841,$F$1:F841,TRUE))</f>
        <v>France@13</v>
      </c>
      <c r="H841" t="str">
        <f>IFERROR(INDEX('기사 제목, 링크 정리시트'!B:B,MATCH(CONCATENATE("http://skinnonews.com"&amp;'5pg 데이터'!A841),'기사 제목, 링크 정리시트'!C:C,0)),"")</f>
        <v>SK On develops new solid electrolyte with top-level lithium-ion conductivity</v>
      </c>
      <c r="M841">
        <f>주간_5pg!F841</f>
        <v>0</v>
      </c>
    </row>
    <row r="842" spans="1:13">
      <c r="A842" s="86" t="s">
        <v>669</v>
      </c>
      <c r="B842" s="86" t="s">
        <v>894</v>
      </c>
      <c r="C842" s="86">
        <v>1</v>
      </c>
      <c r="D842">
        <f>IF(VLOOKUP(A842,'상위 PV'!A:C,3,0)="기사임",1,"")</f>
        <v>1</v>
      </c>
      <c r="E842">
        <f>COUNTIF(주간_5pg!$F$2:$F$800,'5pg 데이터'!B842)</f>
        <v>1</v>
      </c>
      <c r="F842" t="b">
        <f t="shared" si="13"/>
        <v>1</v>
      </c>
      <c r="G842" t="str">
        <f>IF(F842=FALSE,"",B842&amp;"@"&amp;COUNTIFS($B$1:B842,B842,$F$1:F842,TRUE))</f>
        <v>Saudi Arabia@3</v>
      </c>
      <c r="H842" t="str">
        <f>IFERROR(INDEX('기사 제목, 링크 정리시트'!B:B,MATCH(CONCATENATE("http://skinnonews.com"&amp;'5pg 데이터'!A842),'기사 제목, 링크 정리시트'!C:C,0)),"")</f>
        <v>SK On develops new solid electrolyte with top-level lithium-ion conductivity</v>
      </c>
      <c r="M842">
        <f>주간_5pg!F842</f>
        <v>0</v>
      </c>
    </row>
    <row r="843" spans="1:13">
      <c r="A843" s="86" t="s">
        <v>876</v>
      </c>
      <c r="B843" s="86" t="s">
        <v>231</v>
      </c>
      <c r="C843" s="86">
        <v>1</v>
      </c>
      <c r="D843">
        <f>IF(VLOOKUP(A843,'상위 PV'!A:C,3,0)="기사임",1,"")</f>
        <v>1</v>
      </c>
      <c r="E843">
        <f>COUNTIF(주간_5pg!$F$2:$F$800,'5pg 데이터'!B843)</f>
        <v>1</v>
      </c>
      <c r="F843" t="b">
        <f t="shared" si="13"/>
        <v>1</v>
      </c>
      <c r="G843" t="str">
        <f>IF(F843=FALSE,"",B843&amp;"@"&amp;COUNTIFS($B$1:B843,B843,$F$1:F843,TRUE))</f>
        <v>China@24</v>
      </c>
      <c r="H843" t="str">
        <f>IFERROR(INDEX('기사 제목, 링크 정리시트'!B:B,MATCH(CONCATENATE("http://skinnonews.com"&amp;'5pg 데이터'!A843),'기사 제목, 링크 정리시트'!C:C,0)),"")</f>
        <v>SK Enmove expands its lubricant brand ZIC, aiming to lead the global electrical efficiency market worth KRW 54 trillion by 2040</v>
      </c>
      <c r="M843">
        <f>주간_5pg!F843</f>
        <v>0</v>
      </c>
    </row>
    <row r="844" spans="1:13">
      <c r="A844" s="86" t="s">
        <v>876</v>
      </c>
      <c r="B844" s="86" t="s">
        <v>244</v>
      </c>
      <c r="C844" s="86">
        <v>1</v>
      </c>
      <c r="D844">
        <f>IF(VLOOKUP(A844,'상위 PV'!A:C,3,0)="기사임",1,"")</f>
        <v>1</v>
      </c>
      <c r="E844">
        <f>COUNTIF(주간_5pg!$F$2:$F$800,'5pg 데이터'!B844)</f>
        <v>1</v>
      </c>
      <c r="F844" t="b">
        <f t="shared" si="13"/>
        <v>1</v>
      </c>
      <c r="G844" t="str">
        <f>IF(F844=FALSE,"",B844&amp;"@"&amp;COUNTIFS($B$1:B844,B844,$F$1:F844,TRUE))</f>
        <v>Indonesia@33</v>
      </c>
      <c r="H844" t="str">
        <f>IFERROR(INDEX('기사 제목, 링크 정리시트'!B:B,MATCH(CONCATENATE("http://skinnonews.com"&amp;'5pg 데이터'!A844),'기사 제목, 링크 정리시트'!C:C,0)),"")</f>
        <v>SK Enmove expands its lubricant brand ZIC, aiming to lead the global electrical efficiency market worth KRW 54 trillion by 2040</v>
      </c>
      <c r="M844">
        <f>주간_5pg!F844</f>
        <v>0</v>
      </c>
    </row>
    <row r="845" spans="1:13">
      <c r="A845" s="86" t="s">
        <v>876</v>
      </c>
      <c r="B845" s="86" t="s">
        <v>227</v>
      </c>
      <c r="C845" s="86">
        <v>1</v>
      </c>
      <c r="D845">
        <f>IF(VLOOKUP(A845,'상위 PV'!A:C,3,0)="기사임",1,"")</f>
        <v>1</v>
      </c>
      <c r="E845">
        <f>COUNTIF(주간_5pg!$F$2:$F$800,'5pg 데이터'!B845)</f>
        <v>1</v>
      </c>
      <c r="F845" t="b">
        <f t="shared" si="13"/>
        <v>1</v>
      </c>
      <c r="G845" t="str">
        <f>IF(F845=FALSE,"",B845&amp;"@"&amp;COUNTIFS($B$1:B845,B845,$F$1:F845,TRUE))</f>
        <v>Japan@43</v>
      </c>
      <c r="H845" t="str">
        <f>IFERROR(INDEX('기사 제목, 링크 정리시트'!B:B,MATCH(CONCATENATE("http://skinnonews.com"&amp;'5pg 데이터'!A845),'기사 제목, 링크 정리시트'!C:C,0)),"")</f>
        <v>SK Enmove expands its lubricant brand ZIC, aiming to lead the global electrical efficiency market worth KRW 54 trillion by 2040</v>
      </c>
      <c r="M845">
        <f>주간_5pg!F845</f>
        <v>0</v>
      </c>
    </row>
    <row r="846" spans="1:13">
      <c r="A846" s="86" t="s">
        <v>876</v>
      </c>
      <c r="B846" s="86" t="s">
        <v>226</v>
      </c>
      <c r="C846" s="86">
        <v>1</v>
      </c>
      <c r="D846">
        <f>IF(VLOOKUP(A846,'상위 PV'!A:C,3,0)="기사임",1,"")</f>
        <v>1</v>
      </c>
      <c r="E846">
        <f>COUNTIF(주간_5pg!$F$2:$F$800,'5pg 데이터'!B846)</f>
        <v>1</v>
      </c>
      <c r="F846" t="b">
        <f t="shared" si="13"/>
        <v>1</v>
      </c>
      <c r="G846" t="str">
        <f>IF(F846=FALSE,"",B846&amp;"@"&amp;COUNTIFS($B$1:B846,B846,$F$1:F846,TRUE))</f>
        <v>South Korea@78</v>
      </c>
      <c r="H846" t="str">
        <f>IFERROR(INDEX('기사 제목, 링크 정리시트'!B:B,MATCH(CONCATENATE("http://skinnonews.com"&amp;'5pg 데이터'!A846),'기사 제목, 링크 정리시트'!C:C,0)),"")</f>
        <v>SK Enmove expands its lubricant brand ZIC, aiming to lead the global electrical efficiency market worth KRW 54 trillion by 2040</v>
      </c>
      <c r="M846">
        <f>주간_5pg!F846</f>
        <v>0</v>
      </c>
    </row>
    <row r="847" spans="1:13">
      <c r="A847" s="86" t="s">
        <v>876</v>
      </c>
      <c r="B847" s="86" t="s">
        <v>596</v>
      </c>
      <c r="C847" s="86">
        <v>1</v>
      </c>
      <c r="D847">
        <f>IF(VLOOKUP(A847,'상위 PV'!A:C,3,0)="기사임",1,"")</f>
        <v>1</v>
      </c>
      <c r="E847">
        <f>COUNTIF(주간_5pg!$F$2:$F$800,'5pg 데이터'!B847)</f>
        <v>1</v>
      </c>
      <c r="F847" t="b">
        <f t="shared" si="13"/>
        <v>1</v>
      </c>
      <c r="G847" t="str">
        <f>IF(F847=FALSE,"",B847&amp;"@"&amp;COUNTIFS($B$1:B847,B847,$F$1:F847,TRUE))</f>
        <v>Switzerland@3</v>
      </c>
      <c r="H847" t="str">
        <f>IFERROR(INDEX('기사 제목, 링크 정리시트'!B:B,MATCH(CONCATENATE("http://skinnonews.com"&amp;'5pg 데이터'!A847),'기사 제목, 링크 정리시트'!C:C,0)),"")</f>
        <v>SK Enmove expands its lubricant brand ZIC, aiming to lead the global electrical efficiency market worth KRW 54 trillion by 2040</v>
      </c>
      <c r="M847">
        <f>주간_5pg!F847</f>
        <v>0</v>
      </c>
    </row>
    <row r="848" spans="1:13">
      <c r="A848" s="86" t="s">
        <v>876</v>
      </c>
      <c r="B848" s="86" t="s">
        <v>243</v>
      </c>
      <c r="C848" s="86">
        <v>1</v>
      </c>
      <c r="D848">
        <f>IF(VLOOKUP(A848,'상위 PV'!A:C,3,0)="기사임",1,"")</f>
        <v>1</v>
      </c>
      <c r="E848">
        <f>COUNTIF(주간_5pg!$F$2:$F$800,'5pg 데이터'!B848)</f>
        <v>1</v>
      </c>
      <c r="F848" t="b">
        <f t="shared" si="13"/>
        <v>1</v>
      </c>
      <c r="G848" t="str">
        <f>IF(F848=FALSE,"",B848&amp;"@"&amp;COUNTIFS($B$1:B848,B848,$F$1:F848,TRUE))</f>
        <v>Thailand@6</v>
      </c>
      <c r="H848" t="str">
        <f>IFERROR(INDEX('기사 제목, 링크 정리시트'!B:B,MATCH(CONCATENATE("http://skinnonews.com"&amp;'5pg 데이터'!A848),'기사 제목, 링크 정리시트'!C:C,0)),"")</f>
        <v>SK Enmove expands its lubricant brand ZIC, aiming to lead the global electrical efficiency market worth KRW 54 trillion by 2040</v>
      </c>
      <c r="M848">
        <f>주간_5pg!F848</f>
        <v>0</v>
      </c>
    </row>
    <row r="849" spans="1:13">
      <c r="A849" s="86" t="s">
        <v>876</v>
      </c>
      <c r="B849" s="86" t="s">
        <v>628</v>
      </c>
      <c r="C849" s="86">
        <v>1</v>
      </c>
      <c r="D849">
        <f>IF(VLOOKUP(A849,'상위 PV'!A:C,3,0)="기사임",1,"")</f>
        <v>1</v>
      </c>
      <c r="E849">
        <f>COUNTIF(주간_5pg!$F$2:$F$800,'5pg 데이터'!B849)</f>
        <v>1</v>
      </c>
      <c r="F849" t="b">
        <f t="shared" si="13"/>
        <v>1</v>
      </c>
      <c r="G849" t="str">
        <f>IF(F849=FALSE,"",B849&amp;"@"&amp;COUNTIFS($B$1:B849,B849,$F$1:F849,TRUE))</f>
        <v>United Arab Emirates@4</v>
      </c>
      <c r="H849" t="str">
        <f>IFERROR(INDEX('기사 제목, 링크 정리시트'!B:B,MATCH(CONCATENATE("http://skinnonews.com"&amp;'5pg 데이터'!A849),'기사 제목, 링크 정리시트'!C:C,0)),"")</f>
        <v>SK Enmove expands its lubricant brand ZIC, aiming to lead the global electrical efficiency market worth KRW 54 trillion by 2040</v>
      </c>
      <c r="M849">
        <f>주간_5pg!F849</f>
        <v>0</v>
      </c>
    </row>
    <row r="850" spans="1:13">
      <c r="A850" s="86" t="s">
        <v>1858</v>
      </c>
      <c r="B850" s="86" t="s">
        <v>247</v>
      </c>
      <c r="C850" s="86">
        <v>1</v>
      </c>
      <c r="D850">
        <f>IF(VLOOKUP(A850,'상위 PV'!A:C,3,0)="기사임",1,"")</f>
        <v>1</v>
      </c>
      <c r="E850">
        <f>COUNTIF(주간_5pg!$F$2:$F$800,'5pg 데이터'!B850)</f>
        <v>1</v>
      </c>
      <c r="F850" t="b">
        <f t="shared" si="13"/>
        <v>1</v>
      </c>
      <c r="G850" t="str">
        <f>IF(F850=FALSE,"",B850&amp;"@"&amp;COUNTIFS($B$1:B850,B850,$F$1:F850,TRUE))</f>
        <v>Vietnam@11</v>
      </c>
      <c r="H850" t="str">
        <f>IFERROR(INDEX('기사 제목, 링크 정리시트'!B:B,MATCH(CONCATENATE("http://skinnonews.com"&amp;'5pg 데이터'!A850),'기사 제목, 링크 정리시트'!C:C,0)),"")</f>
        <v>SK Innovation and Vietnam Social Value Alliance unite to expand the Mangrove Reforestation Project</v>
      </c>
      <c r="M850">
        <f>주간_5pg!F850</f>
        <v>0</v>
      </c>
    </row>
    <row r="851" spans="1:13">
      <c r="A851" s="86" t="s">
        <v>895</v>
      </c>
      <c r="B851" s="86" t="s">
        <v>237</v>
      </c>
      <c r="C851" s="86">
        <v>1</v>
      </c>
      <c r="D851">
        <f>IF(VLOOKUP(A851,'상위 PV'!A:C,3,0)="기사임",1,"")</f>
        <v>1</v>
      </c>
      <c r="E851">
        <f>COUNTIF(주간_5pg!$F$2:$F$800,'5pg 데이터'!B851)</f>
        <v>1</v>
      </c>
      <c r="F851" t="b">
        <f t="shared" si="13"/>
        <v>1</v>
      </c>
      <c r="G851" t="str">
        <f>IF(F851=FALSE,"",B851&amp;"@"&amp;COUNTIFS($B$1:B851,B851,$F$1:F851,TRUE))</f>
        <v>Malaysia@12</v>
      </c>
      <c r="H851" t="str">
        <f>IFERROR(INDEX('기사 제목, 링크 정리시트'!B:B,MATCH(CONCATENATE("http://skinnonews.com"&amp;'5pg 데이터'!A851),'기사 제목, 링크 정리시트'!C:C,0)),"")</f>
        <v>SK Innovation to expand Mangrove Reforestation Project to Malaysia</v>
      </c>
      <c r="M851">
        <f>주간_5pg!F851</f>
        <v>0</v>
      </c>
    </row>
    <row r="852" spans="1:13">
      <c r="A852" s="86" t="s">
        <v>895</v>
      </c>
      <c r="B852" s="86" t="s">
        <v>230</v>
      </c>
      <c r="C852" s="86">
        <v>1</v>
      </c>
      <c r="D852">
        <f>IF(VLOOKUP(A852,'상위 PV'!A:C,3,0)="기사임",1,"")</f>
        <v>1</v>
      </c>
      <c r="E852">
        <f>COUNTIF(주간_5pg!$F$2:$F$800,'5pg 데이터'!B852)</f>
        <v>1</v>
      </c>
      <c r="F852" t="b">
        <f t="shared" si="13"/>
        <v>1</v>
      </c>
      <c r="G852" t="str">
        <f>IF(F852=FALSE,"",B852&amp;"@"&amp;COUNTIFS($B$1:B852,B852,$F$1:F852,TRUE))</f>
        <v>Singapore@51</v>
      </c>
      <c r="H852" t="str">
        <f>IFERROR(INDEX('기사 제목, 링크 정리시트'!B:B,MATCH(CONCATENATE("http://skinnonews.com"&amp;'5pg 데이터'!A852),'기사 제목, 링크 정리시트'!C:C,0)),"")</f>
        <v>SK Innovation to expand Mangrove Reforestation Project to Malaysia</v>
      </c>
      <c r="M852">
        <f>주간_5pg!F852</f>
        <v>0</v>
      </c>
    </row>
    <row r="853" spans="1:13">
      <c r="A853" s="86" t="s">
        <v>903</v>
      </c>
      <c r="B853" s="86" t="s">
        <v>230</v>
      </c>
      <c r="C853" s="86">
        <v>1</v>
      </c>
      <c r="D853">
        <f>IF(VLOOKUP(A853,'상위 PV'!A:C,3,0)="기사임",1,"")</f>
        <v>1</v>
      </c>
      <c r="E853">
        <f>COUNTIF(주간_5pg!$F$2:$F$800,'5pg 데이터'!B853)</f>
        <v>1</v>
      </c>
      <c r="F853" t="b">
        <f t="shared" si="13"/>
        <v>1</v>
      </c>
      <c r="G853" t="str">
        <f>IF(F853=FALSE,"",B853&amp;"@"&amp;COUNTIFS($B$1:B853,B853,$F$1:F853,TRUE))</f>
        <v>Singapore@52</v>
      </c>
      <c r="H853" t="str">
        <f>IFERROR(INDEX('기사 제목, 링크 정리시트'!B:B,MATCH(CONCATENATE("http://skinnonews.com"&amp;'5pg 데이터'!A853),'기사 제목, 링크 정리시트'!C:C,0)),"")</f>
        <v>[SKinno Tech] The core materials of secondary battery – Separator</v>
      </c>
      <c r="M853">
        <f>주간_5pg!F853</f>
        <v>0</v>
      </c>
    </row>
    <row r="854" spans="1:13">
      <c r="A854" s="86" t="s">
        <v>913</v>
      </c>
      <c r="B854" s="86" t="s">
        <v>1797</v>
      </c>
      <c r="C854" s="86">
        <v>1</v>
      </c>
      <c r="D854">
        <f>IF(VLOOKUP(A854,'상위 PV'!A:C,3,0)="기사임",1,"")</f>
        <v>1</v>
      </c>
      <c r="E854">
        <f>COUNTIF(주간_5pg!$F$2:$F$800,'5pg 데이터'!B854)</f>
        <v>1</v>
      </c>
      <c r="F854" t="b">
        <f t="shared" si="13"/>
        <v>1</v>
      </c>
      <c r="G854" t="str">
        <f>IF(F854=FALSE,"",B854&amp;"@"&amp;COUNTIFS($B$1:B854,B854,$F$1:F854,TRUE))</f>
        <v>Namibia@1</v>
      </c>
      <c r="H854" t="str">
        <f>IFERROR(INDEX('기사 제목, 링크 정리시트'!B:B,MATCH(CONCATENATE("http://skinnonews.com"&amp;'5pg 데이터'!A854),'기사 제목, 링크 정리시트'!C:C,0)),"")</f>
        <v>SK Earthon successfully produces crude oil from Block 17/03 in China, applying carbon reduction method</v>
      </c>
      <c r="M854">
        <f>주간_5pg!F854</f>
        <v>0</v>
      </c>
    </row>
    <row r="855" spans="1:13">
      <c r="A855" s="86" t="s">
        <v>913</v>
      </c>
      <c r="B855" s="86" t="s">
        <v>230</v>
      </c>
      <c r="C855" s="86">
        <v>1</v>
      </c>
      <c r="D855">
        <f>IF(VLOOKUP(A855,'상위 PV'!A:C,3,0)="기사임",1,"")</f>
        <v>1</v>
      </c>
      <c r="E855">
        <f>COUNTIF(주간_5pg!$F$2:$F$800,'5pg 데이터'!B855)</f>
        <v>1</v>
      </c>
      <c r="F855" t="b">
        <f t="shared" si="13"/>
        <v>1</v>
      </c>
      <c r="G855" t="str">
        <f>IF(F855=FALSE,"",B855&amp;"@"&amp;COUNTIFS($B$1:B855,B855,$F$1:F855,TRUE))</f>
        <v>Singapore@53</v>
      </c>
      <c r="H855" t="str">
        <f>IFERROR(INDEX('기사 제목, 링크 정리시트'!B:B,MATCH(CONCATENATE("http://skinnonews.com"&amp;'5pg 데이터'!A855),'기사 제목, 링크 정리시트'!C:C,0)),"")</f>
        <v>SK Earthon successfully produces crude oil from Block 17/03 in China, applying carbon reduction method</v>
      </c>
      <c r="M855">
        <f>주간_5pg!F855</f>
        <v>0</v>
      </c>
    </row>
    <row r="856" spans="1:13">
      <c r="A856" s="86" t="s">
        <v>913</v>
      </c>
      <c r="B856" s="86" t="s">
        <v>226</v>
      </c>
      <c r="C856" s="86">
        <v>1</v>
      </c>
      <c r="D856">
        <f>IF(VLOOKUP(A856,'상위 PV'!A:C,3,0)="기사임",1,"")</f>
        <v>1</v>
      </c>
      <c r="E856">
        <f>COUNTIF(주간_5pg!$F$2:$F$800,'5pg 데이터'!B856)</f>
        <v>1</v>
      </c>
      <c r="F856" t="b">
        <f t="shared" si="13"/>
        <v>1</v>
      </c>
      <c r="G856" t="str">
        <f>IF(F856=FALSE,"",B856&amp;"@"&amp;COUNTIFS($B$1:B856,B856,$F$1:F856,TRUE))</f>
        <v>South Korea@79</v>
      </c>
      <c r="H856" t="str">
        <f>IFERROR(INDEX('기사 제목, 링크 정리시트'!B:B,MATCH(CONCATENATE("http://skinnonews.com"&amp;'5pg 데이터'!A856),'기사 제목, 링크 정리시트'!C:C,0)),"")</f>
        <v>SK Earthon successfully produces crude oil from Block 17/03 in China, applying carbon reduction method</v>
      </c>
      <c r="M856">
        <f>주간_5pg!F856</f>
        <v>0</v>
      </c>
    </row>
    <row r="857" spans="1:13">
      <c r="A857" s="86" t="s">
        <v>1679</v>
      </c>
      <c r="B857" s="86" t="s">
        <v>247</v>
      </c>
      <c r="C857" s="86">
        <v>1</v>
      </c>
      <c r="D857">
        <f>IF(VLOOKUP(A857,'상위 PV'!A:C,3,0)="기사임",1,"")</f>
        <v>1</v>
      </c>
      <c r="E857">
        <f>COUNTIF(주간_5pg!$F$2:$F$800,'5pg 데이터'!B857)</f>
        <v>1</v>
      </c>
      <c r="F857" t="b">
        <f t="shared" si="13"/>
        <v>1</v>
      </c>
      <c r="G857" t="str">
        <f>IF(F857=FALSE,"",B857&amp;"@"&amp;COUNTIFS($B$1:B857,B857,$F$1:F857,TRUE))</f>
        <v>Vietnam@12</v>
      </c>
      <c r="H857" t="str">
        <f>IFERROR(INDEX('기사 제목, 링크 정리시트'!B:B,MATCH(CONCATENATE("http://skinnonews.com"&amp;'5pg 데이터'!A857),'기사 제목, 링크 정리시트'!C:C,0)),"")</f>
        <v>The pivotal role of enterprises in recovering mangroves on the coast of the Vietnamese Mekong Delta (by Dr. Tran Thi Ngoc Bich, Vice Director at Institute of Environmental Science and Technology, Tra Vinh University)</v>
      </c>
      <c r="M857">
        <f>주간_5pg!F857</f>
        <v>0</v>
      </c>
    </row>
    <row r="858" spans="1:13">
      <c r="A858" s="86" t="s">
        <v>924</v>
      </c>
      <c r="B858" s="86" t="s">
        <v>226</v>
      </c>
      <c r="C858" s="86">
        <v>1</v>
      </c>
      <c r="D858">
        <f>IF(VLOOKUP(A858,'상위 PV'!A:C,3,0)="기사임",1,"")</f>
        <v>1</v>
      </c>
      <c r="E858">
        <f>COUNTIF(주간_5pg!$F$2:$F$800,'5pg 데이터'!B858)</f>
        <v>1</v>
      </c>
      <c r="F858" t="b">
        <f t="shared" si="13"/>
        <v>1</v>
      </c>
      <c r="G858" t="str">
        <f>IF(F858=FALSE,"",B858&amp;"@"&amp;COUNTIFS($B$1:B858,B858,$F$1:F858,TRUE))</f>
        <v>South Korea@80</v>
      </c>
      <c r="H858" t="str">
        <f>IFERROR(INDEX('기사 제목, 링크 정리시트'!B:B,MATCH(CONCATENATE("http://skinnonews.com"&amp;'5pg 데이터'!A858),'기사 제목, 링크 정리시트'!C:C,0)),"")</f>
        <v>SK On named No. 1 in Fortune’s “Change the World” list</v>
      </c>
      <c r="M858">
        <f>주간_5pg!F858</f>
        <v>0</v>
      </c>
    </row>
    <row r="859" spans="1:13">
      <c r="A859" s="86" t="s">
        <v>1859</v>
      </c>
      <c r="B859" s="86" t="s">
        <v>226</v>
      </c>
      <c r="C859" s="86">
        <v>1</v>
      </c>
      <c r="D859">
        <f>IF(VLOOKUP(A859,'상위 PV'!A:C,3,0)="기사임",1,"")</f>
        <v>1</v>
      </c>
      <c r="E859">
        <f>COUNTIF(주간_5pg!$F$2:$F$800,'5pg 데이터'!B859)</f>
        <v>1</v>
      </c>
      <c r="F859" t="b">
        <f t="shared" si="13"/>
        <v>1</v>
      </c>
      <c r="G859" t="str">
        <f>IF(F859=FALSE,"",B859&amp;"@"&amp;COUNTIFS($B$1:B859,B859,$F$1:F859,TRUE))</f>
        <v>South Korea@81</v>
      </c>
      <c r="H859" t="str">
        <f>IFERROR(INDEX('기사 제목, 링크 정리시트'!B:B,MATCH(CONCATENATE("http://skinnonews.com"&amp;'5pg 데이터'!A859),'기사 제목, 링크 정리시트'!C:C,0)),"")</f>
        <v>[SKinno People] Paul Coupillaud, Director of PM&amp;O Department, SK Functional Polymer</v>
      </c>
      <c r="M859">
        <f>주간_5pg!F859</f>
        <v>0</v>
      </c>
    </row>
    <row r="860" spans="1:13">
      <c r="A860" s="86" t="s">
        <v>931</v>
      </c>
      <c r="B860" s="86" t="s">
        <v>1804</v>
      </c>
      <c r="C860" s="86">
        <v>1</v>
      </c>
      <c r="D860">
        <f>IF(VLOOKUP(A860,'상위 PV'!A:C,3,0)="기사임",1,"")</f>
        <v>1</v>
      </c>
      <c r="E860">
        <f>COUNTIF(주간_5pg!$F$2:$F$800,'5pg 데이터'!B860)</f>
        <v>1</v>
      </c>
      <c r="F860" t="b">
        <f t="shared" si="13"/>
        <v>1</v>
      </c>
      <c r="G860" t="str">
        <f>IF(F860=FALSE,"",B860&amp;"@"&amp;COUNTIFS($B$1:B860,B860,$F$1:F860,TRUE))</f>
        <v>Cameroon@1</v>
      </c>
      <c r="H860" t="str">
        <f>IFERROR(INDEX('기사 제목, 링크 정리시트'!B:B,MATCH(CONCATENATE("http://skinnonews.com"&amp;'5pg 데이터'!A860),'기사 제목, 링크 정리시트'!C:C,0)),"")</f>
        <v>SK Geo Centric opens SK Geo Planet, an online platform to strengthen communication and collaboration with clients</v>
      </c>
      <c r="M860">
        <f>주간_5pg!F860</f>
        <v>0</v>
      </c>
    </row>
    <row r="861" spans="1:13">
      <c r="A861" s="86" t="s">
        <v>942</v>
      </c>
      <c r="B861" s="86" t="s">
        <v>228</v>
      </c>
      <c r="C861" s="86">
        <v>1</v>
      </c>
      <c r="D861">
        <f>IF(VLOOKUP(A861,'상위 PV'!A:C,3,0)="기사임",1,"")</f>
        <v>1</v>
      </c>
      <c r="E861">
        <f>COUNTIF(주간_5pg!$F$2:$F$800,'5pg 데이터'!B861)</f>
        <v>1</v>
      </c>
      <c r="F861" t="b">
        <f t="shared" si="13"/>
        <v>1</v>
      </c>
      <c r="G861" t="str">
        <f>IF(F861=FALSE,"",B861&amp;"@"&amp;COUNTIFS($B$1:B861,B861,$F$1:F861,TRUE))</f>
        <v>Germany@20</v>
      </c>
      <c r="H861" t="str">
        <f>IFERROR(INDEX('기사 제목, 링크 정리시트'!B:B,MATCH(CONCATENATE("http://skinnonews.com"&amp;'5pg 데이터'!A861),'기사 제목, 링크 정리시트'!C:C,0)),"")</f>
        <v>SK Trading International invests in Daekyung O&amp;T to secure bio-aviation fuel raw materials</v>
      </c>
      <c r="M861">
        <f>주간_5pg!F861</f>
        <v>0</v>
      </c>
    </row>
    <row r="862" spans="1:13">
      <c r="A862" s="86" t="s">
        <v>942</v>
      </c>
      <c r="B862" s="86" t="s">
        <v>229</v>
      </c>
      <c r="C862" s="86">
        <v>1</v>
      </c>
      <c r="D862">
        <f>IF(VLOOKUP(A862,'상위 PV'!A:C,3,0)="기사임",1,"")</f>
        <v>1</v>
      </c>
      <c r="E862">
        <f>COUNTIF(주간_5pg!$F$2:$F$800,'5pg 데이터'!B862)</f>
        <v>1</v>
      </c>
      <c r="F862" t="b">
        <f t="shared" si="13"/>
        <v>1</v>
      </c>
      <c r="G862" t="str">
        <f>IF(F862=FALSE,"",B862&amp;"@"&amp;COUNTIFS($B$1:B862,B862,$F$1:F862,TRUE))</f>
        <v>India@70</v>
      </c>
      <c r="H862" t="str">
        <f>IFERROR(INDEX('기사 제목, 링크 정리시트'!B:B,MATCH(CONCATENATE("http://skinnonews.com"&amp;'5pg 데이터'!A862),'기사 제목, 링크 정리시트'!C:C,0)),"")</f>
        <v>SK Trading International invests in Daekyung O&amp;T to secure bio-aviation fuel raw materials</v>
      </c>
      <c r="M862">
        <f>주간_5pg!F862</f>
        <v>0</v>
      </c>
    </row>
    <row r="863" spans="1:13">
      <c r="A863" s="86" t="s">
        <v>942</v>
      </c>
      <c r="B863" s="86" t="s">
        <v>227</v>
      </c>
      <c r="C863" s="86">
        <v>1</v>
      </c>
      <c r="D863">
        <f>IF(VLOOKUP(A863,'상위 PV'!A:C,3,0)="기사임",1,"")</f>
        <v>1</v>
      </c>
      <c r="E863">
        <f>COUNTIF(주간_5pg!$F$2:$F$800,'5pg 데이터'!B863)</f>
        <v>1</v>
      </c>
      <c r="F863" t="b">
        <f t="shared" si="13"/>
        <v>1</v>
      </c>
      <c r="G863" t="str">
        <f>IF(F863=FALSE,"",B863&amp;"@"&amp;COUNTIFS($B$1:B863,B863,$F$1:F863,TRUE))</f>
        <v>Japan@44</v>
      </c>
      <c r="H863" t="str">
        <f>IFERROR(INDEX('기사 제목, 링크 정리시트'!B:B,MATCH(CONCATENATE("http://skinnonews.com"&amp;'5pg 데이터'!A863),'기사 제목, 링크 정리시트'!C:C,0)),"")</f>
        <v>SK Trading International invests in Daekyung O&amp;T to secure bio-aviation fuel raw materials</v>
      </c>
      <c r="M863">
        <f>주간_5pg!F863</f>
        <v>0</v>
      </c>
    </row>
    <row r="864" spans="1:13">
      <c r="A864" s="86" t="s">
        <v>942</v>
      </c>
      <c r="B864" s="86" t="s">
        <v>237</v>
      </c>
      <c r="C864" s="86">
        <v>1</v>
      </c>
      <c r="D864">
        <f>IF(VLOOKUP(A864,'상위 PV'!A:C,3,0)="기사임",1,"")</f>
        <v>1</v>
      </c>
      <c r="E864">
        <f>COUNTIF(주간_5pg!$F$2:$F$800,'5pg 데이터'!B864)</f>
        <v>1</v>
      </c>
      <c r="F864" t="b">
        <f t="shared" si="13"/>
        <v>1</v>
      </c>
      <c r="G864" t="str">
        <f>IF(F864=FALSE,"",B864&amp;"@"&amp;COUNTIFS($B$1:B864,B864,$F$1:F864,TRUE))</f>
        <v>Malaysia@13</v>
      </c>
      <c r="H864" t="str">
        <f>IFERROR(INDEX('기사 제목, 링크 정리시트'!B:B,MATCH(CONCATENATE("http://skinnonews.com"&amp;'5pg 데이터'!A864),'기사 제목, 링크 정리시트'!C:C,0)),"")</f>
        <v>SK Trading International invests in Daekyung O&amp;T to secure bio-aviation fuel raw materials</v>
      </c>
      <c r="M864">
        <f>주간_5pg!F864</f>
        <v>0</v>
      </c>
    </row>
    <row r="865" spans="1:13">
      <c r="A865" s="86" t="s">
        <v>942</v>
      </c>
      <c r="B865" s="86" t="s">
        <v>246</v>
      </c>
      <c r="C865" s="86">
        <v>1</v>
      </c>
      <c r="D865">
        <f>IF(VLOOKUP(A865,'상위 PV'!A:C,3,0)="기사임",1,"")</f>
        <v>1</v>
      </c>
      <c r="E865">
        <f>COUNTIF(주간_5pg!$F$2:$F$800,'5pg 데이터'!B865)</f>
        <v>1</v>
      </c>
      <c r="F865" t="b">
        <f t="shared" si="13"/>
        <v>1</v>
      </c>
      <c r="G865" t="str">
        <f>IF(F865=FALSE,"",B865&amp;"@"&amp;COUNTIFS($B$1:B865,B865,$F$1:F865,TRUE))</f>
        <v>Poland@6</v>
      </c>
      <c r="H865" t="str">
        <f>IFERROR(INDEX('기사 제목, 링크 정리시트'!B:B,MATCH(CONCATENATE("http://skinnonews.com"&amp;'5pg 데이터'!A865),'기사 제목, 링크 정리시트'!C:C,0)),"")</f>
        <v>SK Trading International invests in Daekyung O&amp;T to secure bio-aviation fuel raw materials</v>
      </c>
      <c r="M865">
        <f>주간_5pg!F865</f>
        <v>0</v>
      </c>
    </row>
    <row r="866" spans="1:13">
      <c r="A866" s="86" t="s">
        <v>942</v>
      </c>
      <c r="B866" s="86" t="s">
        <v>226</v>
      </c>
      <c r="C866" s="86">
        <v>1</v>
      </c>
      <c r="D866">
        <f>IF(VLOOKUP(A866,'상위 PV'!A:C,3,0)="기사임",1,"")</f>
        <v>1</v>
      </c>
      <c r="E866">
        <f>COUNTIF(주간_5pg!$F$2:$F$800,'5pg 데이터'!B866)</f>
        <v>1</v>
      </c>
      <c r="F866" t="b">
        <f t="shared" si="13"/>
        <v>1</v>
      </c>
      <c r="G866" t="str">
        <f>IF(F866=FALSE,"",B866&amp;"@"&amp;COUNTIFS($B$1:B866,B866,$F$1:F866,TRUE))</f>
        <v>South Korea@82</v>
      </c>
      <c r="H866" t="str">
        <f>IFERROR(INDEX('기사 제목, 링크 정리시트'!B:B,MATCH(CONCATENATE("http://skinnonews.com"&amp;'5pg 데이터'!A866),'기사 제목, 링크 정리시트'!C:C,0)),"")</f>
        <v>SK Trading International invests in Daekyung O&amp;T to secure bio-aviation fuel raw materials</v>
      </c>
      <c r="M866">
        <f>주간_5pg!F866</f>
        <v>0</v>
      </c>
    </row>
    <row r="867" spans="1:13">
      <c r="A867" s="86" t="s">
        <v>942</v>
      </c>
      <c r="B867" s="86" t="s">
        <v>240</v>
      </c>
      <c r="C867" s="86">
        <v>1</v>
      </c>
      <c r="D867">
        <f>IF(VLOOKUP(A867,'상위 PV'!A:C,3,0)="기사임",1,"")</f>
        <v>1</v>
      </c>
      <c r="E867">
        <f>COUNTIF(주간_5pg!$F$2:$F$800,'5pg 데이터'!B867)</f>
        <v>1</v>
      </c>
      <c r="F867" t="b">
        <f t="shared" si="13"/>
        <v>1</v>
      </c>
      <c r="G867" t="str">
        <f>IF(F867=FALSE,"",B867&amp;"@"&amp;COUNTIFS($B$1:B867,B867,$F$1:F867,TRUE))</f>
        <v>Spain@6</v>
      </c>
      <c r="H867" t="str">
        <f>IFERROR(INDEX('기사 제목, 링크 정리시트'!B:B,MATCH(CONCATENATE("http://skinnonews.com"&amp;'5pg 데이터'!A867),'기사 제목, 링크 정리시트'!C:C,0)),"")</f>
        <v>SK Trading International invests in Daekyung O&amp;T to secure bio-aviation fuel raw materials</v>
      </c>
      <c r="M867">
        <f>주간_5pg!F867</f>
        <v>0</v>
      </c>
    </row>
    <row r="868" spans="1:13">
      <c r="A868" s="86" t="s">
        <v>956</v>
      </c>
      <c r="B868" s="86" t="s">
        <v>227</v>
      </c>
      <c r="C868" s="86">
        <v>1</v>
      </c>
      <c r="D868">
        <f>IF(VLOOKUP(A868,'상위 PV'!A:C,3,0)="기사임",1,"")</f>
        <v>1</v>
      </c>
      <c r="E868">
        <f>COUNTIF(주간_5pg!$F$2:$F$800,'5pg 데이터'!B868)</f>
        <v>1</v>
      </c>
      <c r="F868" t="b">
        <f t="shared" si="13"/>
        <v>1</v>
      </c>
      <c r="G868" t="str">
        <f>IF(F868=FALSE,"",B868&amp;"@"&amp;COUNTIFS($B$1:B868,B868,$F$1:F868,TRUE))</f>
        <v>Japan@45</v>
      </c>
      <c r="H868" t="str">
        <f>IFERROR(INDEX('기사 제목, 링크 정리시트'!B:B,MATCH(CONCATENATE("http://skinnonews.com"&amp;'5pg 데이터'!A868),'기사 제목, 링크 정리시트'!C:C,0)),"")</f>
        <v>SK Geo Centric signs MOU with Amcor on recycled plastic</v>
      </c>
      <c r="M868">
        <f>주간_5pg!F868</f>
        <v>0</v>
      </c>
    </row>
    <row r="869" spans="1:13">
      <c r="A869" s="86" t="s">
        <v>956</v>
      </c>
      <c r="B869" s="86" t="s">
        <v>226</v>
      </c>
      <c r="C869" s="86">
        <v>1</v>
      </c>
      <c r="D869">
        <f>IF(VLOOKUP(A869,'상위 PV'!A:C,3,0)="기사임",1,"")</f>
        <v>1</v>
      </c>
      <c r="E869">
        <f>COUNTIF(주간_5pg!$F$2:$F$800,'5pg 데이터'!B869)</f>
        <v>1</v>
      </c>
      <c r="F869" t="b">
        <f t="shared" si="13"/>
        <v>1</v>
      </c>
      <c r="G869" t="str">
        <f>IF(F869=FALSE,"",B869&amp;"@"&amp;COUNTIFS($B$1:B869,B869,$F$1:F869,TRUE))</f>
        <v>South Korea@83</v>
      </c>
      <c r="H869" t="str">
        <f>IFERROR(INDEX('기사 제목, 링크 정리시트'!B:B,MATCH(CONCATENATE("http://skinnonews.com"&amp;'5pg 데이터'!A869),'기사 제목, 링크 정리시트'!C:C,0)),"")</f>
        <v>SK Geo Centric signs MOU with Amcor on recycled plastic</v>
      </c>
      <c r="M869">
        <f>주간_5pg!F869</f>
        <v>0</v>
      </c>
    </row>
    <row r="870" spans="1:13">
      <c r="A870" s="86" t="s">
        <v>966</v>
      </c>
      <c r="B870" s="86" t="s">
        <v>236</v>
      </c>
      <c r="C870" s="86">
        <v>1</v>
      </c>
      <c r="D870">
        <f>IF(VLOOKUP(A870,'상위 PV'!A:C,3,0)="기사임",1,"")</f>
        <v>1</v>
      </c>
      <c r="E870">
        <f>COUNTIF(주간_5pg!$F$2:$F$800,'5pg 데이터'!B870)</f>
        <v>1</v>
      </c>
      <c r="F870" t="b">
        <f t="shared" si="13"/>
        <v>1</v>
      </c>
      <c r="G870" t="str">
        <f>IF(F870=FALSE,"",B870&amp;"@"&amp;COUNTIFS($B$1:B870,B870,$F$1:F870,TRUE))</f>
        <v>France@14</v>
      </c>
      <c r="H870" t="str">
        <f>IFERROR(INDEX('기사 제목, 링크 정리시트'!B:B,MATCH(CONCATENATE("http://skinnonews.com"&amp;'5pg 데이터'!A870),'기사 제목, 링크 정리시트'!C:C,0)),"")</f>
        <v>SK Geo Centric to build a pyrolysis plant in Dangjin with Plastic Energy</v>
      </c>
      <c r="M870">
        <f>주간_5pg!F870</f>
        <v>0</v>
      </c>
    </row>
    <row r="871" spans="1:13">
      <c r="A871" s="86" t="s">
        <v>966</v>
      </c>
      <c r="B871" s="86" t="s">
        <v>230</v>
      </c>
      <c r="C871" s="86">
        <v>1</v>
      </c>
      <c r="D871">
        <f>IF(VLOOKUP(A871,'상위 PV'!A:C,3,0)="기사임",1,"")</f>
        <v>1</v>
      </c>
      <c r="E871">
        <f>COUNTIF(주간_5pg!$F$2:$F$800,'5pg 데이터'!B871)</f>
        <v>1</v>
      </c>
      <c r="F871" t="b">
        <f t="shared" si="13"/>
        <v>1</v>
      </c>
      <c r="G871" t="str">
        <f>IF(F871=FALSE,"",B871&amp;"@"&amp;COUNTIFS($B$1:B871,B871,$F$1:F871,TRUE))</f>
        <v>Singapore@54</v>
      </c>
      <c r="H871" t="str">
        <f>IFERROR(INDEX('기사 제목, 링크 정리시트'!B:B,MATCH(CONCATENATE("http://skinnonews.com"&amp;'5pg 데이터'!A871),'기사 제목, 링크 정리시트'!C:C,0)),"")</f>
        <v>SK Geo Centric to build a pyrolysis plant in Dangjin with Plastic Energy</v>
      </c>
      <c r="M871">
        <f>주간_5pg!F871</f>
        <v>0</v>
      </c>
    </row>
    <row r="872" spans="1:13">
      <c r="A872" s="86" t="s">
        <v>967</v>
      </c>
      <c r="B872" s="86" t="s">
        <v>227</v>
      </c>
      <c r="C872" s="86">
        <v>1</v>
      </c>
      <c r="D872">
        <f>IF(VLOOKUP(A872,'상위 PV'!A:C,3,0)="기사임",1,"")</f>
        <v>1</v>
      </c>
      <c r="E872">
        <f>COUNTIF(주간_5pg!$F$2:$F$800,'5pg 데이터'!B872)</f>
        <v>1</v>
      </c>
      <c r="F872" t="b">
        <f t="shared" si="13"/>
        <v>1</v>
      </c>
      <c r="G872" t="str">
        <f>IF(F872=FALSE,"",B872&amp;"@"&amp;COUNTIFS($B$1:B872,B872,$F$1:F872,TRUE))</f>
        <v>Japan@46</v>
      </c>
      <c r="H872" t="str">
        <f>IFERROR(INDEX('기사 제목, 링크 정리시트'!B:B,MATCH(CONCATENATE("http://skinnonews.com"&amp;'5pg 데이터'!A872),'기사 제목, 링크 정리시트'!C:C,0)),"")</f>
        <v>SK Innovation and ENEOS sign MOU on Strategic Cooperation</v>
      </c>
      <c r="M872">
        <f>주간_5pg!F872</f>
        <v>0</v>
      </c>
    </row>
    <row r="873" spans="1:13">
      <c r="A873" s="86" t="s">
        <v>967</v>
      </c>
      <c r="B873" s="86" t="s">
        <v>226</v>
      </c>
      <c r="C873" s="86">
        <v>1</v>
      </c>
      <c r="D873">
        <f>IF(VLOOKUP(A873,'상위 PV'!A:C,3,0)="기사임",1,"")</f>
        <v>1</v>
      </c>
      <c r="E873">
        <f>COUNTIF(주간_5pg!$F$2:$F$800,'5pg 데이터'!B873)</f>
        <v>1</v>
      </c>
      <c r="F873" t="b">
        <f t="shared" si="13"/>
        <v>1</v>
      </c>
      <c r="G873" t="str">
        <f>IF(F873=FALSE,"",B873&amp;"@"&amp;COUNTIFS($B$1:B873,B873,$F$1:F873,TRUE))</f>
        <v>South Korea@84</v>
      </c>
      <c r="H873" t="str">
        <f>IFERROR(INDEX('기사 제목, 링크 정리시트'!B:B,MATCH(CONCATENATE("http://skinnonews.com"&amp;'5pg 데이터'!A873),'기사 제목, 링크 정리시트'!C:C,0)),"")</f>
        <v>SK Innovation and ENEOS sign MOU on Strategic Cooperation</v>
      </c>
      <c r="M873">
        <f>주간_5pg!F873</f>
        <v>0</v>
      </c>
    </row>
    <row r="874" spans="1:13">
      <c r="A874" s="86" t="s">
        <v>967</v>
      </c>
      <c r="B874" s="86" t="s">
        <v>628</v>
      </c>
      <c r="C874" s="86">
        <v>1</v>
      </c>
      <c r="D874">
        <f>IF(VLOOKUP(A874,'상위 PV'!A:C,3,0)="기사임",1,"")</f>
        <v>1</v>
      </c>
      <c r="E874">
        <f>COUNTIF(주간_5pg!$F$2:$F$800,'5pg 데이터'!B874)</f>
        <v>1</v>
      </c>
      <c r="F874" t="b">
        <f t="shared" si="13"/>
        <v>1</v>
      </c>
      <c r="G874" t="str">
        <f>IF(F874=FALSE,"",B874&amp;"@"&amp;COUNTIFS($B$1:B874,B874,$F$1:F874,TRUE))</f>
        <v>United Arab Emirates@5</v>
      </c>
      <c r="H874" t="str">
        <f>IFERROR(INDEX('기사 제목, 링크 정리시트'!B:B,MATCH(CONCATENATE("http://skinnonews.com"&amp;'5pg 데이터'!A874),'기사 제목, 링크 정리시트'!C:C,0)),"")</f>
        <v>SK Innovation and ENEOS sign MOU on Strategic Cooperation</v>
      </c>
      <c r="M874">
        <f>주간_5pg!F874</f>
        <v>0</v>
      </c>
    </row>
    <row r="875" spans="1:13">
      <c r="A875" s="86" t="s">
        <v>1768</v>
      </c>
      <c r="B875" s="86" t="s">
        <v>226</v>
      </c>
      <c r="C875" s="86">
        <v>1</v>
      </c>
      <c r="D875">
        <f>IF(VLOOKUP(A875,'상위 PV'!A:C,3,0)="기사임",1,"")</f>
        <v>1</v>
      </c>
      <c r="E875">
        <f>COUNTIF(주간_5pg!$F$2:$F$800,'5pg 데이터'!B875)</f>
        <v>1</v>
      </c>
      <c r="F875" t="b">
        <f t="shared" si="13"/>
        <v>1</v>
      </c>
      <c r="G875" t="str">
        <f>IF(F875=FALSE,"",B875&amp;"@"&amp;COUNTIFS($B$1:B875,B875,$F$1:F875,TRUE))</f>
        <v>South Korea@85</v>
      </c>
      <c r="H875" t="str">
        <f>IFERROR(INDEX('기사 제목, 링크 정리시트'!B:B,MATCH(CONCATENATE("http://skinnonews.com"&amp;'5pg 데이터'!A875),'기사 제목, 링크 정리시트'!C:C,0)),"")</f>
        <v>United as one through music under the autumn moonlight (GMF Charity Night Gala 2023)</v>
      </c>
      <c r="M875">
        <f>주간_5pg!F875</f>
        <v>0</v>
      </c>
    </row>
    <row r="876" spans="1:13">
      <c r="A876" s="86" t="s">
        <v>968</v>
      </c>
      <c r="B876" s="86" t="s">
        <v>244</v>
      </c>
      <c r="C876" s="86">
        <v>1</v>
      </c>
      <c r="D876">
        <f>IF(VLOOKUP(A876,'상위 PV'!A:C,3,0)="기사임",1,"")</f>
        <v>1</v>
      </c>
      <c r="E876">
        <f>COUNTIF(주간_5pg!$F$2:$F$800,'5pg 데이터'!B876)</f>
        <v>1</v>
      </c>
      <c r="F876" t="b">
        <f t="shared" si="13"/>
        <v>1</v>
      </c>
      <c r="G876" t="str">
        <f>IF(F876=FALSE,"",B876&amp;"@"&amp;COUNTIFS($B$1:B876,B876,$F$1:F876,TRUE))</f>
        <v>Indonesia@34</v>
      </c>
      <c r="H876" t="str">
        <f>IFERROR(INDEX('기사 제목, 링크 정리시트'!B:B,MATCH(CONCATENATE("http://skinnonews.com"&amp;'5pg 데이터'!A876),'기사 제목, 링크 정리시트'!C:C,0)),"")</f>
        <v>[SK Innovation’s Q3 2023 Financial Results] Recording sales of KRW 19.89 trillion and operating profit of KRW 1.56 trillion</v>
      </c>
      <c r="M876">
        <f>주간_5pg!F876</f>
        <v>0</v>
      </c>
    </row>
    <row r="877" spans="1:13">
      <c r="A877" s="86" t="s">
        <v>994</v>
      </c>
      <c r="B877" s="86" t="s">
        <v>228</v>
      </c>
      <c r="C877" s="86">
        <v>1</v>
      </c>
      <c r="D877">
        <f>IF(VLOOKUP(A877,'상위 PV'!A:C,3,0)="기사임",1,"")</f>
        <v>1</v>
      </c>
      <c r="E877">
        <f>COUNTIF(주간_5pg!$F$2:$F$800,'5pg 데이터'!B877)</f>
        <v>1</v>
      </c>
      <c r="F877" t="b">
        <f t="shared" si="13"/>
        <v>1</v>
      </c>
      <c r="G877" t="str">
        <f>IF(F877=FALSE,"",B877&amp;"@"&amp;COUNTIFS($B$1:B877,B877,$F$1:F877,TRUE))</f>
        <v>Germany@21</v>
      </c>
      <c r="H877" t="str">
        <f>IFERROR(INDEX('기사 제목, 링크 정리시트'!B:B,MATCH(CONCATENATE("http://skinnonews.com"&amp;'5pg 데이터'!A877),'기사 제목, 링크 정리시트'!C:C,0)),"")</f>
        <v>SK Innovation’s Green Transformation Strategy receives the highest remarks</v>
      </c>
      <c r="M877">
        <f>주간_5pg!F877</f>
        <v>0</v>
      </c>
    </row>
    <row r="878" spans="1:13">
      <c r="A878" s="86" t="s">
        <v>995</v>
      </c>
      <c r="B878" s="86" t="s">
        <v>235</v>
      </c>
      <c r="C878" s="86">
        <v>1</v>
      </c>
      <c r="D878">
        <f>IF(VLOOKUP(A878,'상위 PV'!A:C,3,0)="기사임",1,"")</f>
        <v>1</v>
      </c>
      <c r="E878">
        <f>COUNTIF(주간_5pg!$F$2:$F$800,'5pg 데이터'!B878)</f>
        <v>1</v>
      </c>
      <c r="F878" t="b">
        <f t="shared" si="13"/>
        <v>1</v>
      </c>
      <c r="G878" t="str">
        <f>IF(F878=FALSE,"",B878&amp;"@"&amp;COUNTIFS($B$1:B878,B878,$F$1:F878,TRUE))</f>
        <v>Hungary@5</v>
      </c>
      <c r="H878" t="str">
        <f>IFERROR(INDEX('기사 제목, 링크 정리시트'!B:B,MATCH(CONCATENATE("http://skinnonews.com"&amp;'5pg 데이터'!A878),'기사 제목, 링크 정리시트'!C:C,0)),"")</f>
        <v>Professor Kannan Ramaswamy: “SK Innovation’s core source of differentiation in the journey to an eco-friendly future”</v>
      </c>
      <c r="M878">
        <f>주간_5pg!F878</f>
        <v>0</v>
      </c>
    </row>
    <row r="879" spans="1:13">
      <c r="A879" s="86" t="s">
        <v>995</v>
      </c>
      <c r="B879" s="86" t="s">
        <v>247</v>
      </c>
      <c r="C879" s="86">
        <v>1</v>
      </c>
      <c r="D879">
        <f>IF(VLOOKUP(A879,'상위 PV'!A:C,3,0)="기사임",1,"")</f>
        <v>1</v>
      </c>
      <c r="E879">
        <f>COUNTIF(주간_5pg!$F$2:$F$800,'5pg 데이터'!B879)</f>
        <v>1</v>
      </c>
      <c r="F879" t="b">
        <f t="shared" si="13"/>
        <v>1</v>
      </c>
      <c r="G879" t="str">
        <f>IF(F879=FALSE,"",B879&amp;"@"&amp;COUNTIFS($B$1:B879,B879,$F$1:F879,TRUE))</f>
        <v>Vietnam@13</v>
      </c>
      <c r="H879" t="str">
        <f>IFERROR(INDEX('기사 제목, 링크 정리시트'!B:B,MATCH(CONCATENATE("http://skinnonews.com"&amp;'5pg 데이터'!A879),'기사 제목, 링크 정리시트'!C:C,0)),"")</f>
        <v>Professor Kannan Ramaswamy: “SK Innovation’s core source of differentiation in the journey to an eco-friendly future”</v>
      </c>
      <c r="M879">
        <f>주간_5pg!F879</f>
        <v>0</v>
      </c>
    </row>
    <row r="880" spans="1:13">
      <c r="A880" s="86" t="s">
        <v>993</v>
      </c>
      <c r="B880" s="86" t="s">
        <v>249</v>
      </c>
      <c r="C880" s="86">
        <v>1</v>
      </c>
      <c r="D880">
        <f>IF(VLOOKUP(A880,'상위 PV'!A:C,3,0)="기사임",1,"")</f>
        <v>1</v>
      </c>
      <c r="E880">
        <f>COUNTIF(주간_5pg!$F$2:$F$800,'5pg 데이터'!B880)</f>
        <v>1</v>
      </c>
      <c r="F880" t="b">
        <f t="shared" si="13"/>
        <v>1</v>
      </c>
      <c r="G880" t="str">
        <f>IF(F880=FALSE,"",B880&amp;"@"&amp;COUNTIFS($B$1:B880,B880,$F$1:F880,TRUE))</f>
        <v>Australia@15</v>
      </c>
      <c r="H880" t="str">
        <f>IFERROR(INDEX('기사 제목, 링크 정리시트'!B:B,MATCH(CONCATENATE("http://skinnonews.com"&amp;'5pg 데이터'!A880),'기사 제목, 링크 정리시트'!C:C,0)),"")</f>
        <v>SK On and Polestar sign battery supply agreement for Polestar 5</v>
      </c>
      <c r="M880">
        <f>주간_5pg!F880</f>
        <v>0</v>
      </c>
    </row>
    <row r="881" spans="1:13">
      <c r="A881" s="86" t="s">
        <v>993</v>
      </c>
      <c r="B881" s="86" t="s">
        <v>231</v>
      </c>
      <c r="C881" s="86">
        <v>1</v>
      </c>
      <c r="D881">
        <f>IF(VLOOKUP(A881,'상위 PV'!A:C,3,0)="기사임",1,"")</f>
        <v>1</v>
      </c>
      <c r="E881">
        <f>COUNTIF(주간_5pg!$F$2:$F$800,'5pg 데이터'!B881)</f>
        <v>1</v>
      </c>
      <c r="F881" t="b">
        <f t="shared" si="13"/>
        <v>1</v>
      </c>
      <c r="G881" t="str">
        <f>IF(F881=FALSE,"",B881&amp;"@"&amp;COUNTIFS($B$1:B881,B881,$F$1:F881,TRUE))</f>
        <v>China@25</v>
      </c>
      <c r="H881" t="str">
        <f>IFERROR(INDEX('기사 제목, 링크 정리시트'!B:B,MATCH(CONCATENATE("http://skinnonews.com"&amp;'5pg 데이터'!A881),'기사 제목, 링크 정리시트'!C:C,0)),"")</f>
        <v>SK On and Polestar sign battery supply agreement for Polestar 5</v>
      </c>
      <c r="M881">
        <f>주간_5pg!F881</f>
        <v>0</v>
      </c>
    </row>
    <row r="882" spans="1:13">
      <c r="A882" s="86" t="s">
        <v>993</v>
      </c>
      <c r="B882" s="86" t="s">
        <v>236</v>
      </c>
      <c r="C882" s="86">
        <v>1</v>
      </c>
      <c r="D882">
        <f>IF(VLOOKUP(A882,'상위 PV'!A:C,3,0)="기사임",1,"")</f>
        <v>1</v>
      </c>
      <c r="E882">
        <f>COUNTIF(주간_5pg!$F$2:$F$800,'5pg 데이터'!B882)</f>
        <v>1</v>
      </c>
      <c r="F882" t="b">
        <f t="shared" si="13"/>
        <v>1</v>
      </c>
      <c r="G882" t="str">
        <f>IF(F882=FALSE,"",B882&amp;"@"&amp;COUNTIFS($B$1:B882,B882,$F$1:F882,TRUE))</f>
        <v>France@15</v>
      </c>
      <c r="H882" t="str">
        <f>IFERROR(INDEX('기사 제목, 링크 정리시트'!B:B,MATCH(CONCATENATE("http://skinnonews.com"&amp;'5pg 데이터'!A882),'기사 제목, 링크 정리시트'!C:C,0)),"")</f>
        <v>SK On and Polestar sign battery supply agreement for Polestar 5</v>
      </c>
      <c r="M882">
        <f>주간_5pg!F882</f>
        <v>0</v>
      </c>
    </row>
    <row r="883" spans="1:13">
      <c r="A883" s="86" t="s">
        <v>993</v>
      </c>
      <c r="B883" s="86" t="s">
        <v>237</v>
      </c>
      <c r="C883" s="86">
        <v>1</v>
      </c>
      <c r="D883">
        <f>IF(VLOOKUP(A883,'상위 PV'!A:C,3,0)="기사임",1,"")</f>
        <v>1</v>
      </c>
      <c r="E883">
        <f>COUNTIF(주간_5pg!$F$2:$F$800,'5pg 데이터'!B883)</f>
        <v>1</v>
      </c>
      <c r="F883" t="b">
        <f t="shared" si="13"/>
        <v>1</v>
      </c>
      <c r="G883" t="str">
        <f>IF(F883=FALSE,"",B883&amp;"@"&amp;COUNTIFS($B$1:B883,B883,$F$1:F883,TRUE))</f>
        <v>Malaysia@14</v>
      </c>
      <c r="H883" t="str">
        <f>IFERROR(INDEX('기사 제목, 링크 정리시트'!B:B,MATCH(CONCATENATE("http://skinnonews.com"&amp;'5pg 데이터'!A883),'기사 제목, 링크 정리시트'!C:C,0)),"")</f>
        <v>SK On and Polestar sign battery supply agreement for Polestar 5</v>
      </c>
      <c r="M883">
        <f>주간_5pg!F883</f>
        <v>0</v>
      </c>
    </row>
    <row r="884" spans="1:13">
      <c r="A884" s="86" t="s">
        <v>993</v>
      </c>
      <c r="B884" s="86" t="s">
        <v>238</v>
      </c>
      <c r="C884" s="86">
        <v>1</v>
      </c>
      <c r="D884">
        <f>IF(VLOOKUP(A884,'상위 PV'!A:C,3,0)="기사임",1,"")</f>
        <v>1</v>
      </c>
      <c r="E884">
        <f>COUNTIF(주간_5pg!$F$2:$F$800,'5pg 데이터'!B884)</f>
        <v>1</v>
      </c>
      <c r="F884" t="b">
        <f t="shared" si="13"/>
        <v>1</v>
      </c>
      <c r="G884" t="str">
        <f>IF(F884=FALSE,"",B884&amp;"@"&amp;COUNTIFS($B$1:B884,B884,$F$1:F884,TRUE))</f>
        <v>Sweden@5</v>
      </c>
      <c r="H884" t="str">
        <f>IFERROR(INDEX('기사 제목, 링크 정리시트'!B:B,MATCH(CONCATENATE("http://skinnonews.com"&amp;'5pg 데이터'!A884),'기사 제목, 링크 정리시트'!C:C,0)),"")</f>
        <v>SK On and Polestar sign battery supply agreement for Polestar 5</v>
      </c>
      <c r="M884">
        <f>주간_5pg!F884</f>
        <v>0</v>
      </c>
    </row>
    <row r="885" spans="1:13">
      <c r="A885" s="86" t="s">
        <v>993</v>
      </c>
      <c r="B885" s="86" t="s">
        <v>225</v>
      </c>
      <c r="C885" s="86">
        <v>1</v>
      </c>
      <c r="D885">
        <f>IF(VLOOKUP(A885,'상위 PV'!A:C,3,0)="기사임",1,"")</f>
        <v>1</v>
      </c>
      <c r="E885">
        <f>COUNTIF(주간_5pg!$F$2:$F$800,'5pg 데이터'!B885)</f>
        <v>1</v>
      </c>
      <c r="F885" t="b">
        <f t="shared" si="13"/>
        <v>1</v>
      </c>
      <c r="G885" t="str">
        <f>IF(F885=FALSE,"",B885&amp;"@"&amp;COUNTIFS($B$1:B885,B885,$F$1:F885,TRUE))</f>
        <v>United States@82</v>
      </c>
      <c r="H885" t="str">
        <f>IFERROR(INDEX('기사 제목, 링크 정리시트'!B:B,MATCH(CONCATENATE("http://skinnonews.com"&amp;'5pg 데이터'!A885),'기사 제목, 링크 정리시트'!C:C,0)),"")</f>
        <v>SK On and Polestar sign battery supply agreement for Polestar 5</v>
      </c>
      <c r="M885">
        <f>주간_5pg!F885</f>
        <v>0</v>
      </c>
    </row>
    <row r="886" spans="1:13">
      <c r="A886" s="86" t="s">
        <v>1030</v>
      </c>
      <c r="B886" s="86" t="s">
        <v>236</v>
      </c>
      <c r="C886" s="86">
        <v>1</v>
      </c>
      <c r="D886">
        <f>IF(VLOOKUP(A886,'상위 PV'!A:C,3,0)="기사임",1,"")</f>
        <v>1</v>
      </c>
      <c r="E886">
        <f>COUNTIF(주간_5pg!$F$2:$F$800,'5pg 데이터'!B886)</f>
        <v>1</v>
      </c>
      <c r="F886" t="b">
        <f t="shared" si="13"/>
        <v>1</v>
      </c>
      <c r="G886" t="str">
        <f>IF(F886=FALSE,"",B886&amp;"@"&amp;COUNTIFS($B$1:B886,B886,$F$1:F886,TRUE))</f>
        <v>France@16</v>
      </c>
      <c r="H886" t="str">
        <f>IFERROR(INDEX('기사 제목, 링크 정리시트'!B:B,MATCH(CONCATENATE("http://skinnonews.com"&amp;'5pg 데이터'!A886),'기사 제목, 링크 정리시트'!C:C,0)),"")</f>
        <v>SK Energy undergoes the division of its tank terminal business and launches a logistics company</v>
      </c>
      <c r="M886">
        <f>주간_5pg!F886</f>
        <v>0</v>
      </c>
    </row>
    <row r="887" spans="1:13">
      <c r="A887" s="86" t="s">
        <v>1030</v>
      </c>
      <c r="B887" s="86" t="s">
        <v>227</v>
      </c>
      <c r="C887" s="86">
        <v>1</v>
      </c>
      <c r="D887">
        <f>IF(VLOOKUP(A887,'상위 PV'!A:C,3,0)="기사임",1,"")</f>
        <v>1</v>
      </c>
      <c r="E887">
        <f>COUNTIF(주간_5pg!$F$2:$F$800,'5pg 데이터'!B887)</f>
        <v>1</v>
      </c>
      <c r="F887" t="b">
        <f t="shared" si="13"/>
        <v>1</v>
      </c>
      <c r="G887" t="str">
        <f>IF(F887=FALSE,"",B887&amp;"@"&amp;COUNTIFS($B$1:B887,B887,$F$1:F887,TRUE))</f>
        <v>Japan@47</v>
      </c>
      <c r="H887" t="str">
        <f>IFERROR(INDEX('기사 제목, 링크 정리시트'!B:B,MATCH(CONCATENATE("http://skinnonews.com"&amp;'5pg 데이터'!A887),'기사 제목, 링크 정리시트'!C:C,0)),"")</f>
        <v>SK Energy undergoes the division of its tank terminal business and launches a logistics company</v>
      </c>
      <c r="M887">
        <f>주간_5pg!F887</f>
        <v>0</v>
      </c>
    </row>
    <row r="888" spans="1:13">
      <c r="A888" s="86" t="s">
        <v>1030</v>
      </c>
      <c r="B888" s="86" t="s">
        <v>226</v>
      </c>
      <c r="C888" s="86">
        <v>1</v>
      </c>
      <c r="D888">
        <f>IF(VLOOKUP(A888,'상위 PV'!A:C,3,0)="기사임",1,"")</f>
        <v>1</v>
      </c>
      <c r="E888">
        <f>COUNTIF(주간_5pg!$F$2:$F$800,'5pg 데이터'!B888)</f>
        <v>1</v>
      </c>
      <c r="F888" t="b">
        <f t="shared" si="13"/>
        <v>1</v>
      </c>
      <c r="G888" t="str">
        <f>IF(F888=FALSE,"",B888&amp;"@"&amp;COUNTIFS($B$1:B888,B888,$F$1:F888,TRUE))</f>
        <v>South Korea@86</v>
      </c>
      <c r="H888" t="str">
        <f>IFERROR(INDEX('기사 제목, 링크 정리시트'!B:B,MATCH(CONCATENATE("http://skinnonews.com"&amp;'5pg 데이터'!A888),'기사 제목, 링크 정리시트'!C:C,0)),"")</f>
        <v>SK Energy undergoes the division of its tank terminal business and launches a logistics company</v>
      </c>
      <c r="M888">
        <f>주간_5pg!F888</f>
        <v>0</v>
      </c>
    </row>
    <row r="889" spans="1:13">
      <c r="A889" s="86" t="s">
        <v>1030</v>
      </c>
      <c r="B889" s="86" t="s">
        <v>240</v>
      </c>
      <c r="C889" s="86">
        <v>1</v>
      </c>
      <c r="D889">
        <f>IF(VLOOKUP(A889,'상위 PV'!A:C,3,0)="기사임",1,"")</f>
        <v>1</v>
      </c>
      <c r="E889">
        <f>COUNTIF(주간_5pg!$F$2:$F$800,'5pg 데이터'!B889)</f>
        <v>1</v>
      </c>
      <c r="F889" t="b">
        <f t="shared" si="13"/>
        <v>1</v>
      </c>
      <c r="G889" t="str">
        <f>IF(F889=FALSE,"",B889&amp;"@"&amp;COUNTIFS($B$1:B889,B889,$F$1:F889,TRUE))</f>
        <v>Spain@7</v>
      </c>
      <c r="H889" t="str">
        <f>IFERROR(INDEX('기사 제목, 링크 정리시트'!B:B,MATCH(CONCATENATE("http://skinnonews.com"&amp;'5pg 데이터'!A889),'기사 제목, 링크 정리시트'!C:C,0)),"")</f>
        <v>SK Energy undergoes the division of its tank terminal business and launches a logistics company</v>
      </c>
      <c r="M889">
        <f>주간_5pg!F889</f>
        <v>0</v>
      </c>
    </row>
    <row r="890" spans="1:13">
      <c r="A890" s="86" t="s">
        <v>1030</v>
      </c>
      <c r="B890" s="86" t="s">
        <v>225</v>
      </c>
      <c r="C890" s="86">
        <v>1</v>
      </c>
      <c r="D890">
        <f>IF(VLOOKUP(A890,'상위 PV'!A:C,3,0)="기사임",1,"")</f>
        <v>1</v>
      </c>
      <c r="E890">
        <f>COUNTIF(주간_5pg!$F$2:$F$800,'5pg 데이터'!B890)</f>
        <v>1</v>
      </c>
      <c r="F890" t="b">
        <f t="shared" si="13"/>
        <v>1</v>
      </c>
      <c r="G890" t="str">
        <f>IF(F890=FALSE,"",B890&amp;"@"&amp;COUNTIFS($B$1:B890,B890,$F$1:F890,TRUE))</f>
        <v>United States@83</v>
      </c>
      <c r="H890" t="str">
        <f>IFERROR(INDEX('기사 제목, 링크 정리시트'!B:B,MATCH(CONCATENATE("http://skinnonews.com"&amp;'5pg 데이터'!A890),'기사 제목, 링크 정리시트'!C:C,0)),"")</f>
        <v>SK Energy undergoes the division of its tank terminal business and launches a logistics company</v>
      </c>
      <c r="M890">
        <f>주간_5pg!F890</f>
        <v>0</v>
      </c>
    </row>
    <row r="891" spans="1:13">
      <c r="A891" s="86" t="s">
        <v>1029</v>
      </c>
      <c r="B891" s="86" t="s">
        <v>226</v>
      </c>
      <c r="C891" s="86">
        <v>1</v>
      </c>
      <c r="D891">
        <f>IF(VLOOKUP(A891,'상위 PV'!A:C,3,0)="기사임",1,"")</f>
        <v>1</v>
      </c>
      <c r="E891">
        <f>COUNTIF(주간_5pg!$F$2:$F$800,'5pg 데이터'!B891)</f>
        <v>1</v>
      </c>
      <c r="F891" t="b">
        <f t="shared" si="13"/>
        <v>1</v>
      </c>
      <c r="G891" t="str">
        <f>IF(F891=FALSE,"",B891&amp;"@"&amp;COUNTIFS($B$1:B891,B891,$F$1:F891,TRUE))</f>
        <v>South Korea@87</v>
      </c>
      <c r="H891" t="str">
        <f>IFERROR(INDEX('기사 제목, 링크 정리시트'!B:B,MATCH(CONCATENATE("http://skinnonews.com"&amp;'5pg 데이터'!A891),'기사 제목, 링크 정리시트'!C:C,0)),"")</f>
        <v>SK On – Hyundai Motor Group joint battery factory awarded “Deal of the Year”</v>
      </c>
      <c r="M891">
        <f>주간_5pg!F891</f>
        <v>0</v>
      </c>
    </row>
    <row r="892" spans="1:13">
      <c r="A892" s="86" t="s">
        <v>1026</v>
      </c>
      <c r="B892" s="86" t="s">
        <v>231</v>
      </c>
      <c r="C892" s="86">
        <v>1</v>
      </c>
      <c r="D892">
        <f>IF(VLOOKUP(A892,'상위 PV'!A:C,3,0)="기사임",1,"")</f>
        <v>1</v>
      </c>
      <c r="E892">
        <f>COUNTIF(주간_5pg!$F$2:$F$800,'5pg 데이터'!B892)</f>
        <v>1</v>
      </c>
      <c r="F892" t="b">
        <f t="shared" si="13"/>
        <v>1</v>
      </c>
      <c r="G892" t="str">
        <f>IF(F892=FALSE,"",B892&amp;"@"&amp;COUNTIFS($B$1:B892,B892,$F$1:F892,TRUE))</f>
        <v>China@26</v>
      </c>
      <c r="H892" t="str">
        <f>IFERROR(INDEX('기사 제목, 링크 정리시트'!B:B,MATCH(CONCATENATE("http://skinnonews.com"&amp;'5pg 데이터'!A892),'기사 제목, 링크 정리시트'!C:C,0)),"")</f>
        <v>SK On and BASF entered into an agreement to evaluate collaboration opportunities in the global lithium-ion battery market</v>
      </c>
      <c r="M892">
        <f>주간_5pg!F892</f>
        <v>0</v>
      </c>
    </row>
    <row r="893" spans="1:13">
      <c r="A893" s="86" t="s">
        <v>1026</v>
      </c>
      <c r="B893" s="86" t="s">
        <v>229</v>
      </c>
      <c r="C893" s="86">
        <v>1</v>
      </c>
      <c r="D893">
        <f>IF(VLOOKUP(A893,'상위 PV'!A:C,3,0)="기사임",1,"")</f>
        <v>1</v>
      </c>
      <c r="E893">
        <f>COUNTIF(주간_5pg!$F$2:$F$800,'5pg 데이터'!B893)</f>
        <v>1</v>
      </c>
      <c r="F893" t="b">
        <f t="shared" si="13"/>
        <v>1</v>
      </c>
      <c r="G893" t="str">
        <f>IF(F893=FALSE,"",B893&amp;"@"&amp;COUNTIFS($B$1:B893,B893,$F$1:F893,TRUE))</f>
        <v>India@71</v>
      </c>
      <c r="H893" t="str">
        <f>IFERROR(INDEX('기사 제목, 링크 정리시트'!B:B,MATCH(CONCATENATE("http://skinnonews.com"&amp;'5pg 데이터'!A893),'기사 제목, 링크 정리시트'!C:C,0)),"")</f>
        <v>SK On and BASF entered into an agreement to evaluate collaboration opportunities in the global lithium-ion battery market</v>
      </c>
      <c r="M893">
        <f>주간_5pg!F893</f>
        <v>0</v>
      </c>
    </row>
    <row r="894" spans="1:13">
      <c r="A894" s="86" t="s">
        <v>1026</v>
      </c>
      <c r="B894" s="86" t="s">
        <v>1481</v>
      </c>
      <c r="C894" s="86">
        <v>1</v>
      </c>
      <c r="D894">
        <f>IF(VLOOKUP(A894,'상위 PV'!A:C,3,0)="기사임",1,"")</f>
        <v>1</v>
      </c>
      <c r="E894">
        <f>COUNTIF(주간_5pg!$F$2:$F$800,'5pg 데이터'!B894)</f>
        <v>1</v>
      </c>
      <c r="F894" t="b">
        <f t="shared" si="13"/>
        <v>1</v>
      </c>
      <c r="G894" t="str">
        <f>IF(F894=FALSE,"",B894&amp;"@"&amp;COUNTIFS($B$1:B894,B894,$F$1:F894,TRUE))</f>
        <v>Norway@5</v>
      </c>
      <c r="H894" t="str">
        <f>IFERROR(INDEX('기사 제목, 링크 정리시트'!B:B,MATCH(CONCATENATE("http://skinnonews.com"&amp;'5pg 데이터'!A894),'기사 제목, 링크 정리시트'!C:C,0)),"")</f>
        <v>SK On and BASF entered into an agreement to evaluate collaboration opportunities in the global lithium-ion battery market</v>
      </c>
      <c r="M894">
        <f>주간_5pg!F894</f>
        <v>0</v>
      </c>
    </row>
    <row r="895" spans="1:13">
      <c r="A895" s="86" t="s">
        <v>1026</v>
      </c>
      <c r="B895" s="86" t="s">
        <v>225</v>
      </c>
      <c r="C895" s="86">
        <v>1</v>
      </c>
      <c r="D895">
        <f>IF(VLOOKUP(A895,'상위 PV'!A:C,3,0)="기사임",1,"")</f>
        <v>1</v>
      </c>
      <c r="E895">
        <f>COUNTIF(주간_5pg!$F$2:$F$800,'5pg 데이터'!B895)</f>
        <v>1</v>
      </c>
      <c r="F895" t="b">
        <f t="shared" si="13"/>
        <v>1</v>
      </c>
      <c r="G895" t="str">
        <f>IF(F895=FALSE,"",B895&amp;"@"&amp;COUNTIFS($B$1:B895,B895,$F$1:F895,TRUE))</f>
        <v>United States@84</v>
      </c>
      <c r="H895" t="str">
        <f>IFERROR(INDEX('기사 제목, 링크 정리시트'!B:B,MATCH(CONCATENATE("http://skinnonews.com"&amp;'5pg 데이터'!A895),'기사 제목, 링크 정리시트'!C:C,0)),"")</f>
        <v>SK On and BASF entered into an agreement to evaluate collaboration opportunities in the global lithium-ion battery market</v>
      </c>
      <c r="M895">
        <f>주간_5pg!F895</f>
        <v>0</v>
      </c>
    </row>
    <row r="896" spans="1:13">
      <c r="A896" s="86" t="s">
        <v>1028</v>
      </c>
      <c r="B896" s="86" t="s">
        <v>226</v>
      </c>
      <c r="C896" s="86">
        <v>1</v>
      </c>
      <c r="D896">
        <f>IF(VLOOKUP(A896,'상위 PV'!A:C,3,0)="기사임",1,"")</f>
        <v>1</v>
      </c>
      <c r="E896">
        <f>COUNTIF(주간_5pg!$F$2:$F$800,'5pg 데이터'!B896)</f>
        <v>1</v>
      </c>
      <c r="F896" t="b">
        <f t="shared" si="13"/>
        <v>1</v>
      </c>
      <c r="G896" t="str">
        <f>IF(F896=FALSE,"",B896&amp;"@"&amp;COUNTIFS($B$1:B896,B896,$F$1:F896,TRUE))</f>
        <v>South Korea@88</v>
      </c>
      <c r="H896" t="str">
        <f>IFERROR(INDEX('기사 제목, 링크 정리시트'!B:B,MATCH(CONCATENATE("http://skinnonews.com"&amp;'5pg 데이터'!A896),'기사 제목, 링크 정리시트'!C:C,0)),"")</f>
        <v>SK Geo Centric breaks ground on the world’s first plastics recycling cluster</v>
      </c>
      <c r="M896">
        <f>주간_5pg!F896</f>
        <v>0</v>
      </c>
    </row>
    <row r="897" spans="1:13">
      <c r="A897" s="86" t="s">
        <v>1027</v>
      </c>
      <c r="B897" s="86" t="s">
        <v>249</v>
      </c>
      <c r="C897" s="86">
        <v>1</v>
      </c>
      <c r="D897">
        <f>IF(VLOOKUP(A897,'상위 PV'!A:C,3,0)="기사임",1,"")</f>
        <v>1</v>
      </c>
      <c r="E897">
        <f>COUNTIF(주간_5pg!$F$2:$F$800,'5pg 데이터'!B897)</f>
        <v>1</v>
      </c>
      <c r="F897" t="b">
        <f t="shared" si="13"/>
        <v>1</v>
      </c>
      <c r="G897" t="str">
        <f>IF(F897=FALSE,"",B897&amp;"@"&amp;COUNTIFS($B$1:B897,B897,$F$1:F897,TRUE))</f>
        <v>Australia@16</v>
      </c>
      <c r="H897" t="str">
        <f>IFERROR(INDEX('기사 제목, 링크 정리시트'!B:B,MATCH(CONCATENATE("http://skinnonews.com"&amp;'5pg 데이터'!A897),'기사 제목, 링크 정리시트'!C:C,0)),"")</f>
        <v>SK Earthon successfully discovers crude oil from Block 16-2 in Vietnam</v>
      </c>
      <c r="M897">
        <f>주간_5pg!F897</f>
        <v>0</v>
      </c>
    </row>
    <row r="898" spans="1:13">
      <c r="A898" s="86" t="s">
        <v>1027</v>
      </c>
      <c r="B898" s="86" t="s">
        <v>1626</v>
      </c>
      <c r="C898" s="86">
        <v>1</v>
      </c>
      <c r="D898">
        <f>IF(VLOOKUP(A898,'상위 PV'!A:C,3,0)="기사임",1,"")</f>
        <v>1</v>
      </c>
      <c r="E898">
        <f>COUNTIF(주간_5pg!$F$2:$F$800,'5pg 데이터'!B898)</f>
        <v>1</v>
      </c>
      <c r="F898" t="b">
        <f t="shared" ref="F898:F961" si="14">AND(D898=1,E898=1)</f>
        <v>1</v>
      </c>
      <c r="G898" t="str">
        <f>IF(F898=FALSE,"",B898&amp;"@"&amp;COUNTIFS($B$1:B898,B898,$F$1:F898,TRUE))</f>
        <v>Bosnia &amp; Herzegovina@4</v>
      </c>
      <c r="H898" t="str">
        <f>IFERROR(INDEX('기사 제목, 링크 정리시트'!B:B,MATCH(CONCATENATE("http://skinnonews.com"&amp;'5pg 데이터'!A898),'기사 제목, 링크 정리시트'!C:C,0)),"")</f>
        <v>SK Earthon successfully discovers crude oil from Block 16-2 in Vietnam</v>
      </c>
      <c r="M898">
        <f>주간_5pg!F898</f>
        <v>0</v>
      </c>
    </row>
    <row r="899" spans="1:13">
      <c r="A899" s="86" t="s">
        <v>1027</v>
      </c>
      <c r="B899" s="86" t="s">
        <v>236</v>
      </c>
      <c r="C899" s="86">
        <v>1</v>
      </c>
      <c r="D899">
        <f>IF(VLOOKUP(A899,'상위 PV'!A:C,3,0)="기사임",1,"")</f>
        <v>1</v>
      </c>
      <c r="E899">
        <f>COUNTIF(주간_5pg!$F$2:$F$800,'5pg 데이터'!B899)</f>
        <v>1</v>
      </c>
      <c r="F899" t="b">
        <f t="shared" si="14"/>
        <v>1</v>
      </c>
      <c r="G899" t="str">
        <f>IF(F899=FALSE,"",B899&amp;"@"&amp;COUNTIFS($B$1:B899,B899,$F$1:F899,TRUE))</f>
        <v>France@17</v>
      </c>
      <c r="H899" t="str">
        <f>IFERROR(INDEX('기사 제목, 링크 정리시트'!B:B,MATCH(CONCATENATE("http://skinnonews.com"&amp;'5pg 데이터'!A899),'기사 제목, 링크 정리시트'!C:C,0)),"")</f>
        <v>SK Earthon successfully discovers crude oil from Block 16-2 in Vietnam</v>
      </c>
      <c r="M899">
        <f>주간_5pg!F899</f>
        <v>0</v>
      </c>
    </row>
    <row r="900" spans="1:13">
      <c r="A900" s="86" t="s">
        <v>1027</v>
      </c>
      <c r="B900" s="86" t="s">
        <v>1731</v>
      </c>
      <c r="C900" s="86">
        <v>1</v>
      </c>
      <c r="D900">
        <f>IF(VLOOKUP(A900,'상위 PV'!A:C,3,0)="기사임",1,"")</f>
        <v>1</v>
      </c>
      <c r="E900">
        <f>COUNTIF(주간_5pg!$F$2:$F$800,'5pg 데이터'!B900)</f>
        <v>1</v>
      </c>
      <c r="F900" t="b">
        <f t="shared" si="14"/>
        <v>1</v>
      </c>
      <c r="G900" t="str">
        <f>IF(F900=FALSE,"",B900&amp;"@"&amp;COUNTIFS($B$1:B900,B900,$F$1:F900,TRUE))</f>
        <v>Somalia@1</v>
      </c>
      <c r="H900" t="str">
        <f>IFERROR(INDEX('기사 제목, 링크 정리시트'!B:B,MATCH(CONCATENATE("http://skinnonews.com"&amp;'5pg 데이터'!A900),'기사 제목, 링크 정리시트'!C:C,0)),"")</f>
        <v>SK Earthon successfully discovers crude oil from Block 16-2 in Vietnam</v>
      </c>
      <c r="M900">
        <f>주간_5pg!F900</f>
        <v>0</v>
      </c>
    </row>
    <row r="901" spans="1:13">
      <c r="A901" s="86" t="s">
        <v>1027</v>
      </c>
      <c r="B901" s="86" t="s">
        <v>238</v>
      </c>
      <c r="C901" s="86">
        <v>1</v>
      </c>
      <c r="D901">
        <f>IF(VLOOKUP(A901,'상위 PV'!A:C,3,0)="기사임",1,"")</f>
        <v>1</v>
      </c>
      <c r="E901">
        <f>COUNTIF(주간_5pg!$F$2:$F$800,'5pg 데이터'!B901)</f>
        <v>1</v>
      </c>
      <c r="F901" t="b">
        <f t="shared" si="14"/>
        <v>1</v>
      </c>
      <c r="G901" t="str">
        <f>IF(F901=FALSE,"",B901&amp;"@"&amp;COUNTIFS($B$1:B901,B901,$F$1:F901,TRUE))</f>
        <v>Sweden@6</v>
      </c>
      <c r="H901" t="str">
        <f>IFERROR(INDEX('기사 제목, 링크 정리시트'!B:B,MATCH(CONCATENATE("http://skinnonews.com"&amp;'5pg 데이터'!A901),'기사 제목, 링크 정리시트'!C:C,0)),"")</f>
        <v>SK Earthon successfully discovers crude oil from Block 16-2 in Vietnam</v>
      </c>
      <c r="M901">
        <f>주간_5pg!F901</f>
        <v>0</v>
      </c>
    </row>
    <row r="902" spans="1:13">
      <c r="A902" s="86" t="s">
        <v>1027</v>
      </c>
      <c r="B902" s="86" t="s">
        <v>234</v>
      </c>
      <c r="C902" s="86">
        <v>1</v>
      </c>
      <c r="D902">
        <f>IF(VLOOKUP(A902,'상위 PV'!A:C,3,0)="기사임",1,"")</f>
        <v>1</v>
      </c>
      <c r="E902">
        <f>COUNTIF(주간_5pg!$F$2:$F$800,'5pg 데이터'!B902)</f>
        <v>1</v>
      </c>
      <c r="F902" t="b">
        <f t="shared" si="14"/>
        <v>1</v>
      </c>
      <c r="G902" t="str">
        <f>IF(F902=FALSE,"",B902&amp;"@"&amp;COUNTIFS($B$1:B902,B902,$F$1:F902,TRUE))</f>
        <v>United Kingdom@28</v>
      </c>
      <c r="H902" t="str">
        <f>IFERROR(INDEX('기사 제목, 링크 정리시트'!B:B,MATCH(CONCATENATE("http://skinnonews.com"&amp;'5pg 데이터'!A902),'기사 제목, 링크 정리시트'!C:C,0)),"")</f>
        <v>SK Earthon successfully discovers crude oil from Block 16-2 in Vietnam</v>
      </c>
      <c r="M902">
        <f>주간_5pg!F902</f>
        <v>0</v>
      </c>
    </row>
    <row r="903" spans="1:13">
      <c r="A903" s="86" t="s">
        <v>1063</v>
      </c>
      <c r="B903" s="86" t="s">
        <v>229</v>
      </c>
      <c r="C903" s="86">
        <v>1</v>
      </c>
      <c r="D903">
        <f>IF(VLOOKUP(A903,'상위 PV'!A:C,3,0)="기사임",1,"")</f>
        <v>1</v>
      </c>
      <c r="E903">
        <f>COUNTIF(주간_5pg!$F$2:$F$800,'5pg 데이터'!B903)</f>
        <v>1</v>
      </c>
      <c r="F903" t="b">
        <f t="shared" si="14"/>
        <v>1</v>
      </c>
      <c r="G903" t="str">
        <f>IF(F903=FALSE,"",B903&amp;"@"&amp;COUNTIFS($B$1:B903,B903,$F$1:F903,TRUE))</f>
        <v>India@72</v>
      </c>
      <c r="H903" t="str">
        <f>IFERROR(INDEX('기사 제목, 링크 정리시트'!B:B,MATCH(CONCATENATE("http://skinnonews.com"&amp;'5pg 데이터'!A903),'기사 제목, 링크 정리시트'!C:C,0)),"")</f>
        <v>SK Earthon completed its first shipment of crude oil produced at China’s Block 17/03</v>
      </c>
      <c r="M903">
        <f>주간_5pg!F903</f>
        <v>0</v>
      </c>
    </row>
    <row r="904" spans="1:13">
      <c r="A904" s="86" t="s">
        <v>1063</v>
      </c>
      <c r="B904" s="86" t="s">
        <v>237</v>
      </c>
      <c r="C904" s="86">
        <v>1</v>
      </c>
      <c r="D904">
        <f>IF(VLOOKUP(A904,'상위 PV'!A:C,3,0)="기사임",1,"")</f>
        <v>1</v>
      </c>
      <c r="E904">
        <f>COUNTIF(주간_5pg!$F$2:$F$800,'5pg 데이터'!B904)</f>
        <v>1</v>
      </c>
      <c r="F904" t="b">
        <f t="shared" si="14"/>
        <v>1</v>
      </c>
      <c r="G904" t="str">
        <f>IF(F904=FALSE,"",B904&amp;"@"&amp;COUNTIFS($B$1:B904,B904,$F$1:F904,TRUE))</f>
        <v>Malaysia@15</v>
      </c>
      <c r="H904" t="str">
        <f>IFERROR(INDEX('기사 제목, 링크 정리시트'!B:B,MATCH(CONCATENATE("http://skinnonews.com"&amp;'5pg 데이터'!A904),'기사 제목, 링크 정리시트'!C:C,0)),"")</f>
        <v>SK Earthon completed its first shipment of crude oil produced at China’s Block 17/03</v>
      </c>
      <c r="M904">
        <f>주간_5pg!F904</f>
        <v>0</v>
      </c>
    </row>
    <row r="905" spans="1:13">
      <c r="A905" s="86" t="s">
        <v>1063</v>
      </c>
      <c r="B905" s="86" t="s">
        <v>234</v>
      </c>
      <c r="C905" s="86">
        <v>1</v>
      </c>
      <c r="D905">
        <f>IF(VLOOKUP(A905,'상위 PV'!A:C,3,0)="기사임",1,"")</f>
        <v>1</v>
      </c>
      <c r="E905">
        <f>COUNTIF(주간_5pg!$F$2:$F$800,'5pg 데이터'!B905)</f>
        <v>1</v>
      </c>
      <c r="F905" t="b">
        <f t="shared" si="14"/>
        <v>1</v>
      </c>
      <c r="G905" t="str">
        <f>IF(F905=FALSE,"",B905&amp;"@"&amp;COUNTIFS($B$1:B905,B905,$F$1:F905,TRUE))</f>
        <v>United Kingdom@29</v>
      </c>
      <c r="H905" t="str">
        <f>IFERROR(INDEX('기사 제목, 링크 정리시트'!B:B,MATCH(CONCATENATE("http://skinnonews.com"&amp;'5pg 데이터'!A905),'기사 제목, 링크 정리시트'!C:C,0)),"")</f>
        <v>SK Earthon completed its first shipment of crude oil produced at China’s Block 17/03</v>
      </c>
      <c r="M905">
        <f>주간_5pg!F905</f>
        <v>0</v>
      </c>
    </row>
    <row r="906" spans="1:13">
      <c r="A906" s="86" t="s">
        <v>1063</v>
      </c>
      <c r="B906" s="86" t="s">
        <v>247</v>
      </c>
      <c r="C906" s="86">
        <v>1</v>
      </c>
      <c r="D906">
        <f>IF(VLOOKUP(A906,'상위 PV'!A:C,3,0)="기사임",1,"")</f>
        <v>1</v>
      </c>
      <c r="E906">
        <f>COUNTIF(주간_5pg!$F$2:$F$800,'5pg 데이터'!B906)</f>
        <v>1</v>
      </c>
      <c r="F906" t="b">
        <f t="shared" si="14"/>
        <v>1</v>
      </c>
      <c r="G906" t="str">
        <f>IF(F906=FALSE,"",B906&amp;"@"&amp;COUNTIFS($B$1:B906,B906,$F$1:F906,TRUE))</f>
        <v>Vietnam@14</v>
      </c>
      <c r="H906" t="str">
        <f>IFERROR(INDEX('기사 제목, 링크 정리시트'!B:B,MATCH(CONCATENATE("http://skinnonews.com"&amp;'5pg 데이터'!A906),'기사 제목, 링크 정리시트'!C:C,0)),"")</f>
        <v>SK Earthon completed its first shipment of crude oil produced at China’s Block 17/03</v>
      </c>
      <c r="M906">
        <f>주간_5pg!F906</f>
        <v>0</v>
      </c>
    </row>
    <row r="907" spans="1:13">
      <c r="A907" s="86" t="s">
        <v>1062</v>
      </c>
      <c r="B907" s="86" t="s">
        <v>236</v>
      </c>
      <c r="C907" s="86">
        <v>1</v>
      </c>
      <c r="D907">
        <f>IF(VLOOKUP(A907,'상위 PV'!A:C,3,0)="기사임",1,"")</f>
        <v>1</v>
      </c>
      <c r="E907">
        <f>COUNTIF(주간_5pg!$F$2:$F$800,'5pg 데이터'!B907)</f>
        <v>1</v>
      </c>
      <c r="F907" t="b">
        <f t="shared" si="14"/>
        <v>1</v>
      </c>
      <c r="G907" t="str">
        <f>IF(F907=FALSE,"",B907&amp;"@"&amp;COUNTIFS($B$1:B907,B907,$F$1:F907,TRUE))</f>
        <v>France@18</v>
      </c>
      <c r="H907" t="str">
        <f>IFERROR(INDEX('기사 제목, 링크 정리시트'!B:B,MATCH(CONCATENATE("http://skinnonews.com"&amp;'5pg 데이터'!A907),'기사 제목, 링크 정리시트'!C:C,0)),"")</f>
        <v>SK Innovation and subsidiaries worldwide unite to support Busan’s bid to host World Expo 2030</v>
      </c>
      <c r="M907">
        <f>주간_5pg!F907</f>
        <v>0</v>
      </c>
    </row>
    <row r="908" spans="1:13">
      <c r="A908" s="86" t="s">
        <v>1062</v>
      </c>
      <c r="B908" s="86" t="s">
        <v>1796</v>
      </c>
      <c r="C908" s="86">
        <v>1</v>
      </c>
      <c r="D908">
        <f>IF(VLOOKUP(A908,'상위 PV'!A:C,3,0)="기사임",1,"")</f>
        <v>1</v>
      </c>
      <c r="E908">
        <f>COUNTIF(주간_5pg!$F$2:$F$800,'5pg 데이터'!B908)</f>
        <v>1</v>
      </c>
      <c r="F908" t="b">
        <f t="shared" si="14"/>
        <v>1</v>
      </c>
      <c r="G908" t="str">
        <f>IF(F908=FALSE,"",B908&amp;"@"&amp;COUNTIFS($B$1:B908,B908,$F$1:F908,TRUE))</f>
        <v>Lebanon@1</v>
      </c>
      <c r="H908" t="str">
        <f>IFERROR(INDEX('기사 제목, 링크 정리시트'!B:B,MATCH(CONCATENATE("http://skinnonews.com"&amp;'5pg 데이터'!A908),'기사 제목, 링크 정리시트'!C:C,0)),"")</f>
        <v>SK Innovation and subsidiaries worldwide unite to support Busan’s bid to host World Expo 2030</v>
      </c>
      <c r="M908">
        <f>주간_5pg!F908</f>
        <v>0</v>
      </c>
    </row>
    <row r="909" spans="1:13">
      <c r="A909" s="86" t="s">
        <v>1062</v>
      </c>
      <c r="B909" s="86" t="s">
        <v>230</v>
      </c>
      <c r="C909" s="86">
        <v>1</v>
      </c>
      <c r="D909">
        <f>IF(VLOOKUP(A909,'상위 PV'!A:C,3,0)="기사임",1,"")</f>
        <v>1</v>
      </c>
      <c r="E909">
        <f>COUNTIF(주간_5pg!$F$2:$F$800,'5pg 데이터'!B909)</f>
        <v>1</v>
      </c>
      <c r="F909" t="b">
        <f t="shared" si="14"/>
        <v>1</v>
      </c>
      <c r="G909" t="str">
        <f>IF(F909=FALSE,"",B909&amp;"@"&amp;COUNTIFS($B$1:B909,B909,$F$1:F909,TRUE))</f>
        <v>Singapore@55</v>
      </c>
      <c r="H909" t="str">
        <f>IFERROR(INDEX('기사 제목, 링크 정리시트'!B:B,MATCH(CONCATENATE("http://skinnonews.com"&amp;'5pg 데이터'!A909),'기사 제목, 링크 정리시트'!C:C,0)),"")</f>
        <v>SK Innovation and subsidiaries worldwide unite to support Busan’s bid to host World Expo 2030</v>
      </c>
      <c r="M909">
        <f>주간_5pg!F909</f>
        <v>0</v>
      </c>
    </row>
    <row r="910" spans="1:13">
      <c r="A910" s="86" t="s">
        <v>1062</v>
      </c>
      <c r="B910" s="86" t="s">
        <v>628</v>
      </c>
      <c r="C910" s="86">
        <v>1</v>
      </c>
      <c r="D910">
        <f>IF(VLOOKUP(A910,'상위 PV'!A:C,3,0)="기사임",1,"")</f>
        <v>1</v>
      </c>
      <c r="E910">
        <f>COUNTIF(주간_5pg!$F$2:$F$800,'5pg 데이터'!B910)</f>
        <v>1</v>
      </c>
      <c r="F910" t="b">
        <f t="shared" si="14"/>
        <v>1</v>
      </c>
      <c r="G910" t="str">
        <f>IF(F910=FALSE,"",B910&amp;"@"&amp;COUNTIFS($B$1:B910,B910,$F$1:F910,TRUE))</f>
        <v>United Arab Emirates@6</v>
      </c>
      <c r="H910" t="str">
        <f>IFERROR(INDEX('기사 제목, 링크 정리시트'!B:B,MATCH(CONCATENATE("http://skinnonews.com"&amp;'5pg 데이터'!A910),'기사 제목, 링크 정리시트'!C:C,0)),"")</f>
        <v>SK Innovation and subsidiaries worldwide unite to support Busan’s bid to host World Expo 2030</v>
      </c>
      <c r="M910">
        <f>주간_5pg!F910</f>
        <v>0</v>
      </c>
    </row>
    <row r="911" spans="1:13">
      <c r="A911" s="86" t="s">
        <v>1115</v>
      </c>
      <c r="B911" s="86" t="s">
        <v>243</v>
      </c>
      <c r="C911" s="86">
        <v>1</v>
      </c>
      <c r="D911">
        <f>IF(VLOOKUP(A911,'상위 PV'!A:C,3,0)="기사임",1,"")</f>
        <v>1</v>
      </c>
      <c r="E911">
        <f>COUNTIF(주간_5pg!$F$2:$F$800,'5pg 데이터'!B911)</f>
        <v>1</v>
      </c>
      <c r="F911" t="b">
        <f t="shared" si="14"/>
        <v>1</v>
      </c>
      <c r="G911" t="str">
        <f>IF(F911=FALSE,"",B911&amp;"@"&amp;COUNTIFS($B$1:B911,B911,$F$1:F911,TRUE))</f>
        <v>Thailand@7</v>
      </c>
      <c r="H911" t="str">
        <f>IFERROR(INDEX('기사 제목, 링크 정리시트'!B:B,MATCH(CONCATENATE("http://skinnonews.com"&amp;'5pg 데이터'!A911),'기사 제목, 링크 정리시트'!C:C,0)),"")</f>
        <v>[SKinno Tech] Plastic Recycling</v>
      </c>
      <c r="M911">
        <f>주간_5pg!F911</f>
        <v>0</v>
      </c>
    </row>
    <row r="912" spans="1:13">
      <c r="A912" s="86" t="s">
        <v>1165</v>
      </c>
      <c r="B912" s="86" t="s">
        <v>227</v>
      </c>
      <c r="C912" s="86">
        <v>1</v>
      </c>
      <c r="D912">
        <f>IF(VLOOKUP(A912,'상위 PV'!A:C,3,0)="기사임",1,"")</f>
        <v>1</v>
      </c>
      <c r="E912">
        <f>COUNTIF(주간_5pg!$F$2:$F$800,'5pg 데이터'!B912)</f>
        <v>1</v>
      </c>
      <c r="F912" t="b">
        <f t="shared" si="14"/>
        <v>1</v>
      </c>
      <c r="G912" t="str">
        <f>IF(F912=FALSE,"",B912&amp;"@"&amp;COUNTIFS($B$1:B912,B912,$F$1:F912,TRUE))</f>
        <v>Japan@48</v>
      </c>
      <c r="H912" t="str">
        <f>IFERROR(INDEX('기사 제목, 링크 정리시트'!B:B,MATCH(CONCATENATE("http://skinnonews.com"&amp;'5pg 데이터'!A912),'기사 제목, 링크 정리시트'!C:C,0)),"")</f>
        <v>SK Innovation successfully demonstrates technology for producing carbon monoxide from carbon dioxide</v>
      </c>
      <c r="M912">
        <f>주간_5pg!F912</f>
        <v>0</v>
      </c>
    </row>
    <row r="913" spans="1:13">
      <c r="A913" s="86" t="s">
        <v>1167</v>
      </c>
      <c r="B913" s="86" t="s">
        <v>231</v>
      </c>
      <c r="C913" s="86">
        <v>1</v>
      </c>
      <c r="D913">
        <f>IF(VLOOKUP(A913,'상위 PV'!A:C,3,0)="기사임",1,"")</f>
        <v>1</v>
      </c>
      <c r="E913">
        <f>COUNTIF(주간_5pg!$F$2:$F$800,'5pg 데이터'!B913)</f>
        <v>1</v>
      </c>
      <c r="F913" t="b">
        <f t="shared" si="14"/>
        <v>1</v>
      </c>
      <c r="G913" t="str">
        <f>IF(F913=FALSE,"",B913&amp;"@"&amp;COUNTIFS($B$1:B913,B913,$F$1:F913,TRUE))</f>
        <v>China@27</v>
      </c>
      <c r="H913" t="str">
        <f>IFERROR(INDEX('기사 제목, 링크 정리시트'!B:B,MATCH(CONCATENATE("http://skinnonews.com"&amp;'5pg 데이터'!A913),'기사 제목, 링크 정리시트'!C:C,0)),"")</f>
        <v>Spreading warmth through SK Enmove’s Kimchi sharing event</v>
      </c>
      <c r="M913">
        <f>주간_5pg!F913</f>
        <v>0</v>
      </c>
    </row>
    <row r="914" spans="1:13">
      <c r="A914" s="86" t="s">
        <v>1164</v>
      </c>
      <c r="B914" s="86" t="s">
        <v>228</v>
      </c>
      <c r="C914" s="86">
        <v>1</v>
      </c>
      <c r="D914">
        <f>IF(VLOOKUP(A914,'상위 PV'!A:C,3,0)="기사임",1,"")</f>
        <v>1</v>
      </c>
      <c r="E914">
        <f>COUNTIF(주간_5pg!$F$2:$F$800,'5pg 데이터'!B914)</f>
        <v>1</v>
      </c>
      <c r="F914" t="b">
        <f t="shared" si="14"/>
        <v>1</v>
      </c>
      <c r="G914" t="str">
        <f>IF(F914=FALSE,"",B914&amp;"@"&amp;COUNTIFS($B$1:B914,B914,$F$1:F914,TRUE))</f>
        <v>Germany@22</v>
      </c>
      <c r="H914" t="str">
        <f>IFERROR(INDEX('기사 제목, 링크 정리시트'!B:B,MATCH(CONCATENATE("http://skinnonews.com"&amp;'5pg 데이터'!A914),'기사 제목, 링크 정리시트'!C:C,0)),"")</f>
        <v>SK Innovation announces reorganization and executive personnel appointments for 2024</v>
      </c>
      <c r="M914">
        <f>주간_5pg!F914</f>
        <v>0</v>
      </c>
    </row>
    <row r="915" spans="1:13">
      <c r="A915" s="86" t="s">
        <v>1164</v>
      </c>
      <c r="B915" s="86" t="s">
        <v>230</v>
      </c>
      <c r="C915" s="86">
        <v>1</v>
      </c>
      <c r="D915">
        <f>IF(VLOOKUP(A915,'상위 PV'!A:C,3,0)="기사임",1,"")</f>
        <v>1</v>
      </c>
      <c r="E915">
        <f>COUNTIF(주간_5pg!$F$2:$F$800,'5pg 데이터'!B915)</f>
        <v>1</v>
      </c>
      <c r="F915" t="b">
        <f t="shared" si="14"/>
        <v>1</v>
      </c>
      <c r="G915" t="str">
        <f>IF(F915=FALSE,"",B915&amp;"@"&amp;COUNTIFS($B$1:B915,B915,$F$1:F915,TRUE))</f>
        <v>Singapore@56</v>
      </c>
      <c r="H915" t="str">
        <f>IFERROR(INDEX('기사 제목, 링크 정리시트'!B:B,MATCH(CONCATENATE("http://skinnonews.com"&amp;'5pg 데이터'!A915),'기사 제목, 링크 정리시트'!C:C,0)),"")</f>
        <v>SK Innovation announces reorganization and executive personnel appointments for 2024</v>
      </c>
      <c r="M915">
        <f>주간_5pg!F915</f>
        <v>0</v>
      </c>
    </row>
    <row r="916" spans="1:13">
      <c r="A916" s="86" t="s">
        <v>1164</v>
      </c>
      <c r="B916" s="86" t="s">
        <v>226</v>
      </c>
      <c r="C916" s="86">
        <v>1</v>
      </c>
      <c r="D916">
        <f>IF(VLOOKUP(A916,'상위 PV'!A:C,3,0)="기사임",1,"")</f>
        <v>1</v>
      </c>
      <c r="E916">
        <f>COUNTIF(주간_5pg!$F$2:$F$800,'5pg 데이터'!B916)</f>
        <v>1</v>
      </c>
      <c r="F916" t="b">
        <f t="shared" si="14"/>
        <v>1</v>
      </c>
      <c r="G916" t="str">
        <f>IF(F916=FALSE,"",B916&amp;"@"&amp;COUNTIFS($B$1:B916,B916,$F$1:F916,TRUE))</f>
        <v>South Korea@89</v>
      </c>
      <c r="H916" t="str">
        <f>IFERROR(INDEX('기사 제목, 링크 정리시트'!B:B,MATCH(CONCATENATE("http://skinnonews.com"&amp;'5pg 데이터'!A916),'기사 제목, 링크 정리시트'!C:C,0)),"")</f>
        <v>SK Innovation announces reorganization and executive personnel appointments for 2024</v>
      </c>
      <c r="M916">
        <f>주간_5pg!F916</f>
        <v>0</v>
      </c>
    </row>
    <row r="917" spans="1:13">
      <c r="A917" s="86" t="s">
        <v>1238</v>
      </c>
      <c r="B917" s="86" t="s">
        <v>232</v>
      </c>
      <c r="C917" s="86">
        <v>1</v>
      </c>
      <c r="D917">
        <f>IF(VLOOKUP(A917,'상위 PV'!A:C,3,0)="기사임",1,"")</f>
        <v>1</v>
      </c>
      <c r="E917">
        <f>COUNTIF(주간_5pg!$F$2:$F$800,'5pg 데이터'!B917)</f>
        <v>1</v>
      </c>
      <c r="F917" t="b">
        <f t="shared" si="14"/>
        <v>1</v>
      </c>
      <c r="G917" t="str">
        <f>IF(F917=FALSE,"",B917&amp;"@"&amp;COUNTIFS($B$1:B917,B917,$F$1:F917,TRUE))</f>
        <v>Canada@14</v>
      </c>
      <c r="H917" t="str">
        <f>IFERROR(INDEX('기사 제목, 링크 정리시트'!B:B,MATCH(CONCATENATE("http://skinnonews.com"&amp;'5pg 데이터'!A917),'기사 제목, 링크 정리시트'!C:C,0)),"")</f>
        <v>SK to create a theme park of carbon-cutting technologies at CES 2024</v>
      </c>
      <c r="M917">
        <f>주간_5pg!F917</f>
        <v>0</v>
      </c>
    </row>
    <row r="918" spans="1:13">
      <c r="A918" s="86" t="s">
        <v>1238</v>
      </c>
      <c r="B918" s="86" t="s">
        <v>226</v>
      </c>
      <c r="C918" s="86">
        <v>1</v>
      </c>
      <c r="D918">
        <f>IF(VLOOKUP(A918,'상위 PV'!A:C,3,0)="기사임",1,"")</f>
        <v>1</v>
      </c>
      <c r="E918">
        <f>COUNTIF(주간_5pg!$F$2:$F$800,'5pg 데이터'!B918)</f>
        <v>1</v>
      </c>
      <c r="F918" t="b">
        <f t="shared" si="14"/>
        <v>1</v>
      </c>
      <c r="G918" t="str">
        <f>IF(F918=FALSE,"",B918&amp;"@"&amp;COUNTIFS($B$1:B918,B918,$F$1:F918,TRUE))</f>
        <v>South Korea@90</v>
      </c>
      <c r="H918" t="str">
        <f>IFERROR(INDEX('기사 제목, 링크 정리시트'!B:B,MATCH(CONCATENATE("http://skinnonews.com"&amp;'5pg 데이터'!A918),'기사 제목, 링크 정리시트'!C:C,0)),"")</f>
        <v>SK to create a theme park of carbon-cutting technologies at CES 2024</v>
      </c>
      <c r="M918">
        <f>주간_5pg!F918</f>
        <v>0</v>
      </c>
    </row>
    <row r="919" spans="1:13">
      <c r="A919" s="86" t="s">
        <v>1860</v>
      </c>
      <c r="B919" s="86" t="s">
        <v>227</v>
      </c>
      <c r="C919" s="86">
        <v>1</v>
      </c>
      <c r="D919">
        <f>IF(VLOOKUP(A919,'상위 PV'!A:C,3,0)="기사임",1,"")</f>
        <v>1</v>
      </c>
      <c r="E919">
        <f>COUNTIF(주간_5pg!$F$2:$F$800,'5pg 데이터'!B919)</f>
        <v>1</v>
      </c>
      <c r="F919" t="b">
        <f t="shared" si="14"/>
        <v>1</v>
      </c>
      <c r="G919" t="str">
        <f>IF(F919=FALSE,"",B919&amp;"@"&amp;COUNTIFS($B$1:B919,B919,$F$1:F919,TRUE))</f>
        <v>Japan@49</v>
      </c>
      <c r="H919" t="str">
        <f>IFERROR(INDEX('기사 제목, 링크 정리시트'!B:B,MATCH(CONCATENATE("http://skinnonews.com"&amp;'5pg 데이터'!A919),'기사 제목, 링크 정리시트'!C:C,0)),"")</f>
        <v>Conscious fashion and the paradigm for SK Geo Centric’s plastic recycling business</v>
      </c>
      <c r="M919">
        <f>주간_5pg!F919</f>
        <v>0</v>
      </c>
    </row>
    <row r="920" spans="1:13">
      <c r="A920" s="86" t="s">
        <v>1648</v>
      </c>
      <c r="B920" s="86" t="s">
        <v>237</v>
      </c>
      <c r="C920" s="86">
        <v>1</v>
      </c>
      <c r="D920">
        <f>IF(VLOOKUP(A920,'상위 PV'!A:C,3,0)="기사임",1,"")</f>
        <v>1</v>
      </c>
      <c r="E920">
        <f>COUNTIF(주간_5pg!$F$2:$F$800,'5pg 데이터'!B920)</f>
        <v>1</v>
      </c>
      <c r="F920" t="b">
        <f t="shared" si="14"/>
        <v>1</v>
      </c>
      <c r="G920" t="str">
        <f>IF(F920=FALSE,"",B920&amp;"@"&amp;COUNTIFS($B$1:B920,B920,$F$1:F920,TRUE))</f>
        <v>Malaysia@16</v>
      </c>
      <c r="H920" t="str">
        <f>IFERROR(INDEX('기사 제목, 링크 정리시트'!B:B,MATCH(CONCATENATE("http://skinnonews.com"&amp;'5pg 데이터'!A920),'기사 제목, 링크 정리시트'!C:C,0)),"")</f>
        <v>SK Earthon participates in national initiative to identify CO₂ storage sites within Korean seas</v>
      </c>
      <c r="M920">
        <f>주간_5pg!F920</f>
        <v>0</v>
      </c>
    </row>
    <row r="921" spans="1:13">
      <c r="A921" s="86" t="s">
        <v>1648</v>
      </c>
      <c r="B921" s="86" t="s">
        <v>234</v>
      </c>
      <c r="C921" s="86">
        <v>1</v>
      </c>
      <c r="D921">
        <f>IF(VLOOKUP(A921,'상위 PV'!A:C,3,0)="기사임",1,"")</f>
        <v>1</v>
      </c>
      <c r="E921">
        <f>COUNTIF(주간_5pg!$F$2:$F$800,'5pg 데이터'!B921)</f>
        <v>1</v>
      </c>
      <c r="F921" t="b">
        <f t="shared" si="14"/>
        <v>1</v>
      </c>
      <c r="G921" t="str">
        <f>IF(F921=FALSE,"",B921&amp;"@"&amp;COUNTIFS($B$1:B921,B921,$F$1:F921,TRUE))</f>
        <v>United Kingdom@30</v>
      </c>
      <c r="H921" t="str">
        <f>IFERROR(INDEX('기사 제목, 링크 정리시트'!B:B,MATCH(CONCATENATE("http://skinnonews.com"&amp;'5pg 데이터'!A921),'기사 제목, 링크 정리시트'!C:C,0)),"")</f>
        <v>SK Earthon participates in national initiative to identify CO₂ storage sites within Korean seas</v>
      </c>
      <c r="M921">
        <f>주간_5pg!F921</f>
        <v>0</v>
      </c>
    </row>
    <row r="922" spans="1:13">
      <c r="A922" s="86" t="s">
        <v>1648</v>
      </c>
      <c r="B922" s="86" t="s">
        <v>225</v>
      </c>
      <c r="C922" s="86">
        <v>1</v>
      </c>
      <c r="D922">
        <f>IF(VLOOKUP(A922,'상위 PV'!A:C,3,0)="기사임",1,"")</f>
        <v>1</v>
      </c>
      <c r="E922">
        <f>COUNTIF(주간_5pg!$F$2:$F$800,'5pg 데이터'!B922)</f>
        <v>1</v>
      </c>
      <c r="F922" t="b">
        <f t="shared" si="14"/>
        <v>1</v>
      </c>
      <c r="G922" t="str">
        <f>IF(F922=FALSE,"",B922&amp;"@"&amp;COUNTIFS($B$1:B922,B922,$F$1:F922,TRUE))</f>
        <v>United States@85</v>
      </c>
      <c r="H922" t="str">
        <f>IFERROR(INDEX('기사 제목, 링크 정리시트'!B:B,MATCH(CONCATENATE("http://skinnonews.com"&amp;'5pg 데이터'!A922),'기사 제목, 링크 정리시트'!C:C,0)),"")</f>
        <v>SK Earthon participates in national initiative to identify CO₂ storage sites within Korean seas</v>
      </c>
      <c r="M922">
        <f>주간_5pg!F922</f>
        <v>0</v>
      </c>
    </row>
    <row r="923" spans="1:13">
      <c r="A923" s="86" t="s">
        <v>1648</v>
      </c>
      <c r="B923" s="86" t="s">
        <v>247</v>
      </c>
      <c r="C923" s="86">
        <v>1</v>
      </c>
      <c r="D923">
        <f>IF(VLOOKUP(A923,'상위 PV'!A:C,3,0)="기사임",1,"")</f>
        <v>1</v>
      </c>
      <c r="E923">
        <f>COUNTIF(주간_5pg!$F$2:$F$800,'5pg 데이터'!B923)</f>
        <v>1</v>
      </c>
      <c r="F923" t="b">
        <f t="shared" si="14"/>
        <v>1</v>
      </c>
      <c r="G923" t="str">
        <f>IF(F923=FALSE,"",B923&amp;"@"&amp;COUNTIFS($B$1:B923,B923,$F$1:F923,TRUE))</f>
        <v>Vietnam@15</v>
      </c>
      <c r="H923" t="str">
        <f>IFERROR(INDEX('기사 제목, 링크 정리시트'!B:B,MATCH(CONCATENATE("http://skinnonews.com"&amp;'5pg 데이터'!A923),'기사 제목, 링크 정리시트'!C:C,0)),"")</f>
        <v>SK Earthon participates in national initiative to identify CO₂ storage sites within Korean seas</v>
      </c>
      <c r="M923">
        <f>주간_5pg!F923</f>
        <v>0</v>
      </c>
    </row>
    <row r="924" spans="1:13">
      <c r="A924" s="86" t="s">
        <v>1610</v>
      </c>
      <c r="B924" s="86" t="s">
        <v>228</v>
      </c>
      <c r="C924" s="86">
        <v>1</v>
      </c>
      <c r="D924">
        <f>IF(VLOOKUP(A924,'상위 PV'!A:C,3,0)="기사임",1,"")</f>
        <v>1</v>
      </c>
      <c r="E924">
        <f>COUNTIF(주간_5pg!$F$2:$F$800,'5pg 데이터'!B924)</f>
        <v>1</v>
      </c>
      <c r="F924" t="b">
        <f t="shared" si="14"/>
        <v>1</v>
      </c>
      <c r="G924" t="str">
        <f>IF(F924=FALSE,"",B924&amp;"@"&amp;COUNTIFS($B$1:B924,B924,$F$1:F924,TRUE))</f>
        <v>Germany@23</v>
      </c>
      <c r="H924" t="str">
        <f>IFERROR(INDEX('기사 제목, 링크 정리시트'!B:B,MATCH(CONCATENATE("http://skinnonews.com"&amp;'5pg 데이터'!A924),'기사 제목, 링크 정리시트'!C:C,0)),"")</f>
        <v>SK On cooperates with domestic and foreign companies to advance the intelligence of battery production equipment</v>
      </c>
      <c r="M924">
        <f>주간_5pg!F924</f>
        <v>0</v>
      </c>
    </row>
    <row r="925" spans="1:13">
      <c r="A925" s="86" t="s">
        <v>1610</v>
      </c>
      <c r="B925" s="86" t="s">
        <v>230</v>
      </c>
      <c r="C925" s="86">
        <v>1</v>
      </c>
      <c r="D925">
        <f>IF(VLOOKUP(A925,'상위 PV'!A:C,3,0)="기사임",1,"")</f>
        <v>1</v>
      </c>
      <c r="E925">
        <f>COUNTIF(주간_5pg!$F$2:$F$800,'5pg 데이터'!B925)</f>
        <v>1</v>
      </c>
      <c r="F925" t="b">
        <f t="shared" si="14"/>
        <v>1</v>
      </c>
      <c r="G925" t="str">
        <f>IF(F925=FALSE,"",B925&amp;"@"&amp;COUNTIFS($B$1:B925,B925,$F$1:F925,TRUE))</f>
        <v>Singapore@57</v>
      </c>
      <c r="H925" t="str">
        <f>IFERROR(INDEX('기사 제목, 링크 정리시트'!B:B,MATCH(CONCATENATE("http://skinnonews.com"&amp;'5pg 데이터'!A925),'기사 제목, 링크 정리시트'!C:C,0)),"")</f>
        <v>SK On cooperates with domestic and foreign companies to advance the intelligence of battery production equipment</v>
      </c>
      <c r="M925">
        <f>주간_5pg!F925</f>
        <v>0</v>
      </c>
    </row>
    <row r="926" spans="1:13">
      <c r="A926" s="86" t="s">
        <v>1407</v>
      </c>
      <c r="B926" s="86" t="s">
        <v>250</v>
      </c>
      <c r="C926" s="86">
        <v>1</v>
      </c>
      <c r="D926">
        <f>IF(VLOOKUP(A926,'상위 PV'!A:C,3,0)="기사임",1,"")</f>
        <v>1</v>
      </c>
      <c r="E926">
        <f>COUNTIF(주간_5pg!$F$2:$F$800,'5pg 데이터'!B926)</f>
        <v>1</v>
      </c>
      <c r="F926" t="b">
        <f t="shared" si="14"/>
        <v>1</v>
      </c>
      <c r="G926" t="str">
        <f>IF(F926=FALSE,"",B926&amp;"@"&amp;COUNTIFS($B$1:B926,B926,$F$1:F926,TRUE))</f>
        <v>Philippines@5</v>
      </c>
      <c r="H926" t="str">
        <f>IFERROR(INDEX('기사 제목, 링크 정리시트'!B:B,MATCH(CONCATENATE("http://skinnonews.com"&amp;'5pg 데이터'!A926),'기사 제목, 링크 정리시트'!C:C,0)),"")</f>
        <v>SK Innovation CEO Park Sang-kyu emphasizes survival and competitiveness to drive sustainable growth in 2024 New Year’s message</v>
      </c>
      <c r="M926">
        <f>주간_5pg!F926</f>
        <v>0</v>
      </c>
    </row>
    <row r="927" spans="1:13">
      <c r="A927" s="86" t="s">
        <v>1407</v>
      </c>
      <c r="B927" s="86" t="s">
        <v>251</v>
      </c>
      <c r="C927" s="86">
        <v>1</v>
      </c>
      <c r="D927">
        <f>IF(VLOOKUP(A927,'상위 PV'!A:C,3,0)="기사임",1,"")</f>
        <v>1</v>
      </c>
      <c r="E927">
        <f>COUNTIF(주간_5pg!$F$2:$F$800,'5pg 데이터'!B927)</f>
        <v>1</v>
      </c>
      <c r="F927" t="b">
        <f t="shared" si="14"/>
        <v>1</v>
      </c>
      <c r="G927" t="str">
        <f>IF(F927=FALSE,"",B927&amp;"@"&amp;COUNTIFS($B$1:B927,B927,$F$1:F927,TRUE))</f>
        <v>Russia@3</v>
      </c>
      <c r="H927" t="str">
        <f>IFERROR(INDEX('기사 제목, 링크 정리시트'!B:B,MATCH(CONCATENATE("http://skinnonews.com"&amp;'5pg 데이터'!A927),'기사 제목, 링크 정리시트'!C:C,0)),"")</f>
        <v>SK Innovation CEO Park Sang-kyu emphasizes survival and competitiveness to drive sustainable growth in 2024 New Year’s message</v>
      </c>
      <c r="M927">
        <f>주간_5pg!F927</f>
        <v>0</v>
      </c>
    </row>
    <row r="928" spans="1:13">
      <c r="A928" s="86" t="s">
        <v>1407</v>
      </c>
      <c r="B928" s="86" t="s">
        <v>225</v>
      </c>
      <c r="C928" s="86">
        <v>1</v>
      </c>
      <c r="D928">
        <f>IF(VLOOKUP(A928,'상위 PV'!A:C,3,0)="기사임",1,"")</f>
        <v>1</v>
      </c>
      <c r="E928">
        <f>COUNTIF(주간_5pg!$F$2:$F$800,'5pg 데이터'!B928)</f>
        <v>1</v>
      </c>
      <c r="F928" t="b">
        <f t="shared" si="14"/>
        <v>1</v>
      </c>
      <c r="G928" t="str">
        <f>IF(F928=FALSE,"",B928&amp;"@"&amp;COUNTIFS($B$1:B928,B928,$F$1:F928,TRUE))</f>
        <v>United States@86</v>
      </c>
      <c r="H928" t="str">
        <f>IFERROR(INDEX('기사 제목, 링크 정리시트'!B:B,MATCH(CONCATENATE("http://skinnonews.com"&amp;'5pg 데이터'!A928),'기사 제목, 링크 정리시트'!C:C,0)),"")</f>
        <v>SK Innovation CEO Park Sang-kyu emphasizes survival and competitiveness to drive sustainable growth in 2024 New Year’s message</v>
      </c>
      <c r="M928">
        <f>주간_5pg!F928</f>
        <v>0</v>
      </c>
    </row>
    <row r="929" spans="1:13">
      <c r="A929" s="86" t="s">
        <v>1598</v>
      </c>
      <c r="B929" s="86" t="s">
        <v>242</v>
      </c>
      <c r="C929" s="86">
        <v>1</v>
      </c>
      <c r="D929">
        <f>IF(VLOOKUP(A929,'상위 PV'!A:C,3,0)="기사임",1,"")</f>
        <v>1</v>
      </c>
      <c r="E929">
        <f>COUNTIF(주간_5pg!$F$2:$F$800,'5pg 데이터'!B929)</f>
        <v>1</v>
      </c>
      <c r="F929" t="b">
        <f t="shared" si="14"/>
        <v>1</v>
      </c>
      <c r="G929" t="str">
        <f>IF(F929=FALSE,"",B929&amp;"@"&amp;COUNTIFS($B$1:B929,B929,$F$1:F929,TRUE))</f>
        <v>Taiwan@15</v>
      </c>
      <c r="H929" t="str">
        <f>IFERROR(INDEX('기사 제목, 링크 정리시트'!B:B,MATCH(CONCATENATE("http://skinnonews.com"&amp;'5pg 데이터'!A929),'기사 제목, 링크 정리시트'!C:C,0)),"")</f>
        <v>[CES 2024] SK showcases world-class AI and clean technologies</v>
      </c>
      <c r="M929">
        <f>주간_5pg!F929</f>
        <v>0</v>
      </c>
    </row>
    <row r="930" spans="1:13">
      <c r="A930" s="86" t="s">
        <v>1419</v>
      </c>
      <c r="B930" s="86" t="s">
        <v>227</v>
      </c>
      <c r="C930" s="86">
        <v>1</v>
      </c>
      <c r="D930">
        <f>IF(VLOOKUP(A930,'상위 PV'!A:C,3,0)="기사임",1,"")</f>
        <v>1</v>
      </c>
      <c r="E930">
        <f>COUNTIF(주간_5pg!$F$2:$F$800,'5pg 데이터'!B930)</f>
        <v>1</v>
      </c>
      <c r="F930" t="b">
        <f t="shared" si="14"/>
        <v>1</v>
      </c>
      <c r="G930" t="str">
        <f>IF(F930=FALSE,"",B930&amp;"@"&amp;COUNTIFS($B$1:B930,B930,$F$1:F930,TRUE))</f>
        <v>Japan@50</v>
      </c>
      <c r="H930" t="str">
        <f>IFERROR(INDEX('기사 제목, 링크 정리시트'!B:B,MATCH(CONCATENATE("http://skinnonews.com"&amp;'5pg 데이터'!A930),'기사 제목, 링크 정리시트'!C:C,0)),"")</f>
        <v>[CES 2024] SK Wonderland inspiring happiness through Net Zero (by Sierra Tiller-Davis, SK Innovation Young Ambassador)</v>
      </c>
      <c r="M930">
        <f>주간_5pg!F930</f>
        <v>0</v>
      </c>
    </row>
    <row r="931" spans="1:13">
      <c r="A931" s="86" t="s">
        <v>1861</v>
      </c>
      <c r="B931" s="86" t="s">
        <v>226</v>
      </c>
      <c r="C931" s="86">
        <v>1</v>
      </c>
      <c r="D931">
        <f>IF(VLOOKUP(A931,'상위 PV'!A:C,3,0)="기사임",1,"")</f>
        <v>1</v>
      </c>
      <c r="E931">
        <f>COUNTIF(주간_5pg!$F$2:$F$800,'5pg 데이터'!B931)</f>
        <v>1</v>
      </c>
      <c r="F931" t="b">
        <f t="shared" si="14"/>
        <v>1</v>
      </c>
      <c r="G931" t="str">
        <f>IF(F931=FALSE,"",B931&amp;"@"&amp;COUNTIFS($B$1:B931,B931,$F$1:F931,TRUE))</f>
        <v>South Korea@91</v>
      </c>
      <c r="H931" t="str">
        <f>IFERROR(INDEX('기사 제목, 링크 정리시트'!B:B,MATCH(CONCATENATE("http://skinnonews.com"&amp;'5pg 데이터'!A931),'기사 제목, 링크 정리시트'!C:C,0)),"")</f>
        <v/>
      </c>
      <c r="M931">
        <f>주간_5pg!F931</f>
        <v>0</v>
      </c>
    </row>
    <row r="932" spans="1:13">
      <c r="A932" s="86" t="s">
        <v>1769</v>
      </c>
      <c r="B932" s="86" t="s">
        <v>227</v>
      </c>
      <c r="C932" s="86">
        <v>1</v>
      </c>
      <c r="D932">
        <f>IF(VLOOKUP(A932,'상위 PV'!A:C,3,0)="기사임",1,"")</f>
        <v>1</v>
      </c>
      <c r="E932">
        <f>COUNTIF(주간_5pg!$F$2:$F$800,'5pg 데이터'!B932)</f>
        <v>1</v>
      </c>
      <c r="F932" t="b">
        <f t="shared" si="14"/>
        <v>1</v>
      </c>
      <c r="G932" t="str">
        <f>IF(F932=FALSE,"",B932&amp;"@"&amp;COUNTIFS($B$1:B932,B932,$F$1:F932,TRUE))</f>
        <v>Japan@51</v>
      </c>
      <c r="H932" t="str">
        <f>IFERROR(INDEX('기사 제목, 링크 정리시트'!B:B,MATCH(CONCATENATE("http://skinnonews.com"&amp;'5pg 데이터'!A932),'기사 제목, 링크 정리시트'!C:C,0)),"")</f>
        <v>[CES 2024] SK Innovation's pioneering role in shaping a carbon-less future in mobility (by Kathy Nguyen and Charles Koduru, SK Innovation Young Ambassadors)</v>
      </c>
      <c r="M932">
        <f>주간_5pg!F932</f>
        <v>0</v>
      </c>
    </row>
    <row r="933" spans="1:13">
      <c r="A933" s="86" t="s">
        <v>1420</v>
      </c>
      <c r="B933" s="86" t="s">
        <v>230</v>
      </c>
      <c r="C933" s="86">
        <v>1</v>
      </c>
      <c r="D933">
        <f>IF(VLOOKUP(A933,'상위 PV'!A:C,3,0)="기사임",1,"")</f>
        <v>1</v>
      </c>
      <c r="E933">
        <f>COUNTIF(주간_5pg!$F$2:$F$800,'5pg 데이터'!B933)</f>
        <v>1</v>
      </c>
      <c r="F933" t="b">
        <f t="shared" si="14"/>
        <v>1</v>
      </c>
      <c r="G933" t="str">
        <f>IF(F933=FALSE,"",B933&amp;"@"&amp;COUNTIFS($B$1:B933,B933,$F$1:F933,TRUE))</f>
        <v>Singapore@58</v>
      </c>
      <c r="H933" t="str">
        <f>IFERROR(INDEX('기사 제목, 링크 정리시트'!B:B,MATCH(CONCATENATE("http://skinnonews.com"&amp;'5pg 데이터'!A933),'기사 제목, 링크 정리시트'!C:C,0)),"")</f>
        <v>Chey Jae-won, Executive Vice Chairman of SK Group, says SK On has made considerable progress in cylindrical battery development and completed the development of prismatic battery</v>
      </c>
      <c r="M933">
        <f>주간_5pg!F933</f>
        <v>0</v>
      </c>
    </row>
    <row r="934" spans="1:13">
      <c r="A934" s="86" t="s">
        <v>1420</v>
      </c>
      <c r="B934" s="86" t="s">
        <v>225</v>
      </c>
      <c r="C934" s="86">
        <v>1</v>
      </c>
      <c r="D934">
        <f>IF(VLOOKUP(A934,'상위 PV'!A:C,3,0)="기사임",1,"")</f>
        <v>1</v>
      </c>
      <c r="E934">
        <f>COUNTIF(주간_5pg!$F$2:$F$800,'5pg 데이터'!B934)</f>
        <v>1</v>
      </c>
      <c r="F934" t="b">
        <f t="shared" si="14"/>
        <v>1</v>
      </c>
      <c r="G934" t="str">
        <f>IF(F934=FALSE,"",B934&amp;"@"&amp;COUNTIFS($B$1:B934,B934,$F$1:F934,TRUE))</f>
        <v>United States@87</v>
      </c>
      <c r="H934" t="str">
        <f>IFERROR(INDEX('기사 제목, 링크 정리시트'!B:B,MATCH(CONCATENATE("http://skinnonews.com"&amp;'5pg 데이터'!A934),'기사 제목, 링크 정리시트'!C:C,0)),"")</f>
        <v>Chey Jae-won, Executive Vice Chairman of SK Group, says SK On has made considerable progress in cylindrical battery development and completed the development of prismatic battery</v>
      </c>
      <c r="M934">
        <f>주간_5pg!F934</f>
        <v>0</v>
      </c>
    </row>
    <row r="935" spans="1:13">
      <c r="A935" s="86" t="s">
        <v>1426</v>
      </c>
      <c r="B935" s="86" t="s">
        <v>228</v>
      </c>
      <c r="C935" s="86">
        <v>1</v>
      </c>
      <c r="D935">
        <f>IF(VLOOKUP(A935,'상위 PV'!A:C,3,0)="기사임",1,"")</f>
        <v>1</v>
      </c>
      <c r="E935">
        <f>COUNTIF(주간_5pg!$F$2:$F$800,'5pg 데이터'!B935)</f>
        <v>1</v>
      </c>
      <c r="F935" t="b">
        <f t="shared" si="14"/>
        <v>1</v>
      </c>
      <c r="G935" t="str">
        <f>IF(F935=FALSE,"",B935&amp;"@"&amp;COUNTIFS($B$1:B935,B935,$F$1:F935,TRUE))</f>
        <v>Germany@24</v>
      </c>
      <c r="H935" t="str">
        <f>IFERROR(INDEX('기사 제목, 링크 정리시트'!B:B,MATCH(CONCATENATE("http://skinnonews.com"&amp;'5pg 데이터'!A935),'기사 제목, 링크 정리시트'!C:C,0)),"")</f>
        <v>SK On strengthens partnership with Solid Power to accelerate all-solid-state battery development</v>
      </c>
      <c r="M935">
        <f>주간_5pg!F935</f>
        <v>0</v>
      </c>
    </row>
    <row r="936" spans="1:13">
      <c r="A936" s="86" t="s">
        <v>1426</v>
      </c>
      <c r="B936" s="86" t="s">
        <v>233</v>
      </c>
      <c r="C936" s="86">
        <v>1</v>
      </c>
      <c r="D936">
        <f>IF(VLOOKUP(A936,'상위 PV'!A:C,3,0)="기사임",1,"")</f>
        <v>1</v>
      </c>
      <c r="E936">
        <f>COUNTIF(주간_5pg!$F$2:$F$800,'5pg 데이터'!B936)</f>
        <v>1</v>
      </c>
      <c r="F936" t="b">
        <f t="shared" si="14"/>
        <v>1</v>
      </c>
      <c r="G936" t="str">
        <f>IF(F936=FALSE,"",B936&amp;"@"&amp;COUNTIFS($B$1:B936,B936,$F$1:F936,TRUE))</f>
        <v>Hong Kong@19</v>
      </c>
      <c r="H936" t="str">
        <f>IFERROR(INDEX('기사 제목, 링크 정리시트'!B:B,MATCH(CONCATENATE("http://skinnonews.com"&amp;'5pg 데이터'!A936),'기사 제목, 링크 정리시트'!C:C,0)),"")</f>
        <v>SK On strengthens partnership with Solid Power to accelerate all-solid-state battery development</v>
      </c>
      <c r="M936">
        <f>주간_5pg!F936</f>
        <v>0</v>
      </c>
    </row>
    <row r="937" spans="1:13">
      <c r="A937" s="86" t="s">
        <v>1426</v>
      </c>
      <c r="B937" s="86" t="s">
        <v>229</v>
      </c>
      <c r="C937" s="86">
        <v>1</v>
      </c>
      <c r="D937">
        <f>IF(VLOOKUP(A937,'상위 PV'!A:C,3,0)="기사임",1,"")</f>
        <v>1</v>
      </c>
      <c r="E937">
        <f>COUNTIF(주간_5pg!$F$2:$F$800,'5pg 데이터'!B937)</f>
        <v>1</v>
      </c>
      <c r="F937" t="b">
        <f t="shared" si="14"/>
        <v>1</v>
      </c>
      <c r="G937" t="str">
        <f>IF(F937=FALSE,"",B937&amp;"@"&amp;COUNTIFS($B$1:B937,B937,$F$1:F937,TRUE))</f>
        <v>India@73</v>
      </c>
      <c r="H937" t="str">
        <f>IFERROR(INDEX('기사 제목, 링크 정리시트'!B:B,MATCH(CONCATENATE("http://skinnonews.com"&amp;'5pg 데이터'!A937),'기사 제목, 링크 정리시트'!C:C,0)),"")</f>
        <v>SK On strengthens partnership with Solid Power to accelerate all-solid-state battery development</v>
      </c>
      <c r="M937">
        <f>주간_5pg!F937</f>
        <v>0</v>
      </c>
    </row>
    <row r="938" spans="1:13">
      <c r="A938" s="86" t="s">
        <v>1426</v>
      </c>
      <c r="B938" s="86" t="s">
        <v>241</v>
      </c>
      <c r="C938" s="86">
        <v>1</v>
      </c>
      <c r="D938">
        <f>IF(VLOOKUP(A938,'상위 PV'!A:C,3,0)="기사임",1,"")</f>
        <v>1</v>
      </c>
      <c r="E938">
        <f>COUNTIF(주간_5pg!$F$2:$F$800,'5pg 데이터'!B938)</f>
        <v>1</v>
      </c>
      <c r="F938" t="b">
        <f t="shared" si="14"/>
        <v>1</v>
      </c>
      <c r="G938" t="str">
        <f>IF(F938=FALSE,"",B938&amp;"@"&amp;COUNTIFS($B$1:B938,B938,$F$1:F938,TRUE))</f>
        <v>Netherlands@12</v>
      </c>
      <c r="H938" t="str">
        <f>IFERROR(INDEX('기사 제목, 링크 정리시트'!B:B,MATCH(CONCATENATE("http://skinnonews.com"&amp;'5pg 데이터'!A938),'기사 제목, 링크 정리시트'!C:C,0)),"")</f>
        <v>SK On strengthens partnership with Solid Power to accelerate all-solid-state battery development</v>
      </c>
      <c r="M938">
        <f>주간_5pg!F938</f>
        <v>0</v>
      </c>
    </row>
    <row r="939" spans="1:13">
      <c r="A939" s="86" t="s">
        <v>1426</v>
      </c>
      <c r="B939" s="86" t="s">
        <v>238</v>
      </c>
      <c r="C939" s="86">
        <v>1</v>
      </c>
      <c r="D939">
        <f>IF(VLOOKUP(A939,'상위 PV'!A:C,3,0)="기사임",1,"")</f>
        <v>1</v>
      </c>
      <c r="E939">
        <f>COUNTIF(주간_5pg!$F$2:$F$800,'5pg 데이터'!B939)</f>
        <v>1</v>
      </c>
      <c r="F939" t="b">
        <f t="shared" si="14"/>
        <v>1</v>
      </c>
      <c r="G939" t="str">
        <f>IF(F939=FALSE,"",B939&amp;"@"&amp;COUNTIFS($B$1:B939,B939,$F$1:F939,TRUE))</f>
        <v>Sweden@7</v>
      </c>
      <c r="H939" t="str">
        <f>IFERROR(INDEX('기사 제목, 링크 정리시트'!B:B,MATCH(CONCATENATE("http://skinnonews.com"&amp;'5pg 데이터'!A939),'기사 제목, 링크 정리시트'!C:C,0)),"")</f>
        <v>SK On strengthens partnership with Solid Power to accelerate all-solid-state battery development</v>
      </c>
      <c r="M939">
        <f>주간_5pg!F939</f>
        <v>0</v>
      </c>
    </row>
    <row r="940" spans="1:13">
      <c r="A940" s="86" t="s">
        <v>1426</v>
      </c>
      <c r="B940" s="86" t="s">
        <v>234</v>
      </c>
      <c r="C940" s="86">
        <v>1</v>
      </c>
      <c r="D940">
        <f>IF(VLOOKUP(A940,'상위 PV'!A:C,3,0)="기사임",1,"")</f>
        <v>1</v>
      </c>
      <c r="E940">
        <f>COUNTIF(주간_5pg!$F$2:$F$800,'5pg 데이터'!B940)</f>
        <v>1</v>
      </c>
      <c r="F940" t="b">
        <f t="shared" si="14"/>
        <v>1</v>
      </c>
      <c r="G940" t="str">
        <f>IF(F940=FALSE,"",B940&amp;"@"&amp;COUNTIFS($B$1:B940,B940,$F$1:F940,TRUE))</f>
        <v>United Kingdom@31</v>
      </c>
      <c r="H940" t="str">
        <f>IFERROR(INDEX('기사 제목, 링크 정리시트'!B:B,MATCH(CONCATENATE("http://skinnonews.com"&amp;'5pg 데이터'!A940),'기사 제목, 링크 정리시트'!C:C,0)),"")</f>
        <v>SK On strengthens partnership with Solid Power to accelerate all-solid-state battery development</v>
      </c>
      <c r="M940">
        <f>주간_5pg!F940</f>
        <v>0</v>
      </c>
    </row>
    <row r="941" spans="1:13">
      <c r="A941" s="86" t="s">
        <v>1770</v>
      </c>
      <c r="B941" s="86" t="s">
        <v>226</v>
      </c>
      <c r="C941" s="86">
        <v>1</v>
      </c>
      <c r="D941">
        <f>IF(VLOOKUP(A941,'상위 PV'!A:C,3,0)="기사임",1,"")</f>
        <v>1</v>
      </c>
      <c r="E941">
        <f>COUNTIF(주간_5pg!$F$2:$F$800,'5pg 데이터'!B941)</f>
        <v>1</v>
      </c>
      <c r="F941" t="b">
        <f t="shared" si="14"/>
        <v>1</v>
      </c>
      <c r="G941" t="str">
        <f>IF(F941=FALSE,"",B941&amp;"@"&amp;COUNTIFS($B$1:B941,B941,$F$1:F941,TRUE))</f>
        <v>South Korea@92</v>
      </c>
      <c r="H941" t="str">
        <f>IFERROR(INDEX('기사 제목, 링크 정리시트'!B:B,MATCH(CONCATENATE("http://skinnonews.com"&amp;'5pg 데이터'!A941),'기사 제목, 링크 정리시트'!C:C,0)),"")</f>
        <v/>
      </c>
      <c r="M941">
        <f>주간_5pg!F941</f>
        <v>0</v>
      </c>
    </row>
    <row r="942" spans="1:13">
      <c r="A942" s="86" t="s">
        <v>1770</v>
      </c>
      <c r="B942" s="86" t="s">
        <v>225</v>
      </c>
      <c r="C942" s="86">
        <v>1</v>
      </c>
      <c r="D942">
        <f>IF(VLOOKUP(A942,'상위 PV'!A:C,3,0)="기사임",1,"")</f>
        <v>1</v>
      </c>
      <c r="E942">
        <f>COUNTIF(주간_5pg!$F$2:$F$800,'5pg 데이터'!B942)</f>
        <v>1</v>
      </c>
      <c r="F942" t="b">
        <f t="shared" si="14"/>
        <v>1</v>
      </c>
      <c r="G942" t="str">
        <f>IF(F942=FALSE,"",B942&amp;"@"&amp;COUNTIFS($B$1:B942,B942,$F$1:F942,TRUE))</f>
        <v>United States@88</v>
      </c>
      <c r="H942" t="str">
        <f>IFERROR(INDEX('기사 제목, 링크 정리시트'!B:B,MATCH(CONCATENATE("http://skinnonews.com"&amp;'5pg 데이터'!A942),'기사 제목, 링크 정리시트'!C:C,0)),"")</f>
        <v/>
      </c>
      <c r="M942">
        <f>주간_5pg!F942</f>
        <v>0</v>
      </c>
    </row>
    <row r="943" spans="1:13">
      <c r="A943" s="86" t="s">
        <v>1435</v>
      </c>
      <c r="B943" s="86" t="s">
        <v>228</v>
      </c>
      <c r="C943" s="86">
        <v>1</v>
      </c>
      <c r="D943">
        <f>IF(VLOOKUP(A943,'상위 PV'!A:C,3,0)="기사임",1,"")</f>
        <v>1</v>
      </c>
      <c r="E943">
        <f>COUNTIF(주간_5pg!$F$2:$F$800,'5pg 데이터'!B943)</f>
        <v>1</v>
      </c>
      <c r="F943" t="b">
        <f t="shared" si="14"/>
        <v>1</v>
      </c>
      <c r="G943" t="str">
        <f>IF(F943=FALSE,"",B943&amp;"@"&amp;COUNTIFS($B$1:B943,B943,$F$1:F943,TRUE))</f>
        <v>Germany@25</v>
      </c>
      <c r="H943" t="str">
        <f>IFERROR(INDEX('기사 제목, 링크 정리시트'!B:B,MATCH(CONCATENATE("http://skinnonews.com"&amp;'5pg 데이터'!A943),'기사 제목, 링크 정리시트'!C:C,0)),"")</f>
        <v>Immersion Cooling - the next-generation thermal management solution for the era of AI</v>
      </c>
      <c r="M943">
        <f>주간_5pg!F943</f>
        <v>0</v>
      </c>
    </row>
    <row r="944" spans="1:13">
      <c r="A944" s="86" t="s">
        <v>1435</v>
      </c>
      <c r="B944" s="86" t="s">
        <v>229</v>
      </c>
      <c r="C944" s="86">
        <v>1</v>
      </c>
      <c r="D944">
        <f>IF(VLOOKUP(A944,'상위 PV'!A:C,3,0)="기사임",1,"")</f>
        <v>1</v>
      </c>
      <c r="E944">
        <f>COUNTIF(주간_5pg!$F$2:$F$800,'5pg 데이터'!B944)</f>
        <v>1</v>
      </c>
      <c r="F944" t="b">
        <f t="shared" si="14"/>
        <v>1</v>
      </c>
      <c r="G944" t="str">
        <f>IF(F944=FALSE,"",B944&amp;"@"&amp;COUNTIFS($B$1:B944,B944,$F$1:F944,TRUE))</f>
        <v>India@74</v>
      </c>
      <c r="H944" t="str">
        <f>IFERROR(INDEX('기사 제목, 링크 정리시트'!B:B,MATCH(CONCATENATE("http://skinnonews.com"&amp;'5pg 데이터'!A944),'기사 제목, 링크 정리시트'!C:C,0)),"")</f>
        <v>Immersion Cooling - the next-generation thermal management solution for the era of AI</v>
      </c>
      <c r="M944">
        <f>주간_5pg!F944</f>
        <v>0</v>
      </c>
    </row>
    <row r="945" spans="1:13">
      <c r="A945" s="86" t="s">
        <v>1435</v>
      </c>
      <c r="B945" s="86" t="s">
        <v>596</v>
      </c>
      <c r="C945" s="86">
        <v>1</v>
      </c>
      <c r="D945">
        <f>IF(VLOOKUP(A945,'상위 PV'!A:C,3,0)="기사임",1,"")</f>
        <v>1</v>
      </c>
      <c r="E945">
        <f>COUNTIF(주간_5pg!$F$2:$F$800,'5pg 데이터'!B945)</f>
        <v>1</v>
      </c>
      <c r="F945" t="b">
        <f t="shared" si="14"/>
        <v>1</v>
      </c>
      <c r="G945" t="str">
        <f>IF(F945=FALSE,"",B945&amp;"@"&amp;COUNTIFS($B$1:B945,B945,$F$1:F945,TRUE))</f>
        <v>Switzerland@4</v>
      </c>
      <c r="H945" t="str">
        <f>IFERROR(INDEX('기사 제목, 링크 정리시트'!B:B,MATCH(CONCATENATE("http://skinnonews.com"&amp;'5pg 데이터'!A945),'기사 제목, 링크 정리시트'!C:C,0)),"")</f>
        <v>Immersion Cooling - the next-generation thermal management solution for the era of AI</v>
      </c>
      <c r="M945">
        <f>주간_5pg!F945</f>
        <v>0</v>
      </c>
    </row>
    <row r="946" spans="1:13">
      <c r="A946" s="86" t="s">
        <v>1435</v>
      </c>
      <c r="B946" s="86" t="s">
        <v>234</v>
      </c>
      <c r="C946" s="86">
        <v>1</v>
      </c>
      <c r="D946">
        <f>IF(VLOOKUP(A946,'상위 PV'!A:C,3,0)="기사임",1,"")</f>
        <v>1</v>
      </c>
      <c r="E946">
        <f>COUNTIF(주간_5pg!$F$2:$F$800,'5pg 데이터'!B946)</f>
        <v>1</v>
      </c>
      <c r="F946" t="b">
        <f t="shared" si="14"/>
        <v>1</v>
      </c>
      <c r="G946" t="str">
        <f>IF(F946=FALSE,"",B946&amp;"@"&amp;COUNTIFS($B$1:B946,B946,$F$1:F946,TRUE))</f>
        <v>United Kingdom@32</v>
      </c>
      <c r="H946" t="str">
        <f>IFERROR(INDEX('기사 제목, 링크 정리시트'!B:B,MATCH(CONCATENATE("http://skinnonews.com"&amp;'5pg 데이터'!A946),'기사 제목, 링크 정리시트'!C:C,0)),"")</f>
        <v>Immersion Cooling - the next-generation thermal management solution for the era of AI</v>
      </c>
      <c r="M946">
        <f>주간_5pg!F946</f>
        <v>0</v>
      </c>
    </row>
    <row r="947" spans="1:13">
      <c r="A947" s="86" t="s">
        <v>1434</v>
      </c>
      <c r="B947" s="86" t="s">
        <v>1726</v>
      </c>
      <c r="C947" s="86">
        <v>1</v>
      </c>
      <c r="D947">
        <f>IF(VLOOKUP(A947,'상위 PV'!A:C,3,0)="기사임",1,"")</f>
        <v>1</v>
      </c>
      <c r="E947">
        <f>COUNTIF(주간_5pg!$F$2:$F$800,'5pg 데이터'!B947)</f>
        <v>1</v>
      </c>
      <c r="F947" t="b">
        <f t="shared" si="14"/>
        <v>1</v>
      </c>
      <c r="G947" t="str">
        <f>IF(F947=FALSE,"",B947&amp;"@"&amp;COUNTIFS($B$1:B947,B947,$F$1:F947,TRUE))</f>
        <v>Chile@2</v>
      </c>
      <c r="H947" t="str">
        <f>IFERROR(INDEX('기사 제목, 링크 정리시트'!B:B,MATCH(CONCATENATE("http://skinnonews.com"&amp;'5pg 데이터'!A947),'기사 제목, 링크 정리시트'!C:C,0)),"")</f>
        <v>Hyundai Motor and SK Enmove drive the development of Next-Generation Vehicle Refrigerants to expand the thermal management market</v>
      </c>
      <c r="M947">
        <f>주간_5pg!F947</f>
        <v>0</v>
      </c>
    </row>
    <row r="948" spans="1:13">
      <c r="A948" s="86" t="s">
        <v>1434</v>
      </c>
      <c r="B948" s="86" t="s">
        <v>231</v>
      </c>
      <c r="C948" s="86">
        <v>1</v>
      </c>
      <c r="D948">
        <f>IF(VLOOKUP(A948,'상위 PV'!A:C,3,0)="기사임",1,"")</f>
        <v>1</v>
      </c>
      <c r="E948">
        <f>COUNTIF(주간_5pg!$F$2:$F$800,'5pg 데이터'!B948)</f>
        <v>1</v>
      </c>
      <c r="F948" t="b">
        <f t="shared" si="14"/>
        <v>1</v>
      </c>
      <c r="G948" t="str">
        <f>IF(F948=FALSE,"",B948&amp;"@"&amp;COUNTIFS($B$1:B948,B948,$F$1:F948,TRUE))</f>
        <v>China@28</v>
      </c>
      <c r="H948" t="str">
        <f>IFERROR(INDEX('기사 제목, 링크 정리시트'!B:B,MATCH(CONCATENATE("http://skinnonews.com"&amp;'5pg 데이터'!A948),'기사 제목, 링크 정리시트'!C:C,0)),"")</f>
        <v>Hyundai Motor and SK Enmove drive the development of Next-Generation Vehicle Refrigerants to expand the thermal management market</v>
      </c>
      <c r="M948">
        <f>주간_5pg!F948</f>
        <v>0</v>
      </c>
    </row>
    <row r="949" spans="1:13">
      <c r="A949" s="86" t="s">
        <v>1434</v>
      </c>
      <c r="B949" s="86" t="s">
        <v>236</v>
      </c>
      <c r="C949" s="86">
        <v>1</v>
      </c>
      <c r="D949">
        <f>IF(VLOOKUP(A949,'상위 PV'!A:C,3,0)="기사임",1,"")</f>
        <v>1</v>
      </c>
      <c r="E949">
        <f>COUNTIF(주간_5pg!$F$2:$F$800,'5pg 데이터'!B949)</f>
        <v>1</v>
      </c>
      <c r="F949" t="b">
        <f t="shared" si="14"/>
        <v>1</v>
      </c>
      <c r="G949" t="str">
        <f>IF(F949=FALSE,"",B949&amp;"@"&amp;COUNTIFS($B$1:B949,B949,$F$1:F949,TRUE))</f>
        <v>France@19</v>
      </c>
      <c r="H949" t="str">
        <f>IFERROR(INDEX('기사 제목, 링크 정리시트'!B:B,MATCH(CONCATENATE("http://skinnonews.com"&amp;'5pg 데이터'!A949),'기사 제목, 링크 정리시트'!C:C,0)),"")</f>
        <v>Hyundai Motor and SK Enmove drive the development of Next-Generation Vehicle Refrigerants to expand the thermal management market</v>
      </c>
      <c r="M949">
        <f>주간_5pg!F949</f>
        <v>0</v>
      </c>
    </row>
    <row r="950" spans="1:13">
      <c r="A950" s="86" t="s">
        <v>1434</v>
      </c>
      <c r="B950" s="86" t="s">
        <v>227</v>
      </c>
      <c r="C950" s="86">
        <v>1</v>
      </c>
      <c r="D950">
        <f>IF(VLOOKUP(A950,'상위 PV'!A:C,3,0)="기사임",1,"")</f>
        <v>1</v>
      </c>
      <c r="E950">
        <f>COUNTIF(주간_5pg!$F$2:$F$800,'5pg 데이터'!B950)</f>
        <v>1</v>
      </c>
      <c r="F950" t="b">
        <f t="shared" si="14"/>
        <v>1</v>
      </c>
      <c r="G950" t="str">
        <f>IF(F950=FALSE,"",B950&amp;"@"&amp;COUNTIFS($B$1:B950,B950,$F$1:F950,TRUE))</f>
        <v>Japan@52</v>
      </c>
      <c r="H950" t="str">
        <f>IFERROR(INDEX('기사 제목, 링크 정리시트'!B:B,MATCH(CONCATENATE("http://skinnonews.com"&amp;'5pg 데이터'!A950),'기사 제목, 링크 정리시트'!C:C,0)),"")</f>
        <v>Hyundai Motor and SK Enmove drive the development of Next-Generation Vehicle Refrigerants to expand the thermal management market</v>
      </c>
      <c r="M950">
        <f>주간_5pg!F950</f>
        <v>0</v>
      </c>
    </row>
    <row r="951" spans="1:13">
      <c r="A951" s="86" t="s">
        <v>1434</v>
      </c>
      <c r="B951" s="86" t="s">
        <v>596</v>
      </c>
      <c r="C951" s="86">
        <v>1</v>
      </c>
      <c r="D951">
        <f>IF(VLOOKUP(A951,'상위 PV'!A:C,3,0)="기사임",1,"")</f>
        <v>1</v>
      </c>
      <c r="E951">
        <f>COUNTIF(주간_5pg!$F$2:$F$800,'5pg 데이터'!B951)</f>
        <v>1</v>
      </c>
      <c r="F951" t="b">
        <f t="shared" si="14"/>
        <v>1</v>
      </c>
      <c r="G951" t="str">
        <f>IF(F951=FALSE,"",B951&amp;"@"&amp;COUNTIFS($B$1:B951,B951,$F$1:F951,TRUE))</f>
        <v>Switzerland@5</v>
      </c>
      <c r="H951" t="str">
        <f>IFERROR(INDEX('기사 제목, 링크 정리시트'!B:B,MATCH(CONCATENATE("http://skinnonews.com"&amp;'5pg 데이터'!A951),'기사 제목, 링크 정리시트'!C:C,0)),"")</f>
        <v>Hyundai Motor and SK Enmove drive the development of Next-Generation Vehicle Refrigerants to expand the thermal management market</v>
      </c>
      <c r="M951">
        <f>주간_5pg!F951</f>
        <v>0</v>
      </c>
    </row>
    <row r="952" spans="1:13">
      <c r="A952" s="86" t="s">
        <v>1434</v>
      </c>
      <c r="B952" s="86" t="s">
        <v>242</v>
      </c>
      <c r="C952" s="86">
        <v>1</v>
      </c>
      <c r="D952">
        <f>IF(VLOOKUP(A952,'상위 PV'!A:C,3,0)="기사임",1,"")</f>
        <v>1</v>
      </c>
      <c r="E952">
        <f>COUNTIF(주간_5pg!$F$2:$F$800,'5pg 데이터'!B952)</f>
        <v>1</v>
      </c>
      <c r="F952" t="b">
        <f t="shared" si="14"/>
        <v>1</v>
      </c>
      <c r="G952" t="str">
        <f>IF(F952=FALSE,"",B952&amp;"@"&amp;COUNTIFS($B$1:B952,B952,$F$1:F952,TRUE))</f>
        <v>Taiwan@16</v>
      </c>
      <c r="H952" t="str">
        <f>IFERROR(INDEX('기사 제목, 링크 정리시트'!B:B,MATCH(CONCATENATE("http://skinnonews.com"&amp;'5pg 데이터'!A952),'기사 제목, 링크 정리시트'!C:C,0)),"")</f>
        <v>Hyundai Motor and SK Enmove drive the development of Next-Generation Vehicle Refrigerants to expand the thermal management market</v>
      </c>
      <c r="M952">
        <f>주간_5pg!F952</f>
        <v>0</v>
      </c>
    </row>
    <row r="953" spans="1:13">
      <c r="A953" s="86" t="s">
        <v>1699</v>
      </c>
      <c r="B953" s="86" t="s">
        <v>965</v>
      </c>
      <c r="C953" s="86">
        <v>1</v>
      </c>
      <c r="D953">
        <f>IF(VLOOKUP(A953,'상위 PV'!A:C,3,0)="기사임",1,"")</f>
        <v>1</v>
      </c>
      <c r="E953">
        <f>COUNTIF(주간_5pg!$F$2:$F$800,'5pg 데이터'!B953)</f>
        <v>1</v>
      </c>
      <c r="F953" t="b">
        <f t="shared" si="14"/>
        <v>1</v>
      </c>
      <c r="G953" t="str">
        <f>IF(F953=FALSE,"",B953&amp;"@"&amp;COUNTIFS($B$1:B953,B953,$F$1:F953,TRUE))</f>
        <v>Finland@4</v>
      </c>
      <c r="H953" t="str">
        <f>IFERROR(INDEX('기사 제목, 링크 정리시트'!B:B,MATCH(CONCATENATE("http://skinnonews.com"&amp;'5pg 데이터'!A953),'기사 제목, 링크 정리시트'!C:C,0)),"")</f>
        <v>[Oillusion] Dinosaur fossils turned into oil? Who told you that?</v>
      </c>
      <c r="M953">
        <f>주간_5pg!F953</f>
        <v>0</v>
      </c>
    </row>
    <row r="954" spans="1:13">
      <c r="A954" s="86" t="s">
        <v>1699</v>
      </c>
      <c r="B954" s="86" t="s">
        <v>241</v>
      </c>
      <c r="C954" s="86">
        <v>1</v>
      </c>
      <c r="D954">
        <f>IF(VLOOKUP(A954,'상위 PV'!A:C,3,0)="기사임",1,"")</f>
        <v>1</v>
      </c>
      <c r="E954">
        <f>COUNTIF(주간_5pg!$F$2:$F$800,'5pg 데이터'!B954)</f>
        <v>1</v>
      </c>
      <c r="F954" t="b">
        <f t="shared" si="14"/>
        <v>1</v>
      </c>
      <c r="G954" t="str">
        <f>IF(F954=FALSE,"",B954&amp;"@"&amp;COUNTIFS($B$1:B954,B954,$F$1:F954,TRUE))</f>
        <v>Netherlands@13</v>
      </c>
      <c r="H954" t="str">
        <f>IFERROR(INDEX('기사 제목, 링크 정리시트'!B:B,MATCH(CONCATENATE("http://skinnonews.com"&amp;'5pg 데이터'!A954),'기사 제목, 링크 정리시트'!C:C,0)),"")</f>
        <v>[Oillusion] Dinosaur fossils turned into oil? Who told you that?</v>
      </c>
      <c r="M954">
        <f>주간_5pg!F954</f>
        <v>0</v>
      </c>
    </row>
    <row r="955" spans="1:13">
      <c r="A955" s="86" t="s">
        <v>1699</v>
      </c>
      <c r="B955" s="86" t="s">
        <v>242</v>
      </c>
      <c r="C955" s="86">
        <v>1</v>
      </c>
      <c r="D955">
        <f>IF(VLOOKUP(A955,'상위 PV'!A:C,3,0)="기사임",1,"")</f>
        <v>1</v>
      </c>
      <c r="E955">
        <f>COUNTIF(주간_5pg!$F$2:$F$800,'5pg 데이터'!B955)</f>
        <v>1</v>
      </c>
      <c r="F955" t="b">
        <f t="shared" si="14"/>
        <v>1</v>
      </c>
      <c r="G955" t="str">
        <f>IF(F955=FALSE,"",B955&amp;"@"&amp;COUNTIFS($B$1:B955,B955,$F$1:F955,TRUE))</f>
        <v>Taiwan@17</v>
      </c>
      <c r="H955" t="str">
        <f>IFERROR(INDEX('기사 제목, 링크 정리시트'!B:B,MATCH(CONCATENATE("http://skinnonews.com"&amp;'5pg 데이터'!A955),'기사 제목, 링크 정리시트'!C:C,0)),"")</f>
        <v>[Oillusion] Dinosaur fossils turned into oil? Who told you that?</v>
      </c>
      <c r="M955">
        <f>주간_5pg!F955</f>
        <v>0</v>
      </c>
    </row>
    <row r="956" spans="1:13">
      <c r="A956" s="86" t="s">
        <v>1699</v>
      </c>
      <c r="B956" s="86" t="s">
        <v>225</v>
      </c>
      <c r="C956" s="86">
        <v>1</v>
      </c>
      <c r="D956">
        <f>IF(VLOOKUP(A956,'상위 PV'!A:C,3,0)="기사임",1,"")</f>
        <v>1</v>
      </c>
      <c r="E956">
        <f>COUNTIF(주간_5pg!$F$2:$F$800,'5pg 데이터'!B956)</f>
        <v>1</v>
      </c>
      <c r="F956" t="b">
        <f t="shared" si="14"/>
        <v>1</v>
      </c>
      <c r="G956" t="str">
        <f>IF(F956=FALSE,"",B956&amp;"@"&amp;COUNTIFS($B$1:B956,B956,$F$1:F956,TRUE))</f>
        <v>United States@89</v>
      </c>
      <c r="H956" t="str">
        <f>IFERROR(INDEX('기사 제목, 링크 정리시트'!B:B,MATCH(CONCATENATE("http://skinnonews.com"&amp;'5pg 데이터'!A956),'기사 제목, 링크 정리시트'!C:C,0)),"")</f>
        <v>[Oillusion] Dinosaur fossils turned into oil? Who told you that?</v>
      </c>
      <c r="M956">
        <f>주간_5pg!F956</f>
        <v>0</v>
      </c>
    </row>
    <row r="957" spans="1:13">
      <c r="A957" s="86" t="s">
        <v>1699</v>
      </c>
      <c r="B957" s="86" t="s">
        <v>1562</v>
      </c>
      <c r="C957" s="86">
        <v>1</v>
      </c>
      <c r="D957">
        <f>IF(VLOOKUP(A957,'상위 PV'!A:C,3,0)="기사임",1,"")</f>
        <v>1</v>
      </c>
      <c r="E957">
        <f>COUNTIF(주간_5pg!$F$2:$F$800,'5pg 데이터'!B957)</f>
        <v>2</v>
      </c>
      <c r="F957" t="b">
        <f t="shared" si="14"/>
        <v>0</v>
      </c>
      <c r="G957" t="str">
        <f>IF(F957=FALSE,"",B957&amp;"@"&amp;COUNTIFS($B$1:B957,B957,$F$1:F957,TRUE))</f>
        <v/>
      </c>
      <c r="H957" t="str">
        <f>IFERROR(INDEX('기사 제목, 링크 정리시트'!B:B,MATCH(CONCATENATE("http://skinnonews.com"&amp;'5pg 데이터'!A957),'기사 제목, 링크 정리시트'!C:C,0)),"")</f>
        <v>[Oillusion] Dinosaur fossils turned into oil? Who told you that?</v>
      </c>
      <c r="M957">
        <f>주간_5pg!F957</f>
        <v>0</v>
      </c>
    </row>
    <row r="958" spans="1:13">
      <c r="A958" s="86" t="s">
        <v>1444</v>
      </c>
      <c r="B958" s="86" t="s">
        <v>228</v>
      </c>
      <c r="C958" s="86">
        <v>1</v>
      </c>
      <c r="D958">
        <f>IF(VLOOKUP(A958,'상위 PV'!A:C,3,0)="기사임",1,"")</f>
        <v>1</v>
      </c>
      <c r="E958">
        <f>COUNTIF(주간_5pg!$F$2:$F$800,'5pg 데이터'!B958)</f>
        <v>1</v>
      </c>
      <c r="F958" t="b">
        <f t="shared" si="14"/>
        <v>1</v>
      </c>
      <c r="G958" t="str">
        <f>IF(F958=FALSE,"",B958&amp;"@"&amp;COUNTIFS($B$1:B958,B958,$F$1:F958,TRUE))</f>
        <v>Germany@26</v>
      </c>
      <c r="H958" t="str">
        <f>IFERROR(INDEX('기사 제목, 링크 정리시트'!B:B,MATCH(CONCATENATE("http://skinnonews.com"&amp;'5pg 데이터'!A958),'기사 제목, 링크 정리시트'!C:C,0)),"")</f>
        <v>[SK Innovation’s 2023 Financial Results] Recording sales of KRW 77.29 trillion and operating profit of KRW 1.9 trillion</v>
      </c>
      <c r="M958">
        <f>주간_5pg!F958</f>
        <v>0</v>
      </c>
    </row>
    <row r="959" spans="1:13">
      <c r="A959" s="86" t="s">
        <v>1444</v>
      </c>
      <c r="B959" s="86" t="s">
        <v>241</v>
      </c>
      <c r="C959" s="86">
        <v>1</v>
      </c>
      <c r="D959">
        <f>IF(VLOOKUP(A959,'상위 PV'!A:C,3,0)="기사임",1,"")</f>
        <v>1</v>
      </c>
      <c r="E959">
        <f>COUNTIF(주간_5pg!$F$2:$F$800,'5pg 데이터'!B959)</f>
        <v>1</v>
      </c>
      <c r="F959" t="b">
        <f t="shared" si="14"/>
        <v>1</v>
      </c>
      <c r="G959" t="str">
        <f>IF(F959=FALSE,"",B959&amp;"@"&amp;COUNTIFS($B$1:B959,B959,$F$1:F959,TRUE))</f>
        <v>Netherlands@14</v>
      </c>
      <c r="H959" t="str">
        <f>IFERROR(INDEX('기사 제목, 링크 정리시트'!B:B,MATCH(CONCATENATE("http://skinnonews.com"&amp;'5pg 데이터'!A959),'기사 제목, 링크 정리시트'!C:C,0)),"")</f>
        <v>[SK Innovation’s 2023 Financial Results] Recording sales of KRW 77.29 trillion and operating profit of KRW 1.9 trillion</v>
      </c>
      <c r="M959">
        <f>주간_5pg!F959</f>
        <v>0</v>
      </c>
    </row>
    <row r="960" spans="1:13">
      <c r="A960" s="86" t="s">
        <v>1444</v>
      </c>
      <c r="B960" s="86" t="s">
        <v>242</v>
      </c>
      <c r="C960" s="86">
        <v>1</v>
      </c>
      <c r="D960">
        <f>IF(VLOOKUP(A960,'상위 PV'!A:C,3,0)="기사임",1,"")</f>
        <v>1</v>
      </c>
      <c r="E960">
        <f>COUNTIF(주간_5pg!$F$2:$F$800,'5pg 데이터'!B960)</f>
        <v>1</v>
      </c>
      <c r="F960" t="b">
        <f t="shared" si="14"/>
        <v>1</v>
      </c>
      <c r="G960" t="str">
        <f>IF(F960=FALSE,"",B960&amp;"@"&amp;COUNTIFS($B$1:B960,B960,$F$1:F960,TRUE))</f>
        <v>Taiwan@18</v>
      </c>
      <c r="H960" t="str">
        <f>IFERROR(INDEX('기사 제목, 링크 정리시트'!B:B,MATCH(CONCATENATE("http://skinnonews.com"&amp;'5pg 데이터'!A960),'기사 제목, 링크 정리시트'!C:C,0)),"")</f>
        <v>[SK Innovation’s 2023 Financial Results] Recording sales of KRW 77.29 trillion and operating profit of KRW 1.9 trillion</v>
      </c>
      <c r="M960">
        <f>주간_5pg!F960</f>
        <v>0</v>
      </c>
    </row>
    <row r="961" spans="1:13">
      <c r="A961" s="86" t="s">
        <v>1444</v>
      </c>
      <c r="B961" s="86" t="s">
        <v>243</v>
      </c>
      <c r="C961" s="86">
        <v>1</v>
      </c>
      <c r="D961">
        <f>IF(VLOOKUP(A961,'상위 PV'!A:C,3,0)="기사임",1,"")</f>
        <v>1</v>
      </c>
      <c r="E961">
        <f>COUNTIF(주간_5pg!$F$2:$F$800,'5pg 데이터'!B961)</f>
        <v>1</v>
      </c>
      <c r="F961" t="b">
        <f t="shared" si="14"/>
        <v>1</v>
      </c>
      <c r="G961" t="str">
        <f>IF(F961=FALSE,"",B961&amp;"@"&amp;COUNTIFS($B$1:B961,B961,$F$1:F961,TRUE))</f>
        <v>Thailand@8</v>
      </c>
      <c r="H961" t="str">
        <f>IFERROR(INDEX('기사 제목, 링크 정리시트'!B:B,MATCH(CONCATENATE("http://skinnonews.com"&amp;'5pg 데이터'!A961),'기사 제목, 링크 정리시트'!C:C,0)),"")</f>
        <v>[SK Innovation’s 2023 Financial Results] Recording sales of KRW 77.29 trillion and operating profit of KRW 1.9 trillion</v>
      </c>
      <c r="M961">
        <f>주간_5pg!F961</f>
        <v>0</v>
      </c>
    </row>
    <row r="962" spans="1:13">
      <c r="A962" s="86" t="s">
        <v>1444</v>
      </c>
      <c r="B962" s="86" t="s">
        <v>234</v>
      </c>
      <c r="C962" s="86">
        <v>1</v>
      </c>
      <c r="D962">
        <f>IF(VLOOKUP(A962,'상위 PV'!A:C,3,0)="기사임",1,"")</f>
        <v>1</v>
      </c>
      <c r="E962">
        <f>COUNTIF(주간_5pg!$F$2:$F$800,'5pg 데이터'!B962)</f>
        <v>1</v>
      </c>
      <c r="F962" t="b">
        <f t="shared" ref="F962:F1025" si="15">AND(D962=1,E962=1)</f>
        <v>1</v>
      </c>
      <c r="G962" t="str">
        <f>IF(F962=FALSE,"",B962&amp;"@"&amp;COUNTIFS($B$1:B962,B962,$F$1:F962,TRUE))</f>
        <v>United Kingdom@33</v>
      </c>
      <c r="H962" t="str">
        <f>IFERROR(INDEX('기사 제목, 링크 정리시트'!B:B,MATCH(CONCATENATE("http://skinnonews.com"&amp;'5pg 데이터'!A962),'기사 제목, 링크 정리시트'!C:C,0)),"")</f>
        <v>[SK Innovation’s 2023 Financial Results] Recording sales of KRW 77.29 trillion and operating profit of KRW 1.9 trillion</v>
      </c>
      <c r="M962">
        <f>주간_5pg!F962</f>
        <v>0</v>
      </c>
    </row>
    <row r="963" spans="1:13">
      <c r="A963" s="86" t="s">
        <v>1444</v>
      </c>
      <c r="B963" s="86" t="s">
        <v>247</v>
      </c>
      <c r="C963" s="86">
        <v>1</v>
      </c>
      <c r="D963">
        <f>IF(VLOOKUP(A963,'상위 PV'!A:C,3,0)="기사임",1,"")</f>
        <v>1</v>
      </c>
      <c r="E963">
        <f>COUNTIF(주간_5pg!$F$2:$F$800,'5pg 데이터'!B963)</f>
        <v>1</v>
      </c>
      <c r="F963" t="b">
        <f t="shared" si="15"/>
        <v>1</v>
      </c>
      <c r="G963" t="str">
        <f>IF(F963=FALSE,"",B963&amp;"@"&amp;COUNTIFS($B$1:B963,B963,$F$1:F963,TRUE))</f>
        <v>Vietnam@16</v>
      </c>
      <c r="H963" t="str">
        <f>IFERROR(INDEX('기사 제목, 링크 정리시트'!B:B,MATCH(CONCATENATE("http://skinnonews.com"&amp;'5pg 데이터'!A963),'기사 제목, 링크 정리시트'!C:C,0)),"")</f>
        <v>[SK Innovation’s 2023 Financial Results] Recording sales of KRW 77.29 trillion and operating profit of KRW 1.9 trillion</v>
      </c>
      <c r="M963">
        <f>주간_5pg!F963</f>
        <v>0</v>
      </c>
    </row>
    <row r="964" spans="1:13">
      <c r="A964" s="86" t="s">
        <v>1698</v>
      </c>
      <c r="B964" s="86" t="s">
        <v>232</v>
      </c>
      <c r="C964" s="86">
        <v>1</v>
      </c>
      <c r="D964">
        <f>IF(VLOOKUP(A964,'상위 PV'!A:C,3,0)="기사임",1,"")</f>
        <v>1</v>
      </c>
      <c r="E964">
        <f>COUNTIF(주간_5pg!$F$2:$F$800,'5pg 데이터'!B964)</f>
        <v>1</v>
      </c>
      <c r="F964" t="b">
        <f t="shared" si="15"/>
        <v>1</v>
      </c>
      <c r="G964" t="str">
        <f>IF(F964=FALSE,"",B964&amp;"@"&amp;COUNTIFS($B$1:B964,B964,$F$1:F964,TRUE))</f>
        <v>Canada@15</v>
      </c>
      <c r="H964" t="str">
        <f>IFERROR(INDEX('기사 제목, 링크 정리시트'!B:B,MATCH(CONCATENATE("http://skinnonews.com"&amp;'5pg 데이터'!A964),'기사 제목, 링크 정리시트'!C:C,0)),"")</f>
        <v>SK On signs agreement with Westwater Resources for natural graphite</v>
      </c>
      <c r="M964">
        <f>주간_5pg!F964</f>
        <v>0</v>
      </c>
    </row>
    <row r="965" spans="1:13">
      <c r="A965" s="86" t="s">
        <v>1698</v>
      </c>
      <c r="B965" s="86" t="s">
        <v>233</v>
      </c>
      <c r="C965" s="86">
        <v>1</v>
      </c>
      <c r="D965">
        <f>IF(VLOOKUP(A965,'상위 PV'!A:C,3,0)="기사임",1,"")</f>
        <v>1</v>
      </c>
      <c r="E965">
        <f>COUNTIF(주간_5pg!$F$2:$F$800,'5pg 데이터'!B965)</f>
        <v>1</v>
      </c>
      <c r="F965" t="b">
        <f t="shared" si="15"/>
        <v>1</v>
      </c>
      <c r="G965" t="str">
        <f>IF(F965=FALSE,"",B965&amp;"@"&amp;COUNTIFS($B$1:B965,B965,$F$1:F965,TRUE))</f>
        <v>Hong Kong@20</v>
      </c>
      <c r="H965" t="str">
        <f>IFERROR(INDEX('기사 제목, 링크 정리시트'!B:B,MATCH(CONCATENATE("http://skinnonews.com"&amp;'5pg 데이터'!A965),'기사 제목, 링크 정리시트'!C:C,0)),"")</f>
        <v>SK On signs agreement with Westwater Resources for natural graphite</v>
      </c>
      <c r="M965">
        <f>주간_5pg!F965</f>
        <v>0</v>
      </c>
    </row>
    <row r="966" spans="1:13">
      <c r="A966" s="86" t="s">
        <v>1698</v>
      </c>
      <c r="B966" s="86" t="s">
        <v>234</v>
      </c>
      <c r="C966" s="86">
        <v>1</v>
      </c>
      <c r="D966">
        <f>IF(VLOOKUP(A966,'상위 PV'!A:C,3,0)="기사임",1,"")</f>
        <v>1</v>
      </c>
      <c r="E966">
        <f>COUNTIF(주간_5pg!$F$2:$F$800,'5pg 데이터'!B966)</f>
        <v>1</v>
      </c>
      <c r="F966" t="b">
        <f t="shared" si="15"/>
        <v>1</v>
      </c>
      <c r="G966" t="str">
        <f>IF(F966=FALSE,"",B966&amp;"@"&amp;COUNTIFS($B$1:B966,B966,$F$1:F966,TRUE))</f>
        <v>United Kingdom@34</v>
      </c>
      <c r="H966" t="str">
        <f>IFERROR(INDEX('기사 제목, 링크 정리시트'!B:B,MATCH(CONCATENATE("http://skinnonews.com"&amp;'5pg 데이터'!A966),'기사 제목, 링크 정리시트'!C:C,0)),"")</f>
        <v>SK On signs agreement with Westwater Resources for natural graphite</v>
      </c>
      <c r="M966">
        <f>주간_5pg!F966</f>
        <v>0</v>
      </c>
    </row>
    <row r="967" spans="1:13">
      <c r="A967" s="86" t="s">
        <v>1752</v>
      </c>
      <c r="B967" s="86" t="s">
        <v>229</v>
      </c>
      <c r="C967" s="86">
        <v>1</v>
      </c>
      <c r="D967">
        <f>IF(VLOOKUP(A967,'상위 PV'!A:C,3,0)="기사임",1,"")</f>
        <v>1</v>
      </c>
      <c r="E967">
        <f>COUNTIF(주간_5pg!$F$2:$F$800,'5pg 데이터'!B967)</f>
        <v>1</v>
      </c>
      <c r="F967" t="b">
        <f t="shared" si="15"/>
        <v>1</v>
      </c>
      <c r="G967" t="str">
        <f>IF(F967=FALSE,"",B967&amp;"@"&amp;COUNTIFS($B$1:B967,B967,$F$1:F967,TRUE))</f>
        <v>India@75</v>
      </c>
      <c r="H967" t="str">
        <f>IFERROR(INDEX('기사 제목, 링크 정리시트'!B:B,MATCH(CONCATENATE("http://skinnonews.com"&amp;'5pg 데이터'!A967),'기사 제목, 링크 정리시트'!C:C,0)),"")</f>
        <v>Waterproof banknotes and books, are you using them?</v>
      </c>
      <c r="M967">
        <f>주간_5pg!F967</f>
        <v>0</v>
      </c>
    </row>
    <row r="968" spans="1:13">
      <c r="A968" s="86" t="s">
        <v>1752</v>
      </c>
      <c r="B968" s="86" t="s">
        <v>1745</v>
      </c>
      <c r="C968" s="86">
        <v>1</v>
      </c>
      <c r="D968">
        <f>IF(VLOOKUP(A968,'상위 PV'!A:C,3,0)="기사임",1,"")</f>
        <v>1</v>
      </c>
      <c r="E968">
        <f>COUNTIF(주간_5pg!$F$2:$F$800,'5pg 데이터'!B968)</f>
        <v>1</v>
      </c>
      <c r="F968" t="b">
        <f t="shared" si="15"/>
        <v>1</v>
      </c>
      <c r="G968" t="str">
        <f>IF(F968=FALSE,"",B968&amp;"@"&amp;COUNTIFS($B$1:B968,B968,$F$1:F968,TRUE))</f>
        <v>Malta@1</v>
      </c>
      <c r="H968" t="str">
        <f>IFERROR(INDEX('기사 제목, 링크 정리시트'!B:B,MATCH(CONCATENATE("http://skinnonews.com"&amp;'5pg 데이터'!A968),'기사 제목, 링크 정리시트'!C:C,0)),"")</f>
        <v>Waterproof banknotes and books, are you using them?</v>
      </c>
      <c r="M968">
        <f>주간_5pg!F968</f>
        <v>0</v>
      </c>
    </row>
    <row r="969" spans="1:13">
      <c r="A969" s="86" t="s">
        <v>1752</v>
      </c>
      <c r="B969" s="86" t="s">
        <v>631</v>
      </c>
      <c r="C969" s="86">
        <v>1</v>
      </c>
      <c r="D969">
        <f>IF(VLOOKUP(A969,'상위 PV'!A:C,3,0)="기사임",1,"")</f>
        <v>1</v>
      </c>
      <c r="E969">
        <f>COUNTIF(주간_5pg!$F$2:$F$800,'5pg 데이터'!B969)</f>
        <v>1</v>
      </c>
      <c r="F969" t="b">
        <f t="shared" si="15"/>
        <v>1</v>
      </c>
      <c r="G969" t="str">
        <f>IF(F969=FALSE,"",B969&amp;"@"&amp;COUNTIFS($B$1:B969,B969,$F$1:F969,TRUE))</f>
        <v>Pakistan@1</v>
      </c>
      <c r="H969" t="str">
        <f>IFERROR(INDEX('기사 제목, 링크 정리시트'!B:B,MATCH(CONCATENATE("http://skinnonews.com"&amp;'5pg 데이터'!A969),'기사 제목, 링크 정리시트'!C:C,0)),"")</f>
        <v>Waterproof banknotes and books, are you using them?</v>
      </c>
      <c r="M969">
        <f>주간_5pg!F969</f>
        <v>0</v>
      </c>
    </row>
    <row r="970" spans="1:13">
      <c r="A970" s="86" t="s">
        <v>1752</v>
      </c>
      <c r="B970" s="86" t="s">
        <v>243</v>
      </c>
      <c r="C970" s="86">
        <v>1</v>
      </c>
      <c r="D970">
        <f>IF(VLOOKUP(A970,'상위 PV'!A:C,3,0)="기사임",1,"")</f>
        <v>1</v>
      </c>
      <c r="E970">
        <f>COUNTIF(주간_5pg!$F$2:$F$800,'5pg 데이터'!B970)</f>
        <v>1</v>
      </c>
      <c r="F970" t="b">
        <f t="shared" si="15"/>
        <v>1</v>
      </c>
      <c r="G970" t="str">
        <f>IF(F970=FALSE,"",B970&amp;"@"&amp;COUNTIFS($B$1:B970,B970,$F$1:F970,TRUE))</f>
        <v>Thailand@9</v>
      </c>
      <c r="H970" t="str">
        <f>IFERROR(INDEX('기사 제목, 링크 정리시트'!B:B,MATCH(CONCATENATE("http://skinnonews.com"&amp;'5pg 데이터'!A970),'기사 제목, 링크 정리시트'!C:C,0)),"")</f>
        <v>Waterproof banknotes and books, are you using them?</v>
      </c>
      <c r="M970">
        <f>주간_5pg!F970</f>
        <v>0</v>
      </c>
    </row>
    <row r="971" spans="1:13">
      <c r="A971" s="86" t="s">
        <v>1526</v>
      </c>
      <c r="B971" s="86" t="s">
        <v>245</v>
      </c>
      <c r="C971" s="86">
        <v>1</v>
      </c>
      <c r="D971">
        <f>IF(VLOOKUP(A971,'상위 PV'!A:C,3,0)="기사임",1,"")</f>
        <v>1</v>
      </c>
      <c r="E971">
        <f>COUNTIF(주간_5pg!$F$2:$F$800,'5pg 데이터'!B971)</f>
        <v>1</v>
      </c>
      <c r="F971" t="b">
        <f t="shared" si="15"/>
        <v>1</v>
      </c>
      <c r="G971" t="str">
        <f>IF(F971=FALSE,"",B971&amp;"@"&amp;COUNTIFS($B$1:B971,B971,$F$1:F971,TRUE))</f>
        <v>Belgium@6</v>
      </c>
      <c r="H971" t="str">
        <f>IFERROR(INDEX('기사 제목, 링크 정리시트'!B:B,MATCH(CONCATENATE("http://skinnonews.com"&amp;'5pg 데이터'!A971),'기사 제목, 링크 정리시트'!C:C,0)),"")</f>
        <v>Understanding recycling symbols – Are you recycling plastic products properly?</v>
      </c>
      <c r="M971">
        <f>주간_5pg!F971</f>
        <v>0</v>
      </c>
    </row>
    <row r="972" spans="1:13">
      <c r="A972" s="86" t="s">
        <v>1526</v>
      </c>
      <c r="B972" s="86" t="s">
        <v>1792</v>
      </c>
      <c r="C972" s="86">
        <v>1</v>
      </c>
      <c r="D972">
        <f>IF(VLOOKUP(A972,'상위 PV'!A:C,3,0)="기사임",1,"")</f>
        <v>1</v>
      </c>
      <c r="E972">
        <f>COUNTIF(주간_5pg!$F$2:$F$800,'5pg 데이터'!B972)</f>
        <v>1</v>
      </c>
      <c r="F972" t="b">
        <f t="shared" si="15"/>
        <v>1</v>
      </c>
      <c r="G972" t="str">
        <f>IF(F972=FALSE,"",B972&amp;"@"&amp;COUNTIFS($B$1:B972,B972,$F$1:F972,TRUE))</f>
        <v>Denmark@1</v>
      </c>
      <c r="H972" t="str">
        <f>IFERROR(INDEX('기사 제목, 링크 정리시트'!B:B,MATCH(CONCATENATE("http://skinnonews.com"&amp;'5pg 데이터'!A972),'기사 제목, 링크 정리시트'!C:C,0)),"")</f>
        <v>Understanding recycling symbols – Are you recycling plastic products properly?</v>
      </c>
      <c r="M972">
        <f>주간_5pg!F972</f>
        <v>0</v>
      </c>
    </row>
    <row r="973" spans="1:13">
      <c r="A973" s="86" t="s">
        <v>1526</v>
      </c>
      <c r="B973" s="86" t="s">
        <v>227</v>
      </c>
      <c r="C973" s="86">
        <v>1</v>
      </c>
      <c r="D973">
        <f>IF(VLOOKUP(A973,'상위 PV'!A:C,3,0)="기사임",1,"")</f>
        <v>1</v>
      </c>
      <c r="E973">
        <f>COUNTIF(주간_5pg!$F$2:$F$800,'5pg 데이터'!B973)</f>
        <v>1</v>
      </c>
      <c r="F973" t="b">
        <f t="shared" si="15"/>
        <v>1</v>
      </c>
      <c r="G973" t="str">
        <f>IF(F973=FALSE,"",B973&amp;"@"&amp;COUNTIFS($B$1:B973,B973,$F$1:F973,TRUE))</f>
        <v>Japan@53</v>
      </c>
      <c r="H973" t="str">
        <f>IFERROR(INDEX('기사 제목, 링크 정리시트'!B:B,MATCH(CONCATENATE("http://skinnonews.com"&amp;'5pg 데이터'!A973),'기사 제목, 링크 정리시트'!C:C,0)),"")</f>
        <v>Understanding recycling symbols – Are you recycling plastic products properly?</v>
      </c>
      <c r="M973">
        <f>주간_5pg!F973</f>
        <v>0</v>
      </c>
    </row>
    <row r="974" spans="1:13">
      <c r="A974" s="86" t="s">
        <v>1468</v>
      </c>
      <c r="B974" s="86" t="s">
        <v>239</v>
      </c>
      <c r="C974" s="86">
        <v>1</v>
      </c>
      <c r="D974">
        <f>IF(VLOOKUP(A974,'상위 PV'!A:C,3,0)="기사임",1,"")</f>
        <v>1</v>
      </c>
      <c r="E974">
        <f>COUNTIF(주간_5pg!$F$2:$F$800,'5pg 데이터'!B974)</f>
        <v>1</v>
      </c>
      <c r="F974" t="b">
        <f t="shared" si="15"/>
        <v>1</v>
      </c>
      <c r="G974" t="str">
        <f>IF(F974=FALSE,"",B974&amp;"@"&amp;COUNTIFS($B$1:B974,B974,$F$1:F974,TRUE))</f>
        <v>Austria@2</v>
      </c>
      <c r="H974" t="str">
        <f>IFERROR(INDEX('기사 제목, 링크 정리시트'!B:B,MATCH(CONCATENATE("http://skinnonews.com"&amp;'5pg 데이터'!A974),'기사 제목, 링크 정리시트'!C:C,0)),"")</f>
        <v>How refrigerants work in cooling and heating systems</v>
      </c>
      <c r="M974">
        <f>주간_5pg!F974</f>
        <v>0</v>
      </c>
    </row>
    <row r="975" spans="1:13">
      <c r="A975" s="86" t="s">
        <v>1468</v>
      </c>
      <c r="B975" s="86" t="s">
        <v>248</v>
      </c>
      <c r="C975" s="86">
        <v>1</v>
      </c>
      <c r="D975">
        <f>IF(VLOOKUP(A975,'상위 PV'!A:C,3,0)="기사임",1,"")</f>
        <v>1</v>
      </c>
      <c r="E975">
        <f>COUNTIF(주간_5pg!$F$2:$F$800,'5pg 데이터'!B975)</f>
        <v>1</v>
      </c>
      <c r="F975" t="b">
        <f t="shared" si="15"/>
        <v>1</v>
      </c>
      <c r="G975" t="str">
        <f>IF(F975=FALSE,"",B975&amp;"@"&amp;COUNTIFS($B$1:B975,B975,$F$1:F975,TRUE))</f>
        <v>Italy@6</v>
      </c>
      <c r="H975" t="str">
        <f>IFERROR(INDEX('기사 제목, 링크 정리시트'!B:B,MATCH(CONCATENATE("http://skinnonews.com"&amp;'5pg 데이터'!A975),'기사 제목, 링크 정리시트'!C:C,0)),"")</f>
        <v>How refrigerants work in cooling and heating systems</v>
      </c>
      <c r="M975">
        <f>주간_5pg!F975</f>
        <v>0</v>
      </c>
    </row>
    <row r="976" spans="1:13">
      <c r="A976" s="86" t="s">
        <v>1469</v>
      </c>
      <c r="B976" s="86" t="s">
        <v>244</v>
      </c>
      <c r="C976" s="86">
        <v>1</v>
      </c>
      <c r="D976">
        <f>IF(VLOOKUP(A976,'상위 PV'!A:C,3,0)="기사임",1,"")</f>
        <v>1</v>
      </c>
      <c r="E976">
        <f>COUNTIF(주간_5pg!$F$2:$F$800,'5pg 데이터'!B976)</f>
        <v>1</v>
      </c>
      <c r="F976" t="b">
        <f t="shared" si="15"/>
        <v>1</v>
      </c>
      <c r="G976" t="str">
        <f>IF(F976=FALSE,"",B976&amp;"@"&amp;COUNTIFS($B$1:B976,B976,$F$1:F976,TRUE))</f>
        <v>Indonesia@35</v>
      </c>
      <c r="H976" t="str">
        <f>IFERROR(INDEX('기사 제목, 링크 정리시트'!B:B,MATCH(CONCATENATE("http://skinnonews.com"&amp;'5pg 데이터'!A976),'기사 제목, 링크 정리시트'!C:C,0)),"")</f>
        <v>SK Energy collaborates with PTC Korea to go global with Smart Plant Solutions</v>
      </c>
      <c r="M976">
        <f>주간_5pg!F976</f>
        <v>0</v>
      </c>
    </row>
    <row r="977" spans="1:13">
      <c r="A977" s="86" t="s">
        <v>1469</v>
      </c>
      <c r="B977" s="86" t="s">
        <v>227</v>
      </c>
      <c r="C977" s="86">
        <v>1</v>
      </c>
      <c r="D977">
        <f>IF(VLOOKUP(A977,'상위 PV'!A:C,3,0)="기사임",1,"")</f>
        <v>1</v>
      </c>
      <c r="E977">
        <f>COUNTIF(주간_5pg!$F$2:$F$800,'5pg 데이터'!B977)</f>
        <v>1</v>
      </c>
      <c r="F977" t="b">
        <f t="shared" si="15"/>
        <v>1</v>
      </c>
      <c r="G977" t="str">
        <f>IF(F977=FALSE,"",B977&amp;"@"&amp;COUNTIFS($B$1:B977,B977,$F$1:F977,TRUE))</f>
        <v>Japan@54</v>
      </c>
      <c r="H977" t="str">
        <f>IFERROR(INDEX('기사 제목, 링크 정리시트'!B:B,MATCH(CONCATENATE("http://skinnonews.com"&amp;'5pg 데이터'!A977),'기사 제목, 링크 정리시트'!C:C,0)),"")</f>
        <v>SK Energy collaborates with PTC Korea to go global with Smart Plant Solutions</v>
      </c>
      <c r="M977">
        <f>주간_5pg!F977</f>
        <v>0</v>
      </c>
    </row>
    <row r="978" spans="1:13">
      <c r="A978" s="86" t="s">
        <v>1469</v>
      </c>
      <c r="B978" s="86" t="s">
        <v>894</v>
      </c>
      <c r="C978" s="86">
        <v>1</v>
      </c>
      <c r="D978">
        <f>IF(VLOOKUP(A978,'상위 PV'!A:C,3,0)="기사임",1,"")</f>
        <v>1</v>
      </c>
      <c r="E978">
        <f>COUNTIF(주간_5pg!$F$2:$F$800,'5pg 데이터'!B978)</f>
        <v>1</v>
      </c>
      <c r="F978" t="b">
        <f t="shared" si="15"/>
        <v>1</v>
      </c>
      <c r="G978" t="str">
        <f>IF(F978=FALSE,"",B978&amp;"@"&amp;COUNTIFS($B$1:B978,B978,$F$1:F978,TRUE))</f>
        <v>Saudi Arabia@4</v>
      </c>
      <c r="H978" t="str">
        <f>IFERROR(INDEX('기사 제목, 링크 정리시트'!B:B,MATCH(CONCATENATE("http://skinnonews.com"&amp;'5pg 데이터'!A978),'기사 제목, 링크 정리시트'!C:C,0)),"")</f>
        <v>SK Energy collaborates with PTC Korea to go global with Smart Plant Solutions</v>
      </c>
      <c r="M978">
        <f>주간_5pg!F978</f>
        <v>0</v>
      </c>
    </row>
    <row r="979" spans="1:13">
      <c r="A979" s="86" t="s">
        <v>1469</v>
      </c>
      <c r="B979" s="86" t="s">
        <v>226</v>
      </c>
      <c r="C979" s="86">
        <v>1</v>
      </c>
      <c r="D979">
        <f>IF(VLOOKUP(A979,'상위 PV'!A:C,3,0)="기사임",1,"")</f>
        <v>1</v>
      </c>
      <c r="E979">
        <f>COUNTIF(주간_5pg!$F$2:$F$800,'5pg 데이터'!B979)</f>
        <v>1</v>
      </c>
      <c r="F979" t="b">
        <f t="shared" si="15"/>
        <v>1</v>
      </c>
      <c r="G979" t="str">
        <f>IF(F979=FALSE,"",B979&amp;"@"&amp;COUNTIFS($B$1:B979,B979,$F$1:F979,TRUE))</f>
        <v>South Korea@93</v>
      </c>
      <c r="H979" t="str">
        <f>IFERROR(INDEX('기사 제목, 링크 정리시트'!B:B,MATCH(CONCATENATE("http://skinnonews.com"&amp;'5pg 데이터'!A979),'기사 제목, 링크 정리시트'!C:C,0)),"")</f>
        <v>SK Energy collaborates with PTC Korea to go global with Smart Plant Solutions</v>
      </c>
      <c r="M979">
        <f>주간_5pg!F979</f>
        <v>0</v>
      </c>
    </row>
    <row r="980" spans="1:13">
      <c r="A980" s="86" t="s">
        <v>1469</v>
      </c>
      <c r="B980" s="86" t="s">
        <v>596</v>
      </c>
      <c r="C980" s="86">
        <v>1</v>
      </c>
      <c r="D980">
        <f>IF(VLOOKUP(A980,'상위 PV'!A:C,3,0)="기사임",1,"")</f>
        <v>1</v>
      </c>
      <c r="E980">
        <f>COUNTIF(주간_5pg!$F$2:$F$800,'5pg 데이터'!B980)</f>
        <v>1</v>
      </c>
      <c r="F980" t="b">
        <f t="shared" si="15"/>
        <v>1</v>
      </c>
      <c r="G980" t="str">
        <f>IF(F980=FALSE,"",B980&amp;"@"&amp;COUNTIFS($B$1:B980,B980,$F$1:F980,TRUE))</f>
        <v>Switzerland@6</v>
      </c>
      <c r="H980" t="str">
        <f>IFERROR(INDEX('기사 제목, 링크 정리시트'!B:B,MATCH(CONCATENATE("http://skinnonews.com"&amp;'5pg 데이터'!A980),'기사 제목, 링크 정리시트'!C:C,0)),"")</f>
        <v>SK Energy collaborates with PTC Korea to go global with Smart Plant Solutions</v>
      </c>
      <c r="M980">
        <f>주간_5pg!F980</f>
        <v>0</v>
      </c>
    </row>
    <row r="981" spans="1:13">
      <c r="A981" s="86" t="s">
        <v>1469</v>
      </c>
      <c r="B981" s="86" t="s">
        <v>225</v>
      </c>
      <c r="C981" s="86">
        <v>1</v>
      </c>
      <c r="D981">
        <f>IF(VLOOKUP(A981,'상위 PV'!A:C,3,0)="기사임",1,"")</f>
        <v>1</v>
      </c>
      <c r="E981">
        <f>COUNTIF(주간_5pg!$F$2:$F$800,'5pg 데이터'!B981)</f>
        <v>1</v>
      </c>
      <c r="F981" t="b">
        <f t="shared" si="15"/>
        <v>1</v>
      </c>
      <c r="G981" t="str">
        <f>IF(F981=FALSE,"",B981&amp;"@"&amp;COUNTIFS($B$1:B981,B981,$F$1:F981,TRUE))</f>
        <v>United States@90</v>
      </c>
      <c r="H981" t="str">
        <f>IFERROR(INDEX('기사 제목, 링크 정리시트'!B:B,MATCH(CONCATENATE("http://skinnonews.com"&amp;'5pg 데이터'!A981),'기사 제목, 링크 정리시트'!C:C,0)),"")</f>
        <v>SK Energy collaborates with PTC Korea to go global with Smart Plant Solutions</v>
      </c>
      <c r="M981">
        <f>주간_5pg!F981</f>
        <v>0</v>
      </c>
    </row>
    <row r="982" spans="1:13">
      <c r="A982" s="86" t="s">
        <v>1476</v>
      </c>
      <c r="B982" s="86" t="s">
        <v>596</v>
      </c>
      <c r="C982" s="86">
        <v>1</v>
      </c>
      <c r="D982">
        <f>IF(VLOOKUP(A982,'상위 PV'!A:C,3,0)="기사임",1,"")</f>
        <v>1</v>
      </c>
      <c r="E982">
        <f>COUNTIF(주간_5pg!$F$2:$F$800,'5pg 데이터'!B982)</f>
        <v>1</v>
      </c>
      <c r="F982" t="b">
        <f t="shared" si="15"/>
        <v>1</v>
      </c>
      <c r="G982" t="str">
        <f>IF(F982=FALSE,"",B982&amp;"@"&amp;COUNTIFS($B$1:B982,B982,$F$1:F982,TRUE))</f>
        <v>Switzerland@7</v>
      </c>
      <c r="H982" t="str">
        <f>IFERROR(INDEX('기사 제목, 링크 정리시트'!B:B,MATCH(CONCATENATE("http://skinnonews.com"&amp;'5pg 데이터'!A982),'기사 제목, 링크 정리시트'!C:C,0)),"")</f>
        <v>SK Enmove collaborates with Iceotope and SK Telecom to accelerate its foray into the data center liquid cooling market</v>
      </c>
      <c r="M982">
        <f>주간_5pg!F982</f>
        <v>0</v>
      </c>
    </row>
    <row r="983" spans="1:13">
      <c r="A983" s="86" t="s">
        <v>1476</v>
      </c>
      <c r="B983" s="86" t="s">
        <v>243</v>
      </c>
      <c r="C983" s="86">
        <v>1</v>
      </c>
      <c r="D983">
        <f>IF(VLOOKUP(A983,'상위 PV'!A:C,3,0)="기사임",1,"")</f>
        <v>1</v>
      </c>
      <c r="E983">
        <f>COUNTIF(주간_5pg!$F$2:$F$800,'5pg 데이터'!B983)</f>
        <v>1</v>
      </c>
      <c r="F983" t="b">
        <f t="shared" si="15"/>
        <v>1</v>
      </c>
      <c r="G983" t="str">
        <f>IF(F983=FALSE,"",B983&amp;"@"&amp;COUNTIFS($B$1:B983,B983,$F$1:F983,TRUE))</f>
        <v>Thailand@10</v>
      </c>
      <c r="H983" t="str">
        <f>IFERROR(INDEX('기사 제목, 링크 정리시트'!B:B,MATCH(CONCATENATE("http://skinnonews.com"&amp;'5pg 데이터'!A983),'기사 제목, 링크 정리시트'!C:C,0)),"")</f>
        <v>SK Enmove collaborates with Iceotope and SK Telecom to accelerate its foray into the data center liquid cooling market</v>
      </c>
      <c r="M983">
        <f>주간_5pg!F983</f>
        <v>0</v>
      </c>
    </row>
    <row r="984" spans="1:13">
      <c r="A984" s="86" t="s">
        <v>1482</v>
      </c>
      <c r="B984" s="86" t="s">
        <v>236</v>
      </c>
      <c r="C984" s="86">
        <v>1</v>
      </c>
      <c r="D984">
        <f>IF(VLOOKUP(A984,'상위 PV'!A:C,3,0)="기사임",1,"")</f>
        <v>1</v>
      </c>
      <c r="E984">
        <f>COUNTIF(주간_5pg!$F$2:$F$800,'5pg 데이터'!B984)</f>
        <v>1</v>
      </c>
      <c r="F984" t="b">
        <f t="shared" si="15"/>
        <v>1</v>
      </c>
      <c r="G984" t="str">
        <f>IF(F984=FALSE,"",B984&amp;"@"&amp;COUNTIFS($B$1:B984,B984,$F$1:F984,TRUE))</f>
        <v>France@20</v>
      </c>
      <c r="H984" t="str">
        <f>IFERROR(INDEX('기사 제목, 링크 정리시트'!B:B,MATCH(CONCATENATE("http://skinnonews.com"&amp;'5pg 데이터'!A984),'기사 제목, 링크 정리시트'!C:C,0)),"")</f>
        <v>SK On to unveil upgraded fast-charging solutions at InterBattery 2024</v>
      </c>
      <c r="M984">
        <f>주간_5pg!F984</f>
        <v>0</v>
      </c>
    </row>
    <row r="985" spans="1:13">
      <c r="A985" s="86" t="s">
        <v>1482</v>
      </c>
      <c r="B985" s="86" t="s">
        <v>225</v>
      </c>
      <c r="C985" s="86">
        <v>1</v>
      </c>
      <c r="D985">
        <f>IF(VLOOKUP(A985,'상위 PV'!A:C,3,0)="기사임",1,"")</f>
        <v>1</v>
      </c>
      <c r="E985">
        <f>COUNTIF(주간_5pg!$F$2:$F$800,'5pg 데이터'!B985)</f>
        <v>1</v>
      </c>
      <c r="F985" t="b">
        <f t="shared" si="15"/>
        <v>1</v>
      </c>
      <c r="G985" t="str">
        <f>IF(F985=FALSE,"",B985&amp;"@"&amp;COUNTIFS($B$1:B985,B985,$F$1:F985,TRUE))</f>
        <v>United States@91</v>
      </c>
      <c r="H985" t="str">
        <f>IFERROR(INDEX('기사 제목, 링크 정리시트'!B:B,MATCH(CONCATENATE("http://skinnonews.com"&amp;'5pg 데이터'!A985),'기사 제목, 링크 정리시트'!C:C,0)),"")</f>
        <v>SK On to unveil upgraded fast-charging solutions at InterBattery 2024</v>
      </c>
      <c r="M985">
        <f>주간_5pg!F985</f>
        <v>0</v>
      </c>
    </row>
    <row r="986" spans="1:13">
      <c r="A986" s="86" t="s">
        <v>1483</v>
      </c>
      <c r="B986" s="86" t="s">
        <v>238</v>
      </c>
      <c r="C986" s="86">
        <v>1</v>
      </c>
      <c r="D986">
        <f>IF(VLOOKUP(A986,'상위 PV'!A:C,3,0)="기사임",1,"")</f>
        <v>1</v>
      </c>
      <c r="E986">
        <f>COUNTIF(주간_5pg!$F$2:$F$800,'5pg 데이터'!B986)</f>
        <v>1</v>
      </c>
      <c r="F986" t="b">
        <f t="shared" si="15"/>
        <v>1</v>
      </c>
      <c r="G986" t="str">
        <f>IF(F986=FALSE,"",B986&amp;"@"&amp;COUNTIFS($B$1:B986,B986,$F$1:F986,TRUE))</f>
        <v>Sweden@8</v>
      </c>
      <c r="H986" t="str">
        <f>IFERROR(INDEX('기사 제목, 링크 정리시트'!B:B,MATCH(CONCATENATE("http://skinnonews.com"&amp;'5pg 데이터'!A986),'기사 제목, 링크 정리시트'!C:C,0)),"")</f>
        <v>[Secondary Batteries Quick Note] ① What are secondary batteries?</v>
      </c>
      <c r="M986">
        <f>주간_5pg!F986</f>
        <v>0</v>
      </c>
    </row>
    <row r="987" spans="1:13">
      <c r="A987" s="86" t="s">
        <v>1307</v>
      </c>
      <c r="B987" s="86" t="s">
        <v>1805</v>
      </c>
      <c r="C987" s="86">
        <v>1</v>
      </c>
      <c r="D987">
        <f>IF(VLOOKUP(A987,'상위 PV'!A:C,3,0)="기사임",1,"")</f>
        <v>1</v>
      </c>
      <c r="E987">
        <f>COUNTIF(주간_5pg!$F$2:$F$800,'5pg 데이터'!B987)</f>
        <v>1</v>
      </c>
      <c r="F987" t="b">
        <f t="shared" si="15"/>
        <v>1</v>
      </c>
      <c r="G987" t="str">
        <f>IF(F987=FALSE,"",B987&amp;"@"&amp;COUNTIFS($B$1:B987,B987,$F$1:F987,TRUE))</f>
        <v>Costa Rica@1</v>
      </c>
      <c r="H987" t="str">
        <f>IFERROR(INDEX('기사 제목, 링크 정리시트'!B:B,MATCH(CONCATENATE("http://skinnonews.com"&amp;'5pg 데이터'!A987),'기사 제목, 링크 정리시트'!C:C,0)),"")</f>
        <v/>
      </c>
      <c r="M987">
        <f>주간_5pg!F987</f>
        <v>0</v>
      </c>
    </row>
    <row r="988" spans="1:13">
      <c r="A988" s="86" t="s">
        <v>1488</v>
      </c>
      <c r="B988" s="86" t="s">
        <v>243</v>
      </c>
      <c r="C988" s="86">
        <v>1</v>
      </c>
      <c r="D988">
        <f>IF(VLOOKUP(A988,'상위 PV'!A:C,3,0)="기사임",1,"")</f>
        <v>1</v>
      </c>
      <c r="E988">
        <f>COUNTIF(주간_5pg!$F$2:$F$800,'5pg 데이터'!B988)</f>
        <v>1</v>
      </c>
      <c r="F988" t="b">
        <f t="shared" si="15"/>
        <v>1</v>
      </c>
      <c r="G988" t="str">
        <f>IF(F988=FALSE,"",B988&amp;"@"&amp;COUNTIFS($B$1:B988,B988,$F$1:F988,TRUE))</f>
        <v>Thailand@11</v>
      </c>
      <c r="H988" t="str">
        <f>IFERROR(INDEX('기사 제목, 링크 정리시트'!B:B,MATCH(CONCATENATE("http://skinnonews.com"&amp;'5pg 데이터'!A988),'기사 제목, 링크 정리시트'!C:C,0)),"")</f>
        <v>[Secondary Batteries Quick Note] ② What are all-solid-state batteries?</v>
      </c>
      <c r="M988">
        <f>주간_5pg!F988</f>
        <v>0</v>
      </c>
    </row>
    <row r="989" spans="1:13">
      <c r="A989" s="86" t="s">
        <v>1488</v>
      </c>
      <c r="B989" s="86" t="s">
        <v>234</v>
      </c>
      <c r="C989" s="86">
        <v>1</v>
      </c>
      <c r="D989">
        <f>IF(VLOOKUP(A989,'상위 PV'!A:C,3,0)="기사임",1,"")</f>
        <v>1</v>
      </c>
      <c r="E989">
        <f>COUNTIF(주간_5pg!$F$2:$F$800,'5pg 데이터'!B989)</f>
        <v>1</v>
      </c>
      <c r="F989" t="b">
        <f t="shared" si="15"/>
        <v>1</v>
      </c>
      <c r="G989" t="str">
        <f>IF(F989=FALSE,"",B989&amp;"@"&amp;COUNTIFS($B$1:B989,B989,$F$1:F989,TRUE))</f>
        <v>United Kingdom@35</v>
      </c>
      <c r="H989" t="str">
        <f>IFERROR(INDEX('기사 제목, 링크 정리시트'!B:B,MATCH(CONCATENATE("http://skinnonews.com"&amp;'5pg 데이터'!A989),'기사 제목, 링크 정리시트'!C:C,0)),"")</f>
        <v>[Secondary Batteries Quick Note] ② What are all-solid-state batteries?</v>
      </c>
      <c r="M989">
        <f>주간_5pg!F989</f>
        <v>0</v>
      </c>
    </row>
    <row r="990" spans="1:13">
      <c r="A990" s="86" t="s">
        <v>1488</v>
      </c>
      <c r="B990" s="86" t="s">
        <v>225</v>
      </c>
      <c r="C990" s="86">
        <v>1</v>
      </c>
      <c r="D990">
        <f>IF(VLOOKUP(A990,'상위 PV'!A:C,3,0)="기사임",1,"")</f>
        <v>1</v>
      </c>
      <c r="E990">
        <f>COUNTIF(주간_5pg!$F$2:$F$800,'5pg 데이터'!B990)</f>
        <v>1</v>
      </c>
      <c r="F990" t="b">
        <f t="shared" si="15"/>
        <v>1</v>
      </c>
      <c r="G990" t="str">
        <f>IF(F990=FALSE,"",B990&amp;"@"&amp;COUNTIFS($B$1:B990,B990,$F$1:F990,TRUE))</f>
        <v>United States@92</v>
      </c>
      <c r="H990" t="str">
        <f>IFERROR(INDEX('기사 제목, 링크 정리시트'!B:B,MATCH(CONCATENATE("http://skinnonews.com"&amp;'5pg 데이터'!A990),'기사 제목, 링크 정리시트'!C:C,0)),"")</f>
        <v>[Secondary Batteries Quick Note] ② What are all-solid-state batteries?</v>
      </c>
      <c r="M990">
        <f>주간_5pg!F990</f>
        <v>0</v>
      </c>
    </row>
    <row r="991" spans="1:13">
      <c r="A991" s="86" t="s">
        <v>1684</v>
      </c>
      <c r="B991" s="86" t="s">
        <v>231</v>
      </c>
      <c r="C991" s="86">
        <v>1</v>
      </c>
      <c r="D991">
        <f>IF(VLOOKUP(A991,'상위 PV'!A:C,3,0)="기사임",1,"")</f>
        <v>1</v>
      </c>
      <c r="E991">
        <f>COUNTIF(주간_5pg!$F$2:$F$800,'5pg 데이터'!B991)</f>
        <v>1</v>
      </c>
      <c r="F991" t="b">
        <f t="shared" si="15"/>
        <v>1</v>
      </c>
      <c r="G991" t="str">
        <f>IF(F991=FALSE,"",B991&amp;"@"&amp;COUNTIFS($B$1:B991,B991,$F$1:F991,TRUE))</f>
        <v>China@29</v>
      </c>
      <c r="H991" t="str">
        <f>IFERROR(INDEX('기사 제목, 링크 정리시트'!B:B,MATCH(CONCATENATE("http://skinnonews.com"&amp;'5pg 데이터'!A991),'기사 제목, 링크 정리시트'!C:C,0)),"")</f>
        <v>Kim Cheol-jung, CEO of SK IE Technology, says "New orders secure a foundation for mid-to-long term growth"</v>
      </c>
      <c r="M991">
        <f>주간_5pg!F991</f>
        <v>0</v>
      </c>
    </row>
    <row r="992" spans="1:13">
      <c r="A992" s="86" t="s">
        <v>1492</v>
      </c>
      <c r="B992" s="86" t="s">
        <v>226</v>
      </c>
      <c r="C992" s="86">
        <v>1</v>
      </c>
      <c r="D992">
        <f>IF(VLOOKUP(A992,'상위 PV'!A:C,3,0)="기사임",1,"")</f>
        <v>1</v>
      </c>
      <c r="E992">
        <f>COUNTIF(주간_5pg!$F$2:$F$800,'5pg 데이터'!B992)</f>
        <v>1</v>
      </c>
      <c r="F992" t="b">
        <f t="shared" si="15"/>
        <v>1</v>
      </c>
      <c r="G992" t="str">
        <f>IF(F992=FALSE,"",B992&amp;"@"&amp;COUNTIFS($B$1:B992,B992,$F$1:F992,TRUE))</f>
        <v>South Korea@94</v>
      </c>
      <c r="H992" t="str">
        <f>IFERROR(INDEX('기사 제목, 링크 정리시트'!B:B,MATCH(CONCATENATE("http://skinnonews.com"&amp;'5pg 데이터'!A992),'기사 제목, 링크 정리시트'!C:C,0)),"")</f>
        <v>SK On and Ferrari to lead innovation in battery cell technology</v>
      </c>
      <c r="M992">
        <f>주간_5pg!F992</f>
        <v>0</v>
      </c>
    </row>
    <row r="993" spans="1:13">
      <c r="A993" s="86" t="s">
        <v>1649</v>
      </c>
      <c r="B993" s="86" t="s">
        <v>226</v>
      </c>
      <c r="C993" s="86">
        <v>1</v>
      </c>
      <c r="D993">
        <f>IF(VLOOKUP(A993,'상위 PV'!A:C,3,0)="기사임",1,"")</f>
        <v>1</v>
      </c>
      <c r="E993">
        <f>COUNTIF(주간_5pg!$F$2:$F$800,'5pg 데이터'!B993)</f>
        <v>1</v>
      </c>
      <c r="F993" t="b">
        <f t="shared" si="15"/>
        <v>1</v>
      </c>
      <c r="G993" t="str">
        <f>IF(F993=FALSE,"",B993&amp;"@"&amp;COUNTIFS($B$1:B993,B993,$F$1:F993,TRUE))</f>
        <v>South Korea@95</v>
      </c>
      <c r="H993" t="str">
        <f>IFERROR(INDEX('기사 제목, 링크 정리시트'!B:B,MATCH(CONCATENATE("http://skinnonews.com"&amp;'5pg 데이터'!A993),'기사 제목, 링크 정리시트'!C:C,0)),"")</f>
        <v>[Oillusion] A refinery’s oil pipeline that is equivalent to a round trip between the Earth and the Moon</v>
      </c>
      <c r="M993">
        <f>주간_5pg!F993</f>
        <v>0</v>
      </c>
    </row>
    <row r="994" spans="1:13">
      <c r="A994" s="86" t="s">
        <v>1513</v>
      </c>
      <c r="B994" s="86" t="s">
        <v>233</v>
      </c>
      <c r="C994" s="86">
        <v>1</v>
      </c>
      <c r="D994">
        <f>IF(VLOOKUP(A994,'상위 PV'!A:C,3,0)="기사임",1,"")</f>
        <v>1</v>
      </c>
      <c r="E994">
        <f>COUNTIF(주간_5pg!$F$2:$F$800,'5pg 데이터'!B994)</f>
        <v>1</v>
      </c>
      <c r="F994" t="b">
        <f t="shared" si="15"/>
        <v>1</v>
      </c>
      <c r="G994" t="str">
        <f>IF(F994=FALSE,"",B994&amp;"@"&amp;COUNTIFS($B$1:B994,B994,$F$1:F994,TRUE))</f>
        <v>Hong Kong@21</v>
      </c>
      <c r="H994" t="str">
        <f>IFERROR(INDEX('기사 제목, 링크 정리시트'!B:B,MATCH(CONCATENATE("http://skinnonews.com"&amp;'5pg 데이터'!A994),'기사 제목, 링크 정리시트'!C:C,0)),"")</f>
        <v>SK On cooperates with Siemens Digital Industries Software to establish a smart factory system</v>
      </c>
      <c r="M994">
        <f>주간_5pg!F994</f>
        <v>0</v>
      </c>
    </row>
    <row r="995" spans="1:13">
      <c r="A995" s="86" t="s">
        <v>1513</v>
      </c>
      <c r="B995" s="86" t="s">
        <v>244</v>
      </c>
      <c r="C995" s="86">
        <v>1</v>
      </c>
      <c r="D995">
        <f>IF(VLOOKUP(A995,'상위 PV'!A:C,3,0)="기사임",1,"")</f>
        <v>1</v>
      </c>
      <c r="E995">
        <f>COUNTIF(주간_5pg!$F$2:$F$800,'5pg 데이터'!B995)</f>
        <v>1</v>
      </c>
      <c r="F995" t="b">
        <f t="shared" si="15"/>
        <v>1</v>
      </c>
      <c r="G995" t="str">
        <f>IF(F995=FALSE,"",B995&amp;"@"&amp;COUNTIFS($B$1:B995,B995,$F$1:F995,TRUE))</f>
        <v>Indonesia@36</v>
      </c>
      <c r="H995" t="str">
        <f>IFERROR(INDEX('기사 제목, 링크 정리시트'!B:B,MATCH(CONCATENATE("http://skinnonews.com"&amp;'5pg 데이터'!A995),'기사 제목, 링크 정리시트'!C:C,0)),"")</f>
        <v>SK On cooperates with Siemens Digital Industries Software to establish a smart factory system</v>
      </c>
      <c r="M995">
        <f>주간_5pg!F995</f>
        <v>0</v>
      </c>
    </row>
    <row r="996" spans="1:13">
      <c r="A996" s="86" t="s">
        <v>1513</v>
      </c>
      <c r="B996" s="86" t="s">
        <v>230</v>
      </c>
      <c r="C996" s="86">
        <v>1</v>
      </c>
      <c r="D996">
        <f>IF(VLOOKUP(A996,'상위 PV'!A:C,3,0)="기사임",1,"")</f>
        <v>1</v>
      </c>
      <c r="E996">
        <f>COUNTIF(주간_5pg!$F$2:$F$800,'5pg 데이터'!B996)</f>
        <v>1</v>
      </c>
      <c r="F996" t="b">
        <f t="shared" si="15"/>
        <v>1</v>
      </c>
      <c r="G996" t="str">
        <f>IF(F996=FALSE,"",B996&amp;"@"&amp;COUNTIFS($B$1:B996,B996,$F$1:F996,TRUE))</f>
        <v>Singapore@59</v>
      </c>
      <c r="H996" t="str">
        <f>IFERROR(INDEX('기사 제목, 링크 정리시트'!B:B,MATCH(CONCATENATE("http://skinnonews.com"&amp;'5pg 데이터'!A996),'기사 제목, 링크 정리시트'!C:C,0)),"")</f>
        <v>SK On cooperates with Siemens Digital Industries Software to establish a smart factory system</v>
      </c>
      <c r="M996">
        <f>주간_5pg!F996</f>
        <v>0</v>
      </c>
    </row>
    <row r="997" spans="1:13">
      <c r="A997" s="86" t="s">
        <v>1513</v>
      </c>
      <c r="B997" s="86" t="s">
        <v>1641</v>
      </c>
      <c r="C997" s="86">
        <v>1</v>
      </c>
      <c r="D997">
        <f>IF(VLOOKUP(A997,'상위 PV'!A:C,3,0)="기사임",1,"")</f>
        <v>1</v>
      </c>
      <c r="E997">
        <f>COUNTIF(주간_5pg!$F$2:$F$800,'5pg 데이터'!B997)</f>
        <v>1</v>
      </c>
      <c r="F997" t="b">
        <f t="shared" si="15"/>
        <v>1</v>
      </c>
      <c r="G997" t="str">
        <f>IF(F997=FALSE,"",B997&amp;"@"&amp;COUNTIFS($B$1:B997,B997,$F$1:F997,TRUE))</f>
        <v>Sri Lanka@2</v>
      </c>
      <c r="H997" t="str">
        <f>IFERROR(INDEX('기사 제목, 링크 정리시트'!B:B,MATCH(CONCATENATE("http://skinnonews.com"&amp;'5pg 데이터'!A997),'기사 제목, 링크 정리시트'!C:C,0)),"")</f>
        <v>SK On cooperates with Siemens Digital Industries Software to establish a smart factory system</v>
      </c>
      <c r="M997">
        <f>주간_5pg!F997</f>
        <v>0</v>
      </c>
    </row>
    <row r="998" spans="1:13">
      <c r="A998" s="86" t="s">
        <v>1524</v>
      </c>
      <c r="B998" s="86" t="s">
        <v>237</v>
      </c>
      <c r="C998" s="86">
        <v>1</v>
      </c>
      <c r="D998">
        <f>IF(VLOOKUP(A998,'상위 PV'!A:C,3,0)="기사임",1,"")</f>
        <v>1</v>
      </c>
      <c r="E998">
        <f>COUNTIF(주간_5pg!$F$2:$F$800,'5pg 데이터'!B998)</f>
        <v>1</v>
      </c>
      <c r="F998" t="b">
        <f t="shared" si="15"/>
        <v>1</v>
      </c>
      <c r="G998" t="str">
        <f>IF(F998=FALSE,"",B998&amp;"@"&amp;COUNTIFS($B$1:B998,B998,$F$1:F998,TRUE))</f>
        <v>Malaysia@17</v>
      </c>
      <c r="H998" t="str">
        <f>IFERROR(INDEX('기사 제목, 링크 정리시트'!B:B,MATCH(CONCATENATE("http://skinnonews.com"&amp;'5pg 데이터'!A998),'기사 제목, 링크 정리시트'!C:C,0)),"")</f>
        <v>SK On´s cobalt-free battery wins Bronze at 2024 Edison Awards</v>
      </c>
      <c r="M998">
        <f>주간_5pg!F998</f>
        <v>0</v>
      </c>
    </row>
    <row r="999" spans="1:13">
      <c r="A999" s="86" t="s">
        <v>1524</v>
      </c>
      <c r="B999" s="86" t="s">
        <v>226</v>
      </c>
      <c r="C999" s="86">
        <v>1</v>
      </c>
      <c r="D999">
        <f>IF(VLOOKUP(A999,'상위 PV'!A:C,3,0)="기사임",1,"")</f>
        <v>1</v>
      </c>
      <c r="E999">
        <f>COUNTIF(주간_5pg!$F$2:$F$800,'5pg 데이터'!B999)</f>
        <v>1</v>
      </c>
      <c r="F999" t="b">
        <f t="shared" si="15"/>
        <v>1</v>
      </c>
      <c r="G999" t="str">
        <f>IF(F999=FALSE,"",B999&amp;"@"&amp;COUNTIFS($B$1:B999,B999,$F$1:F999,TRUE))</f>
        <v>South Korea@96</v>
      </c>
      <c r="H999" t="str">
        <f>IFERROR(INDEX('기사 제목, 링크 정리시트'!B:B,MATCH(CONCATENATE("http://skinnonews.com"&amp;'5pg 데이터'!A999),'기사 제목, 링크 정리시트'!C:C,0)),"")</f>
        <v>SK On´s cobalt-free battery wins Bronze at 2024 Edison Awards</v>
      </c>
      <c r="M999">
        <f>주간_5pg!F999</f>
        <v>0</v>
      </c>
    </row>
    <row r="1000" spans="1:13">
      <c r="A1000" s="86" t="s">
        <v>1523</v>
      </c>
      <c r="B1000" s="86" t="s">
        <v>232</v>
      </c>
      <c r="C1000" s="86">
        <v>1</v>
      </c>
      <c r="D1000">
        <f>IF(VLOOKUP(A1000,'상위 PV'!A:C,3,0)="기사임",1,"")</f>
        <v>1</v>
      </c>
      <c r="E1000">
        <f>COUNTIF(주간_5pg!$F$2:$F$800,'5pg 데이터'!B1000)</f>
        <v>1</v>
      </c>
      <c r="F1000" t="b">
        <f t="shared" si="15"/>
        <v>1</v>
      </c>
      <c r="G1000" t="str">
        <f>IF(F1000=FALSE,"",B1000&amp;"@"&amp;COUNTIFS($B$1:B1000,B1000,$F$1:F1000,TRUE))</f>
        <v>Canada@16</v>
      </c>
      <c r="H1000" t="str">
        <f>IFERROR(INDEX('기사 제목, 링크 정리시트'!B:B,MATCH(CONCATENATE("http://skinnonews.com"&amp;'5pg 데이터'!A1000),'기사 제목, 링크 정리시트'!C:C,0)),"")</f>
        <v>SK Geo Centric secures technology for PLA that reduces costs and byproducts</v>
      </c>
      <c r="M1000">
        <f>주간_5pg!F1000</f>
        <v>0</v>
      </c>
    </row>
    <row r="1001" spans="1:13">
      <c r="A1001" s="86" t="s">
        <v>1523</v>
      </c>
      <c r="B1001" s="86" t="s">
        <v>1709</v>
      </c>
      <c r="C1001" s="86">
        <v>1</v>
      </c>
      <c r="D1001">
        <f>IF(VLOOKUP(A1001,'상위 PV'!A:C,3,0)="기사임",1,"")</f>
        <v>1</v>
      </c>
      <c r="E1001">
        <f>COUNTIF(주간_5pg!$F$2:$F$800,'5pg 데이터'!B1001)</f>
        <v>1</v>
      </c>
      <c r="F1001" t="b">
        <f t="shared" si="15"/>
        <v>1</v>
      </c>
      <c r="G1001" t="str">
        <f>IF(F1001=FALSE,"",B1001&amp;"@"&amp;COUNTIFS($B$1:B1001,B1001,$F$1:F1001,TRUE))</f>
        <v>Kuwait@1</v>
      </c>
      <c r="H1001" t="str">
        <f>IFERROR(INDEX('기사 제목, 링크 정리시트'!B:B,MATCH(CONCATENATE("http://skinnonews.com"&amp;'5pg 데이터'!A1001),'기사 제목, 링크 정리시트'!C:C,0)),"")</f>
        <v>SK Geo Centric secures technology for PLA that reduces costs and byproducts</v>
      </c>
      <c r="M1001">
        <f>주간_5pg!F1001</f>
        <v>0</v>
      </c>
    </row>
    <row r="1002" spans="1:13">
      <c r="A1002" s="86" t="s">
        <v>1523</v>
      </c>
      <c r="B1002" s="86" t="s">
        <v>1729</v>
      </c>
      <c r="C1002" s="86">
        <v>1</v>
      </c>
      <c r="D1002">
        <f>IF(VLOOKUP(A1002,'상위 PV'!A:C,3,0)="기사임",1,"")</f>
        <v>1</v>
      </c>
      <c r="E1002">
        <f>COUNTIF(주간_5pg!$F$2:$F$800,'5pg 데이터'!B1002)</f>
        <v>1</v>
      </c>
      <c r="F1002" t="b">
        <f t="shared" si="15"/>
        <v>1</v>
      </c>
      <c r="G1002" t="str">
        <f>IF(F1002=FALSE,"",B1002&amp;"@"&amp;COUNTIFS($B$1:B1002,B1002,$F$1:F1002,TRUE))</f>
        <v>Nepal@1</v>
      </c>
      <c r="H1002" t="str">
        <f>IFERROR(INDEX('기사 제목, 링크 정리시트'!B:B,MATCH(CONCATENATE("http://skinnonews.com"&amp;'5pg 데이터'!A1002),'기사 제목, 링크 정리시트'!C:C,0)),"")</f>
        <v>SK Geo Centric secures technology for PLA that reduces costs and byproducts</v>
      </c>
      <c r="M1002">
        <f>주간_5pg!F1002</f>
        <v>0</v>
      </c>
    </row>
    <row r="1003" spans="1:13">
      <c r="A1003" s="86" t="s">
        <v>1523</v>
      </c>
      <c r="B1003" s="86" t="s">
        <v>241</v>
      </c>
      <c r="C1003" s="86">
        <v>1</v>
      </c>
      <c r="D1003">
        <f>IF(VLOOKUP(A1003,'상위 PV'!A:C,3,0)="기사임",1,"")</f>
        <v>1</v>
      </c>
      <c r="E1003">
        <f>COUNTIF(주간_5pg!$F$2:$F$800,'5pg 데이터'!B1003)</f>
        <v>1</v>
      </c>
      <c r="F1003" t="b">
        <f t="shared" si="15"/>
        <v>1</v>
      </c>
      <c r="G1003" t="str">
        <f>IF(F1003=FALSE,"",B1003&amp;"@"&amp;COUNTIFS($B$1:B1003,B1003,$F$1:F1003,TRUE))</f>
        <v>Netherlands@15</v>
      </c>
      <c r="H1003" t="str">
        <f>IFERROR(INDEX('기사 제목, 링크 정리시트'!B:B,MATCH(CONCATENATE("http://skinnonews.com"&amp;'5pg 데이터'!A1003),'기사 제목, 링크 정리시트'!C:C,0)),"")</f>
        <v>SK Geo Centric secures technology for PLA that reduces costs and byproducts</v>
      </c>
      <c r="M1003">
        <f>주간_5pg!F1003</f>
        <v>0</v>
      </c>
    </row>
    <row r="1004" spans="1:13">
      <c r="A1004" s="86" t="s">
        <v>1523</v>
      </c>
      <c r="B1004" s="86" t="s">
        <v>1808</v>
      </c>
      <c r="C1004" s="86">
        <v>1</v>
      </c>
      <c r="D1004">
        <f>IF(VLOOKUP(A1004,'상위 PV'!A:C,3,0)="기사임",1,"")</f>
        <v>1</v>
      </c>
      <c r="E1004">
        <f>COUNTIF(주간_5pg!$F$2:$F$800,'5pg 데이터'!B1004)</f>
        <v>1</v>
      </c>
      <c r="F1004" t="b">
        <f t="shared" si="15"/>
        <v>1</v>
      </c>
      <c r="G1004" t="str">
        <f>IF(F1004=FALSE,"",B1004&amp;"@"&amp;COUNTIFS($B$1:B1004,B1004,$F$1:F1004,TRUE))</f>
        <v>Tanzania@1</v>
      </c>
      <c r="H1004" t="str">
        <f>IFERROR(INDEX('기사 제목, 링크 정리시트'!B:B,MATCH(CONCATENATE("http://skinnonews.com"&amp;'5pg 데이터'!A1004),'기사 제목, 링크 정리시트'!C:C,0)),"")</f>
        <v>SK Geo Centric secures technology for PLA that reduces costs and byproducts</v>
      </c>
      <c r="M1004">
        <f>주간_5pg!F1004</f>
        <v>0</v>
      </c>
    </row>
    <row r="1005" spans="1:13">
      <c r="A1005" s="86" t="s">
        <v>1525</v>
      </c>
      <c r="B1005" s="86" t="s">
        <v>965</v>
      </c>
      <c r="C1005" s="86">
        <v>1</v>
      </c>
      <c r="D1005">
        <f>IF(VLOOKUP(A1005,'상위 PV'!A:C,3,0)="기사임",1,"")</f>
        <v>1</v>
      </c>
      <c r="E1005">
        <f>COUNTIF(주간_5pg!$F$2:$F$800,'5pg 데이터'!B1005)</f>
        <v>1</v>
      </c>
      <c r="F1005" t="b">
        <f t="shared" si="15"/>
        <v>1</v>
      </c>
      <c r="G1005" t="str">
        <f>IF(F1005=FALSE,"",B1005&amp;"@"&amp;COUNTIFS($B$1:B1005,B1005,$F$1:F1005,TRUE))</f>
        <v>Finland@5</v>
      </c>
      <c r="H1005" t="str">
        <f>IFERROR(INDEX('기사 제목, 링크 정리시트'!B:B,MATCH(CONCATENATE("http://skinnonews.com"&amp;'5pg 데이터'!A1005),'기사 제목, 링크 정리시트'!C:C,0)),"")</f>
        <v>[Battery Explorer] ① The history of battery – From dream to reality</v>
      </c>
      <c r="M1005">
        <f>주간_5pg!F1005</f>
        <v>0</v>
      </c>
    </row>
    <row r="1006" spans="1:13">
      <c r="A1006" s="86" t="s">
        <v>1525</v>
      </c>
      <c r="B1006" s="86" t="s">
        <v>651</v>
      </c>
      <c r="C1006" s="86">
        <v>1</v>
      </c>
      <c r="D1006">
        <f>IF(VLOOKUP(A1006,'상위 PV'!A:C,3,0)="기사임",1,"")</f>
        <v>1</v>
      </c>
      <c r="E1006">
        <f>COUNTIF(주간_5pg!$F$2:$F$800,'5pg 데이터'!B1006)</f>
        <v>1</v>
      </c>
      <c r="F1006" t="b">
        <f t="shared" si="15"/>
        <v>1</v>
      </c>
      <c r="G1006" t="str">
        <f>IF(F1006=FALSE,"",B1006&amp;"@"&amp;COUNTIFS($B$1:B1006,B1006,$F$1:F1006,TRUE))</f>
        <v>Ukraine@4</v>
      </c>
      <c r="H1006" t="str">
        <f>IFERROR(INDEX('기사 제목, 링크 정리시트'!B:B,MATCH(CONCATENATE("http://skinnonews.com"&amp;'5pg 데이터'!A1006),'기사 제목, 링크 정리시트'!C:C,0)),"")</f>
        <v>[Battery Explorer] ① The history of battery – From dream to reality</v>
      </c>
      <c r="M1006">
        <f>주간_5pg!F1006</f>
        <v>0</v>
      </c>
    </row>
    <row r="1007" spans="1:13">
      <c r="A1007" s="86" t="s">
        <v>1525</v>
      </c>
      <c r="B1007" s="86" t="s">
        <v>247</v>
      </c>
      <c r="C1007" s="86">
        <v>1</v>
      </c>
      <c r="D1007">
        <f>IF(VLOOKUP(A1007,'상위 PV'!A:C,3,0)="기사임",1,"")</f>
        <v>1</v>
      </c>
      <c r="E1007">
        <f>COUNTIF(주간_5pg!$F$2:$F$800,'5pg 데이터'!B1007)</f>
        <v>1</v>
      </c>
      <c r="F1007" t="b">
        <f t="shared" si="15"/>
        <v>1</v>
      </c>
      <c r="G1007" t="str">
        <f>IF(F1007=FALSE,"",B1007&amp;"@"&amp;COUNTIFS($B$1:B1007,B1007,$F$1:F1007,TRUE))</f>
        <v>Vietnam@17</v>
      </c>
      <c r="H1007" t="str">
        <f>IFERROR(INDEX('기사 제목, 링크 정리시트'!B:B,MATCH(CONCATENATE("http://skinnonews.com"&amp;'5pg 데이터'!A1007),'기사 제목, 링크 정리시트'!C:C,0)),"")</f>
        <v>[Battery Explorer] ① The history of battery – From dream to reality</v>
      </c>
      <c r="M1007">
        <f>주간_5pg!F1007</f>
        <v>0</v>
      </c>
    </row>
    <row r="1008" spans="1:13">
      <c r="A1008" s="86" t="s">
        <v>1532</v>
      </c>
      <c r="B1008" s="86" t="s">
        <v>249</v>
      </c>
      <c r="C1008" s="86">
        <v>1</v>
      </c>
      <c r="D1008">
        <f>IF(VLOOKUP(A1008,'상위 PV'!A:C,3,0)="기사임",1,"")</f>
        <v>1</v>
      </c>
      <c r="E1008">
        <f>COUNTIF(주간_5pg!$F$2:$F$800,'5pg 데이터'!B1008)</f>
        <v>1</v>
      </c>
      <c r="F1008" t="b">
        <f t="shared" si="15"/>
        <v>1</v>
      </c>
      <c r="G1008" t="str">
        <f>IF(F1008=FALSE,"",B1008&amp;"@"&amp;COUNTIFS($B$1:B1008,B1008,$F$1:F1008,TRUE))</f>
        <v>Australia@17</v>
      </c>
      <c r="H1008" t="str">
        <f>IFERROR(INDEX('기사 제목, 링크 정리시트'!B:B,MATCH(CONCATENATE("http://skinnonews.com"&amp;'5pg 데이터'!A1008),'기사 제목, 링크 정리시트'!C:C,0)),"")</f>
        <v>[SK Innovation’s Q1 2024 Financial Results] Recording sales of KRW 18.86 trillion and operating profit of KRW 624.7 billion</v>
      </c>
      <c r="M1008">
        <f>주간_5pg!F1008</f>
        <v>0</v>
      </c>
    </row>
    <row r="1009" spans="1:13">
      <c r="A1009" s="86" t="s">
        <v>1532</v>
      </c>
      <c r="B1009" s="86" t="s">
        <v>231</v>
      </c>
      <c r="C1009" s="86">
        <v>1</v>
      </c>
      <c r="D1009">
        <f>IF(VLOOKUP(A1009,'상위 PV'!A:C,3,0)="기사임",1,"")</f>
        <v>1</v>
      </c>
      <c r="E1009">
        <f>COUNTIF(주간_5pg!$F$2:$F$800,'5pg 데이터'!B1009)</f>
        <v>1</v>
      </c>
      <c r="F1009" t="b">
        <f t="shared" si="15"/>
        <v>1</v>
      </c>
      <c r="G1009" t="str">
        <f>IF(F1009=FALSE,"",B1009&amp;"@"&amp;COUNTIFS($B$1:B1009,B1009,$F$1:F1009,TRUE))</f>
        <v>China@30</v>
      </c>
      <c r="H1009" t="str">
        <f>IFERROR(INDEX('기사 제목, 링크 정리시트'!B:B,MATCH(CONCATENATE("http://skinnonews.com"&amp;'5pg 데이터'!A1009),'기사 제목, 링크 정리시트'!C:C,0)),"")</f>
        <v>[SK Innovation’s Q1 2024 Financial Results] Recording sales of KRW 18.86 trillion and operating profit of KRW 624.7 billion</v>
      </c>
      <c r="M1009">
        <f>주간_5pg!F1009</f>
        <v>0</v>
      </c>
    </row>
    <row r="1010" spans="1:13">
      <c r="A1010" s="86" t="s">
        <v>1532</v>
      </c>
      <c r="B1010" s="86" t="s">
        <v>229</v>
      </c>
      <c r="C1010" s="86">
        <v>1</v>
      </c>
      <c r="D1010">
        <f>IF(VLOOKUP(A1010,'상위 PV'!A:C,3,0)="기사임",1,"")</f>
        <v>1</v>
      </c>
      <c r="E1010">
        <f>COUNTIF(주간_5pg!$F$2:$F$800,'5pg 데이터'!B1010)</f>
        <v>1</v>
      </c>
      <c r="F1010" t="b">
        <f t="shared" si="15"/>
        <v>1</v>
      </c>
      <c r="G1010" t="str">
        <f>IF(F1010=FALSE,"",B1010&amp;"@"&amp;COUNTIFS($B$1:B1010,B1010,$F$1:F1010,TRUE))</f>
        <v>India@76</v>
      </c>
      <c r="H1010" t="str">
        <f>IFERROR(INDEX('기사 제목, 링크 정리시트'!B:B,MATCH(CONCATENATE("http://skinnonews.com"&amp;'5pg 데이터'!A1010),'기사 제목, 링크 정리시트'!C:C,0)),"")</f>
        <v>[SK Innovation’s Q1 2024 Financial Results] Recording sales of KRW 18.86 trillion and operating profit of KRW 624.7 billion</v>
      </c>
      <c r="M1010">
        <f>주간_5pg!F1010</f>
        <v>0</v>
      </c>
    </row>
    <row r="1011" spans="1:13">
      <c r="A1011" s="86" t="s">
        <v>1538</v>
      </c>
      <c r="B1011" s="86" t="s">
        <v>249</v>
      </c>
      <c r="C1011" s="86">
        <v>1</v>
      </c>
      <c r="D1011">
        <f>IF(VLOOKUP(A1011,'상위 PV'!A:C,3,0)="기사임",1,"")</f>
        <v>1</v>
      </c>
      <c r="E1011">
        <f>COUNTIF(주간_5pg!$F$2:$F$800,'5pg 데이터'!B1011)</f>
        <v>1</v>
      </c>
      <c r="F1011" t="b">
        <f t="shared" si="15"/>
        <v>1</v>
      </c>
      <c r="G1011" t="str">
        <f>IF(F1011=FALSE,"",B1011&amp;"@"&amp;COUNTIFS($B$1:B1011,B1011,$F$1:F1011,TRUE))</f>
        <v>Australia@18</v>
      </c>
      <c r="H1011" t="str">
        <f>IFERROR(INDEX('기사 제목, 링크 정리시트'!B:B,MATCH(CONCATENATE("http://skinnonews.com"&amp;'5pg 데이터'!A1011),'기사 제목, 링크 정리시트'!C:C,0)),"")</f>
        <v>[Oillusion] Are we running out of oil in the next 50 years?</v>
      </c>
      <c r="M1011">
        <f>주간_5pg!F1011</f>
        <v>0</v>
      </c>
    </row>
    <row r="1012" spans="1:13">
      <c r="A1012" s="86" t="s">
        <v>1538</v>
      </c>
      <c r="B1012" s="86" t="s">
        <v>245</v>
      </c>
      <c r="C1012" s="86">
        <v>1</v>
      </c>
      <c r="D1012">
        <f>IF(VLOOKUP(A1012,'상위 PV'!A:C,3,0)="기사임",1,"")</f>
        <v>1</v>
      </c>
      <c r="E1012">
        <f>COUNTIF(주간_5pg!$F$2:$F$800,'5pg 데이터'!B1012)</f>
        <v>1</v>
      </c>
      <c r="F1012" t="b">
        <f t="shared" si="15"/>
        <v>1</v>
      </c>
      <c r="G1012" t="str">
        <f>IF(F1012=FALSE,"",B1012&amp;"@"&amp;COUNTIFS($B$1:B1012,B1012,$F$1:F1012,TRUE))</f>
        <v>Belgium@7</v>
      </c>
      <c r="H1012" t="str">
        <f>IFERROR(INDEX('기사 제목, 링크 정리시트'!B:B,MATCH(CONCATENATE("http://skinnonews.com"&amp;'5pg 데이터'!A1012),'기사 제목, 링크 정리시트'!C:C,0)),"")</f>
        <v>[Oillusion] Are we running out of oil in the next 50 years?</v>
      </c>
      <c r="M1012">
        <f>주간_5pg!F1012</f>
        <v>0</v>
      </c>
    </row>
    <row r="1013" spans="1:13">
      <c r="A1013" s="86" t="s">
        <v>1538</v>
      </c>
      <c r="B1013" s="86" t="s">
        <v>1803</v>
      </c>
      <c r="C1013" s="86">
        <v>1</v>
      </c>
      <c r="D1013">
        <f>IF(VLOOKUP(A1013,'상위 PV'!A:C,3,0)="기사임",1,"")</f>
        <v>1</v>
      </c>
      <c r="E1013">
        <f>COUNTIF(주간_5pg!$F$2:$F$800,'5pg 데이터'!B1013)</f>
        <v>1</v>
      </c>
      <c r="F1013" t="b">
        <f t="shared" si="15"/>
        <v>1</v>
      </c>
      <c r="G1013" t="str">
        <f>IF(F1013=FALSE,"",B1013&amp;"@"&amp;COUNTIFS($B$1:B1013,B1013,$F$1:F1013,TRUE))</f>
        <v>Bulgaria@1</v>
      </c>
      <c r="H1013" t="str">
        <f>IFERROR(INDEX('기사 제목, 링크 정리시트'!B:B,MATCH(CONCATENATE("http://skinnonews.com"&amp;'5pg 데이터'!A1013),'기사 제목, 링크 정리시트'!C:C,0)),"")</f>
        <v>[Oillusion] Are we running out of oil in the next 50 years?</v>
      </c>
      <c r="M1013">
        <f>주간_5pg!F1013</f>
        <v>0</v>
      </c>
    </row>
    <row r="1014" spans="1:13">
      <c r="A1014" s="86" t="s">
        <v>1538</v>
      </c>
      <c r="B1014" s="86" t="s">
        <v>1792</v>
      </c>
      <c r="C1014" s="86">
        <v>1</v>
      </c>
      <c r="D1014">
        <f>IF(VLOOKUP(A1014,'상위 PV'!A:C,3,0)="기사임",1,"")</f>
        <v>1</v>
      </c>
      <c r="E1014">
        <f>COUNTIF(주간_5pg!$F$2:$F$800,'5pg 데이터'!B1014)</f>
        <v>1</v>
      </c>
      <c r="F1014" t="b">
        <f t="shared" si="15"/>
        <v>1</v>
      </c>
      <c r="G1014" t="str">
        <f>IF(F1014=FALSE,"",B1014&amp;"@"&amp;COUNTIFS($B$1:B1014,B1014,$F$1:F1014,TRUE))</f>
        <v>Denmark@2</v>
      </c>
      <c r="H1014" t="str">
        <f>IFERROR(INDEX('기사 제목, 링크 정리시트'!B:B,MATCH(CONCATENATE("http://skinnonews.com"&amp;'5pg 데이터'!A1014),'기사 제목, 링크 정리시트'!C:C,0)),"")</f>
        <v>[Oillusion] Are we running out of oil in the next 50 years?</v>
      </c>
      <c r="M1014">
        <f>주간_5pg!F1014</f>
        <v>0</v>
      </c>
    </row>
    <row r="1015" spans="1:13">
      <c r="A1015" s="86" t="s">
        <v>1538</v>
      </c>
      <c r="B1015" s="86" t="s">
        <v>236</v>
      </c>
      <c r="C1015" s="86">
        <v>1</v>
      </c>
      <c r="D1015">
        <f>IF(VLOOKUP(A1015,'상위 PV'!A:C,3,0)="기사임",1,"")</f>
        <v>1</v>
      </c>
      <c r="E1015">
        <f>COUNTIF(주간_5pg!$F$2:$F$800,'5pg 데이터'!B1015)</f>
        <v>1</v>
      </c>
      <c r="F1015" t="b">
        <f t="shared" si="15"/>
        <v>1</v>
      </c>
      <c r="G1015" t="str">
        <f>IF(F1015=FALSE,"",B1015&amp;"@"&amp;COUNTIFS($B$1:B1015,B1015,$F$1:F1015,TRUE))</f>
        <v>France@21</v>
      </c>
      <c r="H1015" t="str">
        <f>IFERROR(INDEX('기사 제목, 링크 정리시트'!B:B,MATCH(CONCATENATE("http://skinnonews.com"&amp;'5pg 데이터'!A1015),'기사 제목, 링크 정리시트'!C:C,0)),"")</f>
        <v>[Oillusion] Are we running out of oil in the next 50 years?</v>
      </c>
      <c r="M1015">
        <f>주간_5pg!F1015</f>
        <v>0</v>
      </c>
    </row>
    <row r="1016" spans="1:13">
      <c r="A1016" s="86" t="s">
        <v>1538</v>
      </c>
      <c r="B1016" s="86" t="s">
        <v>233</v>
      </c>
      <c r="C1016" s="86">
        <v>1</v>
      </c>
      <c r="D1016">
        <f>IF(VLOOKUP(A1016,'상위 PV'!A:C,3,0)="기사임",1,"")</f>
        <v>1</v>
      </c>
      <c r="E1016">
        <f>COUNTIF(주간_5pg!$F$2:$F$800,'5pg 데이터'!B1016)</f>
        <v>1</v>
      </c>
      <c r="F1016" t="b">
        <f t="shared" si="15"/>
        <v>1</v>
      </c>
      <c r="G1016" t="str">
        <f>IF(F1016=FALSE,"",B1016&amp;"@"&amp;COUNTIFS($B$1:B1016,B1016,$F$1:F1016,TRUE))</f>
        <v>Hong Kong@22</v>
      </c>
      <c r="H1016" t="str">
        <f>IFERROR(INDEX('기사 제목, 링크 정리시트'!B:B,MATCH(CONCATENATE("http://skinnonews.com"&amp;'5pg 데이터'!A1016),'기사 제목, 링크 정리시트'!C:C,0)),"")</f>
        <v>[Oillusion] Are we running out of oil in the next 50 years?</v>
      </c>
      <c r="M1016">
        <f>주간_5pg!F1016</f>
        <v>0</v>
      </c>
    </row>
    <row r="1017" spans="1:13">
      <c r="A1017" s="86" t="s">
        <v>1538</v>
      </c>
      <c r="B1017" s="86" t="s">
        <v>237</v>
      </c>
      <c r="C1017" s="86">
        <v>1</v>
      </c>
      <c r="D1017">
        <f>IF(VLOOKUP(A1017,'상위 PV'!A:C,3,0)="기사임",1,"")</f>
        <v>1</v>
      </c>
      <c r="E1017">
        <f>COUNTIF(주간_5pg!$F$2:$F$800,'5pg 데이터'!B1017)</f>
        <v>1</v>
      </c>
      <c r="F1017" t="b">
        <f t="shared" si="15"/>
        <v>1</v>
      </c>
      <c r="G1017" t="str">
        <f>IF(F1017=FALSE,"",B1017&amp;"@"&amp;COUNTIFS($B$1:B1017,B1017,$F$1:F1017,TRUE))</f>
        <v>Malaysia@18</v>
      </c>
      <c r="H1017" t="str">
        <f>IFERROR(INDEX('기사 제목, 링크 정리시트'!B:B,MATCH(CONCATENATE("http://skinnonews.com"&amp;'5pg 데이터'!A1017),'기사 제목, 링크 정리시트'!C:C,0)),"")</f>
        <v>[Oillusion] Are we running out of oil in the next 50 years?</v>
      </c>
      <c r="M1017">
        <f>주간_5pg!F1017</f>
        <v>0</v>
      </c>
    </row>
    <row r="1018" spans="1:13">
      <c r="A1018" s="86" t="s">
        <v>1538</v>
      </c>
      <c r="B1018" s="86" t="s">
        <v>250</v>
      </c>
      <c r="C1018" s="86">
        <v>1</v>
      </c>
      <c r="D1018">
        <f>IF(VLOOKUP(A1018,'상위 PV'!A:C,3,0)="기사임",1,"")</f>
        <v>1</v>
      </c>
      <c r="E1018">
        <f>COUNTIF(주간_5pg!$F$2:$F$800,'5pg 데이터'!B1018)</f>
        <v>1</v>
      </c>
      <c r="F1018" t="b">
        <f t="shared" si="15"/>
        <v>1</v>
      </c>
      <c r="G1018" t="str">
        <f>IF(F1018=FALSE,"",B1018&amp;"@"&amp;COUNTIFS($B$1:B1018,B1018,$F$1:F1018,TRUE))</f>
        <v>Philippines@6</v>
      </c>
      <c r="H1018" t="str">
        <f>IFERROR(INDEX('기사 제목, 링크 정리시트'!B:B,MATCH(CONCATENATE("http://skinnonews.com"&amp;'5pg 데이터'!A1018),'기사 제목, 링크 정리시트'!C:C,0)),"")</f>
        <v>[Oillusion] Are we running out of oil in the next 50 years?</v>
      </c>
      <c r="M1018">
        <f>주간_5pg!F1018</f>
        <v>0</v>
      </c>
    </row>
    <row r="1019" spans="1:13">
      <c r="A1019" s="86" t="s">
        <v>1538</v>
      </c>
      <c r="B1019" s="86" t="s">
        <v>894</v>
      </c>
      <c r="C1019" s="86">
        <v>1</v>
      </c>
      <c r="D1019">
        <f>IF(VLOOKUP(A1019,'상위 PV'!A:C,3,0)="기사임",1,"")</f>
        <v>1</v>
      </c>
      <c r="E1019">
        <f>COUNTIF(주간_5pg!$F$2:$F$800,'5pg 데이터'!B1019)</f>
        <v>1</v>
      </c>
      <c r="F1019" t="b">
        <f t="shared" si="15"/>
        <v>1</v>
      </c>
      <c r="G1019" t="str">
        <f>IF(F1019=FALSE,"",B1019&amp;"@"&amp;COUNTIFS($B$1:B1019,B1019,$F$1:F1019,TRUE))</f>
        <v>Saudi Arabia@5</v>
      </c>
      <c r="H1019" t="str">
        <f>IFERROR(INDEX('기사 제목, 링크 정리시트'!B:B,MATCH(CONCATENATE("http://skinnonews.com"&amp;'5pg 데이터'!A1019),'기사 제목, 링크 정리시트'!C:C,0)),"")</f>
        <v>[Oillusion] Are we running out of oil in the next 50 years?</v>
      </c>
      <c r="M1019">
        <f>주간_5pg!F1019</f>
        <v>0</v>
      </c>
    </row>
    <row r="1020" spans="1:13">
      <c r="A1020" s="86" t="s">
        <v>1538</v>
      </c>
      <c r="B1020" s="86" t="s">
        <v>226</v>
      </c>
      <c r="C1020" s="86">
        <v>1</v>
      </c>
      <c r="D1020">
        <f>IF(VLOOKUP(A1020,'상위 PV'!A:C,3,0)="기사임",1,"")</f>
        <v>1</v>
      </c>
      <c r="E1020">
        <f>COUNTIF(주간_5pg!$F$2:$F$800,'5pg 데이터'!B1020)</f>
        <v>1</v>
      </c>
      <c r="F1020" t="b">
        <f t="shared" si="15"/>
        <v>1</v>
      </c>
      <c r="G1020" t="str">
        <f>IF(F1020=FALSE,"",B1020&amp;"@"&amp;COUNTIFS($B$1:B1020,B1020,$F$1:F1020,TRUE))</f>
        <v>South Korea@97</v>
      </c>
      <c r="H1020" t="str">
        <f>IFERROR(INDEX('기사 제목, 링크 정리시트'!B:B,MATCH(CONCATENATE("http://skinnonews.com"&amp;'5pg 데이터'!A1020),'기사 제목, 링크 정리시트'!C:C,0)),"")</f>
        <v>[Oillusion] Are we running out of oil in the next 50 years?</v>
      </c>
      <c r="M1020">
        <f>주간_5pg!F1020</f>
        <v>0</v>
      </c>
    </row>
    <row r="1021" spans="1:13">
      <c r="A1021" s="86" t="s">
        <v>1538</v>
      </c>
      <c r="B1021" s="86" t="s">
        <v>628</v>
      </c>
      <c r="C1021" s="86">
        <v>1</v>
      </c>
      <c r="D1021">
        <f>IF(VLOOKUP(A1021,'상위 PV'!A:C,3,0)="기사임",1,"")</f>
        <v>1</v>
      </c>
      <c r="E1021">
        <f>COUNTIF(주간_5pg!$F$2:$F$800,'5pg 데이터'!B1021)</f>
        <v>1</v>
      </c>
      <c r="F1021" t="b">
        <f t="shared" si="15"/>
        <v>1</v>
      </c>
      <c r="G1021" t="str">
        <f>IF(F1021=FALSE,"",B1021&amp;"@"&amp;COUNTIFS($B$1:B1021,B1021,$F$1:F1021,TRUE))</f>
        <v>United Arab Emirates@7</v>
      </c>
      <c r="H1021" t="str">
        <f>IFERROR(INDEX('기사 제목, 링크 정리시트'!B:B,MATCH(CONCATENATE("http://skinnonews.com"&amp;'5pg 데이터'!A1021),'기사 제목, 링크 정리시트'!C:C,0)),"")</f>
        <v>[Oillusion] Are we running out of oil in the next 50 years?</v>
      </c>
      <c r="M1021">
        <f>주간_5pg!F1021</f>
        <v>0</v>
      </c>
    </row>
    <row r="1022" spans="1:13">
      <c r="A1022" s="86" t="s">
        <v>1546</v>
      </c>
      <c r="B1022" s="86" t="s">
        <v>232</v>
      </c>
      <c r="C1022" s="86">
        <v>1</v>
      </c>
      <c r="D1022">
        <f>IF(VLOOKUP(A1022,'상위 PV'!A:C,3,0)="기사임",1,"")</f>
        <v>1</v>
      </c>
      <c r="E1022">
        <f>COUNTIF(주간_5pg!$F$2:$F$800,'5pg 데이터'!B1022)</f>
        <v>1</v>
      </c>
      <c r="F1022" t="b">
        <f t="shared" si="15"/>
        <v>1</v>
      </c>
      <c r="G1022" t="str">
        <f>IF(F1022=FALSE,"",B1022&amp;"@"&amp;COUNTIFS($B$1:B1022,B1022,$F$1:F1022,TRUE))</f>
        <v>Canada@17</v>
      </c>
      <c r="H1022" t="str">
        <f>IFERROR(INDEX('기사 제목, 링크 정리시트'!B:B,MATCH(CONCATENATE("http://skinnonews.com"&amp;'5pg 데이터'!A1022),'기사 제목, 링크 정리시트'!C:C,0)),"")</f>
        <v>[SKinno Tech] Aviation Fuel</v>
      </c>
      <c r="M1022">
        <f>주간_5pg!F1022</f>
        <v>0</v>
      </c>
    </row>
    <row r="1023" spans="1:13">
      <c r="A1023" s="86" t="s">
        <v>1546</v>
      </c>
      <c r="B1023" s="86" t="s">
        <v>229</v>
      </c>
      <c r="C1023" s="86">
        <v>1</v>
      </c>
      <c r="D1023">
        <f>IF(VLOOKUP(A1023,'상위 PV'!A:C,3,0)="기사임",1,"")</f>
        <v>1</v>
      </c>
      <c r="E1023">
        <f>COUNTIF(주간_5pg!$F$2:$F$800,'5pg 데이터'!B1023)</f>
        <v>1</v>
      </c>
      <c r="F1023" t="b">
        <f t="shared" si="15"/>
        <v>1</v>
      </c>
      <c r="G1023" t="str">
        <f>IF(F1023=FALSE,"",B1023&amp;"@"&amp;COUNTIFS($B$1:B1023,B1023,$F$1:F1023,TRUE))</f>
        <v>India@77</v>
      </c>
      <c r="H1023" t="str">
        <f>IFERROR(INDEX('기사 제목, 링크 정리시트'!B:B,MATCH(CONCATENATE("http://skinnonews.com"&amp;'5pg 데이터'!A1023),'기사 제목, 링크 정리시트'!C:C,0)),"")</f>
        <v>[SKinno Tech] Aviation Fuel</v>
      </c>
      <c r="M1023">
        <f>주간_5pg!F1023</f>
        <v>0</v>
      </c>
    </row>
    <row r="1024" spans="1:13">
      <c r="A1024" s="86" t="s">
        <v>1546</v>
      </c>
      <c r="B1024" s="86" t="s">
        <v>227</v>
      </c>
      <c r="C1024" s="86">
        <v>1</v>
      </c>
      <c r="D1024">
        <f>IF(VLOOKUP(A1024,'상위 PV'!A:C,3,0)="기사임",1,"")</f>
        <v>1</v>
      </c>
      <c r="E1024">
        <f>COUNTIF(주간_5pg!$F$2:$F$800,'5pg 데이터'!B1024)</f>
        <v>1</v>
      </c>
      <c r="F1024" t="b">
        <f t="shared" si="15"/>
        <v>1</v>
      </c>
      <c r="G1024" t="str">
        <f>IF(F1024=FALSE,"",B1024&amp;"@"&amp;COUNTIFS($B$1:B1024,B1024,$F$1:F1024,TRUE))</f>
        <v>Japan@55</v>
      </c>
      <c r="H1024" t="str">
        <f>IFERROR(INDEX('기사 제목, 링크 정리시트'!B:B,MATCH(CONCATENATE("http://skinnonews.com"&amp;'5pg 데이터'!A1024),'기사 제목, 링크 정리시트'!C:C,0)),"")</f>
        <v>[SKinno Tech] Aviation Fuel</v>
      </c>
      <c r="M1024">
        <f>주간_5pg!F1024</f>
        <v>0</v>
      </c>
    </row>
    <row r="1025" spans="1:13">
      <c r="A1025" s="86" t="s">
        <v>1546</v>
      </c>
      <c r="B1025" s="86" t="s">
        <v>596</v>
      </c>
      <c r="C1025" s="86">
        <v>1</v>
      </c>
      <c r="D1025">
        <f>IF(VLOOKUP(A1025,'상위 PV'!A:C,3,0)="기사임",1,"")</f>
        <v>1</v>
      </c>
      <c r="E1025">
        <f>COUNTIF(주간_5pg!$F$2:$F$800,'5pg 데이터'!B1025)</f>
        <v>1</v>
      </c>
      <c r="F1025" t="b">
        <f t="shared" si="15"/>
        <v>1</v>
      </c>
      <c r="G1025" t="str">
        <f>IF(F1025=FALSE,"",B1025&amp;"@"&amp;COUNTIFS($B$1:B1025,B1025,$F$1:F1025,TRUE))</f>
        <v>Switzerland@8</v>
      </c>
      <c r="H1025" t="str">
        <f>IFERROR(INDEX('기사 제목, 링크 정리시트'!B:B,MATCH(CONCATENATE("http://skinnonews.com"&amp;'5pg 데이터'!A1025),'기사 제목, 링크 정리시트'!C:C,0)),"")</f>
        <v>[SKinno Tech] Aviation Fuel</v>
      </c>
      <c r="M1025">
        <f>주간_5pg!F1025</f>
        <v>0</v>
      </c>
    </row>
    <row r="1026" spans="1:13">
      <c r="A1026" s="86" t="s">
        <v>1546</v>
      </c>
      <c r="B1026" s="86" t="s">
        <v>243</v>
      </c>
      <c r="C1026" s="86">
        <v>1</v>
      </c>
      <c r="D1026">
        <f>IF(VLOOKUP(A1026,'상위 PV'!A:C,3,0)="기사임",1,"")</f>
        <v>1</v>
      </c>
      <c r="E1026">
        <f>COUNTIF(주간_5pg!$F$2:$F$800,'5pg 데이터'!B1026)</f>
        <v>1</v>
      </c>
      <c r="F1026" t="b">
        <f t="shared" ref="F1026:F1089" si="16">AND(D1026=1,E1026=1)</f>
        <v>1</v>
      </c>
      <c r="G1026" t="str">
        <f>IF(F1026=FALSE,"",B1026&amp;"@"&amp;COUNTIFS($B$1:B1026,B1026,$F$1:F1026,TRUE))</f>
        <v>Thailand@12</v>
      </c>
      <c r="H1026" t="str">
        <f>IFERROR(INDEX('기사 제목, 링크 정리시트'!B:B,MATCH(CONCATENATE("http://skinnonews.com"&amp;'5pg 데이터'!A1026),'기사 제목, 링크 정리시트'!C:C,0)),"")</f>
        <v>[SKinno Tech] Aviation Fuel</v>
      </c>
      <c r="M1026">
        <f>주간_5pg!F1026</f>
        <v>0</v>
      </c>
    </row>
    <row r="1027" spans="1:13">
      <c r="A1027" s="86" t="s">
        <v>1546</v>
      </c>
      <c r="B1027" s="86" t="s">
        <v>225</v>
      </c>
      <c r="C1027" s="86">
        <v>1</v>
      </c>
      <c r="D1027">
        <f>IF(VLOOKUP(A1027,'상위 PV'!A:C,3,0)="기사임",1,"")</f>
        <v>1</v>
      </c>
      <c r="E1027">
        <f>COUNTIF(주간_5pg!$F$2:$F$800,'5pg 데이터'!B1027)</f>
        <v>1</v>
      </c>
      <c r="F1027" t="b">
        <f t="shared" si="16"/>
        <v>1</v>
      </c>
      <c r="G1027" t="str">
        <f>IF(F1027=FALSE,"",B1027&amp;"@"&amp;COUNTIFS($B$1:B1027,B1027,$F$1:F1027,TRUE))</f>
        <v>United States@93</v>
      </c>
      <c r="H1027" t="str">
        <f>IFERROR(INDEX('기사 제목, 링크 정리시트'!B:B,MATCH(CONCATENATE("http://skinnonews.com"&amp;'5pg 데이터'!A1027),'기사 제목, 링크 정리시트'!C:C,0)),"")</f>
        <v>[SKinno Tech] Aviation Fuel</v>
      </c>
      <c r="M1027">
        <f>주간_5pg!F1027</f>
        <v>0</v>
      </c>
    </row>
    <row r="1028" spans="1:13">
      <c r="A1028" s="86" t="s">
        <v>1552</v>
      </c>
      <c r="B1028" s="86" t="s">
        <v>226</v>
      </c>
      <c r="C1028" s="86">
        <v>1</v>
      </c>
      <c r="D1028">
        <f>IF(VLOOKUP(A1028,'상위 PV'!A:C,3,0)="기사임",1,"")</f>
        <v>1</v>
      </c>
      <c r="E1028">
        <f>COUNTIF(주간_5pg!$F$2:$F$800,'5pg 데이터'!B1028)</f>
        <v>1</v>
      </c>
      <c r="F1028" t="b">
        <f t="shared" si="16"/>
        <v>1</v>
      </c>
      <c r="G1028" t="str">
        <f>IF(F1028=FALSE,"",B1028&amp;"@"&amp;COUNTIFS($B$1:B1028,B1028,$F$1:F1028,TRUE))</f>
        <v>South Korea@98</v>
      </c>
      <c r="H1028" t="str">
        <f>IFERROR(INDEX('기사 제목, 링크 정리시트'!B:B,MATCH(CONCATENATE("http://skinnonews.com"&amp;'5pg 데이터'!A1028),'기사 제목, 링크 정리시트'!C:C,0)),"")</f>
        <v>[Energy Tidbits] Petroleum was a key ingredient in ancient mummification?</v>
      </c>
      <c r="M1028">
        <f>주간_5pg!F1028</f>
        <v>0</v>
      </c>
    </row>
    <row r="1029" spans="1:13">
      <c r="A1029" s="86" t="s">
        <v>1552</v>
      </c>
      <c r="B1029" s="86" t="s">
        <v>225</v>
      </c>
      <c r="C1029" s="86">
        <v>1</v>
      </c>
      <c r="D1029">
        <f>IF(VLOOKUP(A1029,'상위 PV'!A:C,3,0)="기사임",1,"")</f>
        <v>1</v>
      </c>
      <c r="E1029">
        <f>COUNTIF(주간_5pg!$F$2:$F$800,'5pg 데이터'!B1029)</f>
        <v>1</v>
      </c>
      <c r="F1029" t="b">
        <f t="shared" si="16"/>
        <v>1</v>
      </c>
      <c r="G1029" t="str">
        <f>IF(F1029=FALSE,"",B1029&amp;"@"&amp;COUNTIFS($B$1:B1029,B1029,$F$1:F1029,TRUE))</f>
        <v>United States@94</v>
      </c>
      <c r="H1029" t="str">
        <f>IFERROR(INDEX('기사 제목, 링크 정리시트'!B:B,MATCH(CONCATENATE("http://skinnonews.com"&amp;'5pg 데이터'!A1029),'기사 제목, 링크 정리시트'!C:C,0)),"")</f>
        <v>[Energy Tidbits] Petroleum was a key ingredient in ancient mummification?</v>
      </c>
      <c r="M1029">
        <f>주간_5pg!F1029</f>
        <v>0</v>
      </c>
    </row>
    <row r="1030" spans="1:13">
      <c r="A1030" s="86" t="s">
        <v>1715</v>
      </c>
      <c r="B1030" s="86" t="s">
        <v>232</v>
      </c>
      <c r="C1030" s="86">
        <v>1</v>
      </c>
      <c r="D1030">
        <f>IF(VLOOKUP(A1030,'상위 PV'!A:C,3,0)="기사임",1,"")</f>
        <v>1</v>
      </c>
      <c r="E1030">
        <f>COUNTIF(주간_5pg!$F$2:$F$800,'5pg 데이터'!B1030)</f>
        <v>1</v>
      </c>
      <c r="F1030" t="b">
        <f t="shared" si="16"/>
        <v>1</v>
      </c>
      <c r="G1030" t="str">
        <f>IF(F1030=FALSE,"",B1030&amp;"@"&amp;COUNTIFS($B$1:B1030,B1030,$F$1:F1030,TRUE))</f>
        <v>Canada@18</v>
      </c>
      <c r="H1030" t="str">
        <f>IFERROR(INDEX('기사 제목, 링크 정리시트'!B:B,MATCH(CONCATENATE("http://skinnonews.com"&amp;'5pg 데이터'!A1030),'기사 제목, 링크 정리시트'!C:C,0)),"")</f>
        <v>[Recap] SK Innovation affiliates’ volunteer activities in H1 2024 “Stand together, make it better!” – Consistent efforts for big changes</v>
      </c>
      <c r="M1030">
        <f>주간_5pg!F1030</f>
        <v>0</v>
      </c>
    </row>
    <row r="1031" spans="1:13">
      <c r="A1031" s="86" t="s">
        <v>1715</v>
      </c>
      <c r="B1031" s="86" t="s">
        <v>1563</v>
      </c>
      <c r="C1031" s="86">
        <v>1</v>
      </c>
      <c r="D1031">
        <f>IF(VLOOKUP(A1031,'상위 PV'!A:C,3,0)="기사임",1,"")</f>
        <v>1</v>
      </c>
      <c r="E1031">
        <f>COUNTIF(주간_5pg!$F$2:$F$800,'5pg 데이터'!B1031)</f>
        <v>1</v>
      </c>
      <c r="F1031" t="b">
        <f t="shared" si="16"/>
        <v>1</v>
      </c>
      <c r="G1031" t="str">
        <f>IF(F1031=FALSE,"",B1031&amp;"@"&amp;COUNTIFS($B$1:B1031,B1031,$F$1:F1031,TRUE))</f>
        <v>Peru@2</v>
      </c>
      <c r="H1031" t="str">
        <f>IFERROR(INDEX('기사 제목, 링크 정리시트'!B:B,MATCH(CONCATENATE("http://skinnonews.com"&amp;'5pg 데이터'!A1031),'기사 제목, 링크 정리시트'!C:C,0)),"")</f>
        <v>[Recap] SK Innovation affiliates’ volunteer activities in H1 2024 “Stand together, make it better!” – Consistent efforts for big changes</v>
      </c>
      <c r="M1031">
        <f>주간_5pg!F1031</f>
        <v>0</v>
      </c>
    </row>
    <row r="1032" spans="1:13">
      <c r="A1032" s="86" t="s">
        <v>1571</v>
      </c>
      <c r="B1032" s="86" t="s">
        <v>252</v>
      </c>
      <c r="C1032" s="86">
        <v>1</v>
      </c>
      <c r="D1032">
        <f>IF(VLOOKUP(A1032,'상위 PV'!A:C,3,0)="기사임",1,"")</f>
        <v>1</v>
      </c>
      <c r="E1032">
        <f>COUNTIF(주간_5pg!$F$2:$F$800,'5pg 데이터'!B1032)</f>
        <v>1</v>
      </c>
      <c r="F1032" t="b">
        <f t="shared" si="16"/>
        <v>1</v>
      </c>
      <c r="G1032" t="str">
        <f>IF(F1032=FALSE,"",B1032&amp;"@"&amp;COUNTIFS($B$1:B1032,B1032,$F$1:F1032,TRUE))</f>
        <v>(not set)@2</v>
      </c>
      <c r="H1032" t="str">
        <f>IFERROR(INDEX('기사 제목, 링크 정리시트'!B:B,MATCH(CONCATENATE("http://skinnonews.com"&amp;'5pg 데이터'!A1032),'기사 제목, 링크 정리시트'!C:C,0)),"")</f>
        <v>SK On develops polymer electrolytes for lithium metal batteries</v>
      </c>
      <c r="M1032">
        <f>주간_5pg!F1032</f>
        <v>0</v>
      </c>
    </row>
    <row r="1033" spans="1:13">
      <c r="A1033" s="86" t="s">
        <v>1571</v>
      </c>
      <c r="B1033" s="86" t="s">
        <v>231</v>
      </c>
      <c r="C1033" s="86">
        <v>1</v>
      </c>
      <c r="D1033">
        <f>IF(VLOOKUP(A1033,'상위 PV'!A:C,3,0)="기사임",1,"")</f>
        <v>1</v>
      </c>
      <c r="E1033">
        <f>COUNTIF(주간_5pg!$F$2:$F$800,'5pg 데이터'!B1033)</f>
        <v>1</v>
      </c>
      <c r="F1033" t="b">
        <f t="shared" si="16"/>
        <v>1</v>
      </c>
      <c r="G1033" t="str">
        <f>IF(F1033=FALSE,"",B1033&amp;"@"&amp;COUNTIFS($B$1:B1033,B1033,$F$1:F1033,TRUE))</f>
        <v>China@31</v>
      </c>
      <c r="H1033" t="str">
        <f>IFERROR(INDEX('기사 제목, 링크 정리시트'!B:B,MATCH(CONCATENATE("http://skinnonews.com"&amp;'5pg 데이터'!A1033),'기사 제목, 링크 정리시트'!C:C,0)),"")</f>
        <v>SK On develops polymer electrolytes for lithium metal batteries</v>
      </c>
      <c r="M1033">
        <f>주간_5pg!F1033</f>
        <v>0</v>
      </c>
    </row>
    <row r="1034" spans="1:13">
      <c r="A1034" s="86" t="s">
        <v>1571</v>
      </c>
      <c r="B1034" s="86" t="s">
        <v>1551</v>
      </c>
      <c r="C1034" s="86">
        <v>1</v>
      </c>
      <c r="D1034">
        <f>IF(VLOOKUP(A1034,'상위 PV'!A:C,3,0)="기사임",1,"")</f>
        <v>1</v>
      </c>
      <c r="E1034">
        <f>COUNTIF(주간_5pg!$F$2:$F$800,'5pg 데이터'!B1034)</f>
        <v>1</v>
      </c>
      <c r="F1034" t="b">
        <f t="shared" si="16"/>
        <v>1</v>
      </c>
      <c r="G1034" t="str">
        <f>IF(F1034=FALSE,"",B1034&amp;"@"&amp;COUNTIFS($B$1:B1034,B1034,$F$1:F1034,TRUE))</f>
        <v>Ireland@1</v>
      </c>
      <c r="H1034" t="str">
        <f>IFERROR(INDEX('기사 제목, 링크 정리시트'!B:B,MATCH(CONCATENATE("http://skinnonews.com"&amp;'5pg 데이터'!A1034),'기사 제목, 링크 정리시트'!C:C,0)),"")</f>
        <v>SK On develops polymer electrolytes for lithium metal batteries</v>
      </c>
      <c r="M1034">
        <f>주간_5pg!F1034</f>
        <v>0</v>
      </c>
    </row>
    <row r="1035" spans="1:13">
      <c r="A1035" s="86" t="s">
        <v>1571</v>
      </c>
      <c r="B1035" s="86" t="s">
        <v>230</v>
      </c>
      <c r="C1035" s="86">
        <v>1</v>
      </c>
      <c r="D1035">
        <f>IF(VLOOKUP(A1035,'상위 PV'!A:C,3,0)="기사임",1,"")</f>
        <v>1</v>
      </c>
      <c r="E1035">
        <f>COUNTIF(주간_5pg!$F$2:$F$800,'5pg 데이터'!B1035)</f>
        <v>1</v>
      </c>
      <c r="F1035" t="b">
        <f t="shared" si="16"/>
        <v>1</v>
      </c>
      <c r="G1035" t="str">
        <f>IF(F1035=FALSE,"",B1035&amp;"@"&amp;COUNTIFS($B$1:B1035,B1035,$F$1:F1035,TRUE))</f>
        <v>Singapore@60</v>
      </c>
      <c r="H1035" t="str">
        <f>IFERROR(INDEX('기사 제목, 링크 정리시트'!B:B,MATCH(CONCATENATE("http://skinnonews.com"&amp;'5pg 데이터'!A1035),'기사 제목, 링크 정리시트'!C:C,0)),"")</f>
        <v>SK On develops polymer electrolytes for lithium metal batteries</v>
      </c>
      <c r="M1035">
        <f>주간_5pg!F1035</f>
        <v>0</v>
      </c>
    </row>
    <row r="1036" spans="1:13">
      <c r="A1036" s="86" t="s">
        <v>1571</v>
      </c>
      <c r="B1036" s="86" t="s">
        <v>225</v>
      </c>
      <c r="C1036" s="86">
        <v>1</v>
      </c>
      <c r="D1036">
        <f>IF(VLOOKUP(A1036,'상위 PV'!A:C,3,0)="기사임",1,"")</f>
        <v>1</v>
      </c>
      <c r="E1036">
        <f>COUNTIF(주간_5pg!$F$2:$F$800,'5pg 데이터'!B1036)</f>
        <v>1</v>
      </c>
      <c r="F1036" t="b">
        <f t="shared" si="16"/>
        <v>1</v>
      </c>
      <c r="G1036" t="str">
        <f>IF(F1036=FALSE,"",B1036&amp;"@"&amp;COUNTIFS($B$1:B1036,B1036,$F$1:F1036,TRUE))</f>
        <v>United States@95</v>
      </c>
      <c r="H1036" t="str">
        <f>IFERROR(INDEX('기사 제목, 링크 정리시트'!B:B,MATCH(CONCATENATE("http://skinnonews.com"&amp;'5pg 데이터'!A1036),'기사 제목, 링크 정리시트'!C:C,0)),"")</f>
        <v>SK On develops polymer electrolytes for lithium metal batteries</v>
      </c>
      <c r="M1036">
        <f>주간_5pg!F1036</f>
        <v>0</v>
      </c>
    </row>
    <row r="1037" spans="1:13">
      <c r="A1037" s="86" t="s">
        <v>1572</v>
      </c>
      <c r="B1037" s="86" t="s">
        <v>1583</v>
      </c>
      <c r="C1037" s="86">
        <v>1</v>
      </c>
      <c r="D1037">
        <f>IF(VLOOKUP(A1037,'상위 PV'!A:C,3,0)="기사임",1,"")</f>
        <v>1</v>
      </c>
      <c r="E1037">
        <f>COUNTIF(주간_5pg!$F$2:$F$800,'5pg 데이터'!B1037)</f>
        <v>1</v>
      </c>
      <c r="F1037" t="b">
        <f t="shared" si="16"/>
        <v>1</v>
      </c>
      <c r="G1037" t="str">
        <f>IF(F1037=FALSE,"",B1037&amp;"@"&amp;COUNTIFS($B$1:B1037,B1037,$F$1:F1037,TRUE))</f>
        <v>Egypt@3</v>
      </c>
      <c r="H1037" t="str">
        <f>IFERROR(INDEX('기사 제목, 링크 정리시트'!B:B,MATCH(CONCATENATE("http://skinnonews.com"&amp;'5pg 데이터'!A1037),'기사 제목, 링크 정리시트'!C:C,0)),"")</f>
        <v>A rooftop garden? A tennis court? Why are most rooftops in Korea green?</v>
      </c>
      <c r="M1037">
        <f>주간_5pg!F1037</f>
        <v>0</v>
      </c>
    </row>
    <row r="1038" spans="1:13">
      <c r="A1038" s="86" t="s">
        <v>1572</v>
      </c>
      <c r="B1038" s="86" t="s">
        <v>233</v>
      </c>
      <c r="C1038" s="86">
        <v>1</v>
      </c>
      <c r="D1038">
        <f>IF(VLOOKUP(A1038,'상위 PV'!A:C,3,0)="기사임",1,"")</f>
        <v>1</v>
      </c>
      <c r="E1038">
        <f>COUNTIF(주간_5pg!$F$2:$F$800,'5pg 데이터'!B1038)</f>
        <v>1</v>
      </c>
      <c r="F1038" t="b">
        <f t="shared" si="16"/>
        <v>1</v>
      </c>
      <c r="G1038" t="str">
        <f>IF(F1038=FALSE,"",B1038&amp;"@"&amp;COUNTIFS($B$1:B1038,B1038,$F$1:F1038,TRUE))</f>
        <v>Hong Kong@23</v>
      </c>
      <c r="H1038" t="str">
        <f>IFERROR(INDEX('기사 제목, 링크 정리시트'!B:B,MATCH(CONCATENATE("http://skinnonews.com"&amp;'5pg 데이터'!A1038),'기사 제목, 링크 정리시트'!C:C,0)),"")</f>
        <v>A rooftop garden? A tennis court? Why are most rooftops in Korea green?</v>
      </c>
      <c r="M1038">
        <f>주간_5pg!F1038</f>
        <v>0</v>
      </c>
    </row>
    <row r="1039" spans="1:13">
      <c r="A1039" s="86" t="s">
        <v>1572</v>
      </c>
      <c r="B1039" s="86" t="s">
        <v>1551</v>
      </c>
      <c r="C1039" s="86">
        <v>1</v>
      </c>
      <c r="D1039">
        <f>IF(VLOOKUP(A1039,'상위 PV'!A:C,3,0)="기사임",1,"")</f>
        <v>1</v>
      </c>
      <c r="E1039">
        <f>COUNTIF(주간_5pg!$F$2:$F$800,'5pg 데이터'!B1039)</f>
        <v>1</v>
      </c>
      <c r="F1039" t="b">
        <f t="shared" si="16"/>
        <v>1</v>
      </c>
      <c r="G1039" t="str">
        <f>IF(F1039=FALSE,"",B1039&amp;"@"&amp;COUNTIFS($B$1:B1039,B1039,$F$1:F1039,TRUE))</f>
        <v>Ireland@2</v>
      </c>
      <c r="H1039" t="str">
        <f>IFERROR(INDEX('기사 제목, 링크 정리시트'!B:B,MATCH(CONCATENATE("http://skinnonews.com"&amp;'5pg 데이터'!A1039),'기사 제목, 링크 정리시트'!C:C,0)),"")</f>
        <v>A rooftop garden? A tennis court? Why are most rooftops in Korea green?</v>
      </c>
      <c r="M1039">
        <f>주간_5pg!F1039</f>
        <v>0</v>
      </c>
    </row>
    <row r="1040" spans="1:13">
      <c r="A1040" s="86" t="s">
        <v>1572</v>
      </c>
      <c r="B1040" s="86" t="s">
        <v>246</v>
      </c>
      <c r="C1040" s="86">
        <v>1</v>
      </c>
      <c r="D1040">
        <f>IF(VLOOKUP(A1040,'상위 PV'!A:C,3,0)="기사임",1,"")</f>
        <v>1</v>
      </c>
      <c r="E1040">
        <f>COUNTIF(주간_5pg!$F$2:$F$800,'5pg 데이터'!B1040)</f>
        <v>1</v>
      </c>
      <c r="F1040" t="b">
        <f t="shared" si="16"/>
        <v>1</v>
      </c>
      <c r="G1040" t="str">
        <f>IF(F1040=FALSE,"",B1040&amp;"@"&amp;COUNTIFS($B$1:B1040,B1040,$F$1:F1040,TRUE))</f>
        <v>Poland@7</v>
      </c>
      <c r="H1040" t="str">
        <f>IFERROR(INDEX('기사 제목, 링크 정리시트'!B:B,MATCH(CONCATENATE("http://skinnonews.com"&amp;'5pg 데이터'!A1040),'기사 제목, 링크 정리시트'!C:C,0)),"")</f>
        <v>A rooftop garden? A tennis court? Why are most rooftops in Korea green?</v>
      </c>
      <c r="M1040">
        <f>주간_5pg!F1040</f>
        <v>0</v>
      </c>
    </row>
    <row r="1041" spans="1:13">
      <c r="A1041" s="86" t="s">
        <v>1572</v>
      </c>
      <c r="B1041" s="86" t="s">
        <v>226</v>
      </c>
      <c r="C1041" s="86">
        <v>1</v>
      </c>
      <c r="D1041">
        <f>IF(VLOOKUP(A1041,'상위 PV'!A:C,3,0)="기사임",1,"")</f>
        <v>1</v>
      </c>
      <c r="E1041">
        <f>COUNTIF(주간_5pg!$F$2:$F$800,'5pg 데이터'!B1041)</f>
        <v>1</v>
      </c>
      <c r="F1041" t="b">
        <f t="shared" si="16"/>
        <v>1</v>
      </c>
      <c r="G1041" t="str">
        <f>IF(F1041=FALSE,"",B1041&amp;"@"&amp;COUNTIFS($B$1:B1041,B1041,$F$1:F1041,TRUE))</f>
        <v>South Korea@99</v>
      </c>
      <c r="H1041" t="str">
        <f>IFERROR(INDEX('기사 제목, 링크 정리시트'!B:B,MATCH(CONCATENATE("http://skinnonews.com"&amp;'5pg 데이터'!A1041),'기사 제목, 링크 정리시트'!C:C,0)),"")</f>
        <v>A rooftop garden? A tennis court? Why are most rooftops in Korea green?</v>
      </c>
      <c r="M1041">
        <f>주간_5pg!F1041</f>
        <v>0</v>
      </c>
    </row>
    <row r="1042" spans="1:13">
      <c r="A1042" s="86" t="s">
        <v>1572</v>
      </c>
      <c r="B1042" s="86" t="s">
        <v>628</v>
      </c>
      <c r="C1042" s="86">
        <v>1</v>
      </c>
      <c r="D1042">
        <f>IF(VLOOKUP(A1042,'상위 PV'!A:C,3,0)="기사임",1,"")</f>
        <v>1</v>
      </c>
      <c r="E1042">
        <f>COUNTIF(주간_5pg!$F$2:$F$800,'5pg 데이터'!B1042)</f>
        <v>1</v>
      </c>
      <c r="F1042" t="b">
        <f t="shared" si="16"/>
        <v>1</v>
      </c>
      <c r="G1042" t="str">
        <f>IF(F1042=FALSE,"",B1042&amp;"@"&amp;COUNTIFS($B$1:B1042,B1042,$F$1:F1042,TRUE))</f>
        <v>United Arab Emirates@8</v>
      </c>
      <c r="H1042" t="str">
        <f>IFERROR(INDEX('기사 제목, 링크 정리시트'!B:B,MATCH(CONCATENATE("http://skinnonews.com"&amp;'5pg 데이터'!A1042),'기사 제목, 링크 정리시트'!C:C,0)),"")</f>
        <v>A rooftop garden? A tennis court? Why are most rooftops in Korea green?</v>
      </c>
      <c r="M1042">
        <f>주간_5pg!F1042</f>
        <v>0</v>
      </c>
    </row>
    <row r="1043" spans="1:13">
      <c r="A1043" s="86" t="s">
        <v>1701</v>
      </c>
      <c r="B1043" s="86" t="s">
        <v>225</v>
      </c>
      <c r="C1043" s="86">
        <v>1</v>
      </c>
      <c r="D1043">
        <f>IF(VLOOKUP(A1043,'상위 PV'!A:C,3,0)="기사임",1,"")</f>
        <v>1</v>
      </c>
      <c r="E1043">
        <f>COUNTIF(주간_5pg!$F$2:$F$800,'5pg 데이터'!B1043)</f>
        <v>1</v>
      </c>
      <c r="F1043" t="b">
        <f t="shared" si="16"/>
        <v>1</v>
      </c>
      <c r="G1043" t="str">
        <f>IF(F1043=FALSE,"",B1043&amp;"@"&amp;COUNTIFS($B$1:B1043,B1043,$F$1:F1043,TRUE))</f>
        <v>United States@96</v>
      </c>
      <c r="H1043" t="str">
        <f>IFERROR(INDEX('기사 제목, 링크 정리시트'!B:B,MATCH(CONCATENATE("http://skinnonews.com"&amp;'5pg 데이터'!A1043),'기사 제목, 링크 정리시트'!C:C,0)),"")</f>
        <v>[Energy Tidbits] From “Light and Salt” to “Light and Petroleum,” discovering the secrets behind “treasure hunts” through the evolution of drilling techniques</v>
      </c>
      <c r="M1043">
        <f>주간_5pg!F1043</f>
        <v>0</v>
      </c>
    </row>
    <row r="1044" spans="1:13">
      <c r="A1044" s="86" t="s">
        <v>1584</v>
      </c>
      <c r="B1044" s="86" t="s">
        <v>239</v>
      </c>
      <c r="C1044" s="86">
        <v>1</v>
      </c>
      <c r="D1044">
        <f>IF(VLOOKUP(A1044,'상위 PV'!A:C,3,0)="기사임",1,"")</f>
        <v>1</v>
      </c>
      <c r="E1044">
        <f>COUNTIF(주간_5pg!$F$2:$F$800,'5pg 데이터'!B1044)</f>
        <v>1</v>
      </c>
      <c r="F1044" t="b">
        <f t="shared" si="16"/>
        <v>1</v>
      </c>
      <c r="G1044" t="str">
        <f>IF(F1044=FALSE,"",B1044&amp;"@"&amp;COUNTIFS($B$1:B1044,B1044,$F$1:F1044,TRUE))</f>
        <v>Austria@3</v>
      </c>
      <c r="H1044" t="str">
        <f>IFERROR(INDEX('기사 제목, 링크 정리시트'!B:B,MATCH(CONCATENATE("http://skinnonews.com"&amp;'5pg 데이터'!A1044),'기사 제목, 링크 정리시트'!C:C,0)),"")</f>
        <v>SK On signs MOU with ExxonMobil for lithium offtake in U.S.</v>
      </c>
      <c r="M1044">
        <f>주간_5pg!F1044</f>
        <v>0</v>
      </c>
    </row>
    <row r="1045" spans="1:13">
      <c r="A1045" s="86" t="s">
        <v>1584</v>
      </c>
      <c r="B1045" s="86" t="s">
        <v>232</v>
      </c>
      <c r="C1045" s="86">
        <v>1</v>
      </c>
      <c r="D1045">
        <f>IF(VLOOKUP(A1045,'상위 PV'!A:C,3,0)="기사임",1,"")</f>
        <v>1</v>
      </c>
      <c r="E1045">
        <f>COUNTIF(주간_5pg!$F$2:$F$800,'5pg 데이터'!B1045)</f>
        <v>1</v>
      </c>
      <c r="F1045" t="b">
        <f t="shared" si="16"/>
        <v>1</v>
      </c>
      <c r="G1045" t="str">
        <f>IF(F1045=FALSE,"",B1045&amp;"@"&amp;COUNTIFS($B$1:B1045,B1045,$F$1:F1045,TRUE))</f>
        <v>Canada@19</v>
      </c>
      <c r="H1045" t="str">
        <f>IFERROR(INDEX('기사 제목, 링크 정리시트'!B:B,MATCH(CONCATENATE("http://skinnonews.com"&amp;'5pg 데이터'!A1045),'기사 제목, 링크 정리시트'!C:C,0)),"")</f>
        <v>SK On signs MOU with ExxonMobil for lithium offtake in U.S.</v>
      </c>
      <c r="M1045">
        <f>주간_5pg!F1045</f>
        <v>0</v>
      </c>
    </row>
    <row r="1046" spans="1:13">
      <c r="A1046" s="86" t="s">
        <v>1584</v>
      </c>
      <c r="B1046" s="86" t="s">
        <v>233</v>
      </c>
      <c r="C1046" s="86">
        <v>1</v>
      </c>
      <c r="D1046">
        <f>IF(VLOOKUP(A1046,'상위 PV'!A:C,3,0)="기사임",1,"")</f>
        <v>1</v>
      </c>
      <c r="E1046">
        <f>COUNTIF(주간_5pg!$F$2:$F$800,'5pg 데이터'!B1046)</f>
        <v>1</v>
      </c>
      <c r="F1046" t="b">
        <f t="shared" si="16"/>
        <v>1</v>
      </c>
      <c r="G1046" t="str">
        <f>IF(F1046=FALSE,"",B1046&amp;"@"&amp;COUNTIFS($B$1:B1046,B1046,$F$1:F1046,TRUE))</f>
        <v>Hong Kong@24</v>
      </c>
      <c r="H1046" t="str">
        <f>IFERROR(INDEX('기사 제목, 링크 정리시트'!B:B,MATCH(CONCATENATE("http://skinnonews.com"&amp;'5pg 데이터'!A1046),'기사 제목, 링크 정리시트'!C:C,0)),"")</f>
        <v>SK On signs MOU with ExxonMobil for lithium offtake in U.S.</v>
      </c>
      <c r="M1046">
        <f>주간_5pg!F1046</f>
        <v>0</v>
      </c>
    </row>
    <row r="1047" spans="1:13">
      <c r="A1047" s="86" t="s">
        <v>1584</v>
      </c>
      <c r="B1047" s="86" t="s">
        <v>227</v>
      </c>
      <c r="C1047" s="86">
        <v>1</v>
      </c>
      <c r="D1047">
        <f>IF(VLOOKUP(A1047,'상위 PV'!A:C,3,0)="기사임",1,"")</f>
        <v>1</v>
      </c>
      <c r="E1047">
        <f>COUNTIF(주간_5pg!$F$2:$F$800,'5pg 데이터'!B1047)</f>
        <v>1</v>
      </c>
      <c r="F1047" t="b">
        <f t="shared" si="16"/>
        <v>1</v>
      </c>
      <c r="G1047" t="str">
        <f>IF(F1047=FALSE,"",B1047&amp;"@"&amp;COUNTIFS($B$1:B1047,B1047,$F$1:F1047,TRUE))</f>
        <v>Japan@56</v>
      </c>
      <c r="H1047" t="str">
        <f>IFERROR(INDEX('기사 제목, 링크 정리시트'!B:B,MATCH(CONCATENATE("http://skinnonews.com"&amp;'5pg 데이터'!A1047),'기사 제목, 링크 정리시트'!C:C,0)),"")</f>
        <v>SK On signs MOU with ExxonMobil for lithium offtake in U.S.</v>
      </c>
      <c r="M1047">
        <f>주간_5pg!F1047</f>
        <v>0</v>
      </c>
    </row>
    <row r="1048" spans="1:13">
      <c r="A1048" s="86" t="s">
        <v>1584</v>
      </c>
      <c r="B1048" s="86" t="s">
        <v>894</v>
      </c>
      <c r="C1048" s="86">
        <v>1</v>
      </c>
      <c r="D1048">
        <f>IF(VLOOKUP(A1048,'상위 PV'!A:C,3,0)="기사임",1,"")</f>
        <v>1</v>
      </c>
      <c r="E1048">
        <f>COUNTIF(주간_5pg!$F$2:$F$800,'5pg 데이터'!B1048)</f>
        <v>1</v>
      </c>
      <c r="F1048" t="b">
        <f t="shared" si="16"/>
        <v>1</v>
      </c>
      <c r="G1048" t="str">
        <f>IF(F1048=FALSE,"",B1048&amp;"@"&amp;COUNTIFS($B$1:B1048,B1048,$F$1:F1048,TRUE))</f>
        <v>Saudi Arabia@6</v>
      </c>
      <c r="H1048" t="str">
        <f>IFERROR(INDEX('기사 제목, 링크 정리시트'!B:B,MATCH(CONCATENATE("http://skinnonews.com"&amp;'5pg 데이터'!A1048),'기사 제목, 링크 정리시트'!C:C,0)),"")</f>
        <v>SK On signs MOU with ExxonMobil for lithium offtake in U.S.</v>
      </c>
      <c r="M1048">
        <f>주간_5pg!F1048</f>
        <v>0</v>
      </c>
    </row>
    <row r="1049" spans="1:13">
      <c r="A1049" s="86" t="s">
        <v>1584</v>
      </c>
      <c r="B1049" s="86" t="s">
        <v>230</v>
      </c>
      <c r="C1049" s="86">
        <v>1</v>
      </c>
      <c r="D1049">
        <f>IF(VLOOKUP(A1049,'상위 PV'!A:C,3,0)="기사임",1,"")</f>
        <v>1</v>
      </c>
      <c r="E1049">
        <f>COUNTIF(주간_5pg!$F$2:$F$800,'5pg 데이터'!B1049)</f>
        <v>1</v>
      </c>
      <c r="F1049" t="b">
        <f t="shared" si="16"/>
        <v>1</v>
      </c>
      <c r="G1049" t="str">
        <f>IF(F1049=FALSE,"",B1049&amp;"@"&amp;COUNTIFS($B$1:B1049,B1049,$F$1:F1049,TRUE))</f>
        <v>Singapore@61</v>
      </c>
      <c r="H1049" t="str">
        <f>IFERROR(INDEX('기사 제목, 링크 정리시트'!B:B,MATCH(CONCATENATE("http://skinnonews.com"&amp;'5pg 데이터'!A1049),'기사 제목, 링크 정리시트'!C:C,0)),"")</f>
        <v>SK On signs MOU with ExxonMobil for lithium offtake in U.S.</v>
      </c>
      <c r="M1049">
        <f>주간_5pg!F1049</f>
        <v>0</v>
      </c>
    </row>
    <row r="1050" spans="1:13">
      <c r="A1050" s="86" t="s">
        <v>1584</v>
      </c>
      <c r="B1050" s="86" t="s">
        <v>226</v>
      </c>
      <c r="C1050" s="86">
        <v>1</v>
      </c>
      <c r="D1050">
        <f>IF(VLOOKUP(A1050,'상위 PV'!A:C,3,0)="기사임",1,"")</f>
        <v>1</v>
      </c>
      <c r="E1050">
        <f>COUNTIF(주간_5pg!$F$2:$F$800,'5pg 데이터'!B1050)</f>
        <v>1</v>
      </c>
      <c r="F1050" t="b">
        <f t="shared" si="16"/>
        <v>1</v>
      </c>
      <c r="G1050" t="str">
        <f>IF(F1050=FALSE,"",B1050&amp;"@"&amp;COUNTIFS($B$1:B1050,B1050,$F$1:F1050,TRUE))</f>
        <v>South Korea@100</v>
      </c>
      <c r="H1050" t="str">
        <f>IFERROR(INDEX('기사 제목, 링크 정리시트'!B:B,MATCH(CONCATENATE("http://skinnonews.com"&amp;'5pg 데이터'!A1050),'기사 제목, 링크 정리시트'!C:C,0)),"")</f>
        <v>SK On signs MOU with ExxonMobil for lithium offtake in U.S.</v>
      </c>
      <c r="M1050">
        <f>주간_5pg!F1050</f>
        <v>0</v>
      </c>
    </row>
    <row r="1051" spans="1:13">
      <c r="A1051" s="86" t="s">
        <v>1584</v>
      </c>
      <c r="B1051" s="86" t="s">
        <v>1641</v>
      </c>
      <c r="C1051" s="86">
        <v>1</v>
      </c>
      <c r="D1051">
        <f>IF(VLOOKUP(A1051,'상위 PV'!A:C,3,0)="기사임",1,"")</f>
        <v>1</v>
      </c>
      <c r="E1051">
        <f>COUNTIF(주간_5pg!$F$2:$F$800,'5pg 데이터'!B1051)</f>
        <v>1</v>
      </c>
      <c r="F1051" t="b">
        <f t="shared" si="16"/>
        <v>1</v>
      </c>
      <c r="G1051" t="str">
        <f>IF(F1051=FALSE,"",B1051&amp;"@"&amp;COUNTIFS($B$1:B1051,B1051,$F$1:F1051,TRUE))</f>
        <v>Sri Lanka@3</v>
      </c>
      <c r="H1051" t="str">
        <f>IFERROR(INDEX('기사 제목, 링크 정리시트'!B:B,MATCH(CONCATENATE("http://skinnonews.com"&amp;'5pg 데이터'!A1051),'기사 제목, 링크 정리시트'!C:C,0)),"")</f>
        <v>SK On signs MOU with ExxonMobil for lithium offtake in U.S.</v>
      </c>
      <c r="M1051">
        <f>주간_5pg!F1051</f>
        <v>0</v>
      </c>
    </row>
    <row r="1052" spans="1:13">
      <c r="A1052" s="86" t="s">
        <v>1585</v>
      </c>
      <c r="B1052" s="86" t="s">
        <v>231</v>
      </c>
      <c r="C1052" s="86">
        <v>1</v>
      </c>
      <c r="D1052">
        <f>IF(VLOOKUP(A1052,'상위 PV'!A:C,3,0)="기사임",1,"")</f>
        <v>1</v>
      </c>
      <c r="E1052">
        <f>COUNTIF(주간_5pg!$F$2:$F$800,'5pg 데이터'!B1052)</f>
        <v>1</v>
      </c>
      <c r="F1052" t="b">
        <f t="shared" si="16"/>
        <v>1</v>
      </c>
      <c r="G1052" t="str">
        <f>IF(F1052=FALSE,"",B1052&amp;"@"&amp;COUNTIFS($B$1:B1052,B1052,$F$1:F1052,TRUE))</f>
        <v>China@32</v>
      </c>
      <c r="H1052" t="str">
        <f>IFERROR(INDEX('기사 제목, 링크 정리시트'!B:B,MATCH(CONCATENATE("http://skinnonews.com"&amp;'5pg 데이터'!A1052),'기사 제목, 링크 정리시트'!C:C,0)),"")</f>
        <v>SK On recognized as “best supplier” by Ferrari</v>
      </c>
      <c r="M1052">
        <f>주간_5pg!F1052</f>
        <v>0</v>
      </c>
    </row>
    <row r="1053" spans="1:13">
      <c r="A1053" s="86" t="s">
        <v>1585</v>
      </c>
      <c r="B1053" s="86" t="s">
        <v>235</v>
      </c>
      <c r="C1053" s="86">
        <v>1</v>
      </c>
      <c r="D1053">
        <f>IF(VLOOKUP(A1053,'상위 PV'!A:C,3,0)="기사임",1,"")</f>
        <v>1</v>
      </c>
      <c r="E1053">
        <f>COUNTIF(주간_5pg!$F$2:$F$800,'5pg 데이터'!B1053)</f>
        <v>1</v>
      </c>
      <c r="F1053" t="b">
        <f t="shared" si="16"/>
        <v>1</v>
      </c>
      <c r="G1053" t="str">
        <f>IF(F1053=FALSE,"",B1053&amp;"@"&amp;COUNTIFS($B$1:B1053,B1053,$F$1:F1053,TRUE))</f>
        <v>Hungary@6</v>
      </c>
      <c r="H1053" t="str">
        <f>IFERROR(INDEX('기사 제목, 링크 정리시트'!B:B,MATCH(CONCATENATE("http://skinnonews.com"&amp;'5pg 데이터'!A1053),'기사 제목, 링크 정리시트'!C:C,0)),"")</f>
        <v>SK On recognized as “best supplier” by Ferrari</v>
      </c>
      <c r="M1053">
        <f>주간_5pg!F1053</f>
        <v>0</v>
      </c>
    </row>
    <row r="1054" spans="1:13">
      <c r="A1054" s="86" t="s">
        <v>1585</v>
      </c>
      <c r="B1054" s="86" t="s">
        <v>1807</v>
      </c>
      <c r="C1054" s="86">
        <v>1</v>
      </c>
      <c r="D1054">
        <f>IF(VLOOKUP(A1054,'상위 PV'!A:C,3,0)="기사임",1,"")</f>
        <v>1</v>
      </c>
      <c r="E1054">
        <f>COUNTIF(주간_5pg!$F$2:$F$800,'5pg 데이터'!B1054)</f>
        <v>1</v>
      </c>
      <c r="F1054" t="b">
        <f t="shared" si="16"/>
        <v>1</v>
      </c>
      <c r="G1054" t="str">
        <f>IF(F1054=FALSE,"",B1054&amp;"@"&amp;COUNTIFS($B$1:B1054,B1054,$F$1:F1054,TRUE))</f>
        <v>Luxembourg@1</v>
      </c>
      <c r="H1054" t="str">
        <f>IFERROR(INDEX('기사 제목, 링크 정리시트'!B:B,MATCH(CONCATENATE("http://skinnonews.com"&amp;'5pg 데이터'!A1054),'기사 제목, 링크 정리시트'!C:C,0)),"")</f>
        <v>SK On recognized as “best supplier” by Ferrari</v>
      </c>
      <c r="M1054">
        <f>주간_5pg!F1054</f>
        <v>0</v>
      </c>
    </row>
    <row r="1055" spans="1:13">
      <c r="A1055" s="86" t="s">
        <v>1585</v>
      </c>
      <c r="B1055" s="86" t="s">
        <v>226</v>
      </c>
      <c r="C1055" s="86">
        <v>1</v>
      </c>
      <c r="D1055">
        <f>IF(VLOOKUP(A1055,'상위 PV'!A:C,3,0)="기사임",1,"")</f>
        <v>1</v>
      </c>
      <c r="E1055">
        <f>COUNTIF(주간_5pg!$F$2:$F$800,'5pg 데이터'!B1055)</f>
        <v>1</v>
      </c>
      <c r="F1055" t="b">
        <f t="shared" si="16"/>
        <v>1</v>
      </c>
      <c r="G1055" t="str">
        <f>IF(F1055=FALSE,"",B1055&amp;"@"&amp;COUNTIFS($B$1:B1055,B1055,$F$1:F1055,TRUE))</f>
        <v>South Korea@101</v>
      </c>
      <c r="H1055" t="str">
        <f>IFERROR(INDEX('기사 제목, 링크 정리시트'!B:B,MATCH(CONCATENATE("http://skinnonews.com"&amp;'5pg 데이터'!A1055),'기사 제목, 링크 정리시트'!C:C,0)),"")</f>
        <v>SK On recognized as “best supplier” by Ferrari</v>
      </c>
      <c r="M1055">
        <f>주간_5pg!F1055</f>
        <v>0</v>
      </c>
    </row>
    <row r="1056" spans="1:13">
      <c r="A1056" s="86" t="s">
        <v>1594</v>
      </c>
      <c r="B1056" s="86" t="s">
        <v>232</v>
      </c>
      <c r="C1056" s="86">
        <v>1</v>
      </c>
      <c r="D1056">
        <f>IF(VLOOKUP(A1056,'상위 PV'!A:C,3,0)="기사임",1,"")</f>
        <v>1</v>
      </c>
      <c r="E1056">
        <f>COUNTIF(주간_5pg!$F$2:$F$800,'5pg 데이터'!B1056)</f>
        <v>1</v>
      </c>
      <c r="F1056" t="b">
        <f t="shared" si="16"/>
        <v>1</v>
      </c>
      <c r="G1056" t="str">
        <f>IF(F1056=FALSE,"",B1056&amp;"@"&amp;COUNTIFS($B$1:B1056,B1056,$F$1:F1056,TRUE))</f>
        <v>Canada@20</v>
      </c>
      <c r="H1056" t="str">
        <f>IFERROR(INDEX('기사 제목, 링크 정리시트'!B:B,MATCH(CONCATENATE("http://skinnonews.com"&amp;'5pg 데이터'!A1056),'기사 제목, 링크 정리시트'!C:C,0)),"")</f>
        <v>Why the future of transportation in the US remains battery electric (by James Carter)</v>
      </c>
      <c r="M1056">
        <f>주간_5pg!F1056</f>
        <v>0</v>
      </c>
    </row>
    <row r="1057" spans="1:13">
      <c r="A1057" s="86" t="s">
        <v>1595</v>
      </c>
      <c r="B1057" s="86" t="s">
        <v>235</v>
      </c>
      <c r="C1057" s="86">
        <v>1</v>
      </c>
      <c r="D1057">
        <f>IF(VLOOKUP(A1057,'상위 PV'!A:C,3,0)="기사임",1,"")</f>
        <v>1</v>
      </c>
      <c r="E1057">
        <f>COUNTIF(주간_5pg!$F$2:$F$800,'5pg 데이터'!B1057)</f>
        <v>1</v>
      </c>
      <c r="F1057" t="b">
        <f t="shared" si="16"/>
        <v>1</v>
      </c>
      <c r="G1057" t="str">
        <f>IF(F1057=FALSE,"",B1057&amp;"@"&amp;COUNTIFS($B$1:B1057,B1057,$F$1:F1057,TRUE))</f>
        <v>Hungary@7</v>
      </c>
      <c r="H1057" t="str">
        <f>IFERROR(INDEX('기사 제목, 링크 정리시트'!B:B,MATCH(CONCATENATE("http://skinnonews.com"&amp;'5pg 데이터'!A1057),'기사 제목, 링크 정리시트'!C:C,0)),"")</f>
        <v>World’s first* supply chain established for more sustainable polyester fiber based on CO2-derived material as well as renewable and bio-based materials</v>
      </c>
      <c r="M1057">
        <f>주간_5pg!F1057</f>
        <v>0</v>
      </c>
    </row>
    <row r="1058" spans="1:13">
      <c r="A1058" s="86" t="s">
        <v>1595</v>
      </c>
      <c r="B1058" s="86" t="s">
        <v>227</v>
      </c>
      <c r="C1058" s="86">
        <v>1</v>
      </c>
      <c r="D1058">
        <f>IF(VLOOKUP(A1058,'상위 PV'!A:C,3,0)="기사임",1,"")</f>
        <v>1</v>
      </c>
      <c r="E1058">
        <f>COUNTIF(주간_5pg!$F$2:$F$800,'5pg 데이터'!B1058)</f>
        <v>1</v>
      </c>
      <c r="F1058" t="b">
        <f t="shared" si="16"/>
        <v>1</v>
      </c>
      <c r="G1058" t="str">
        <f>IF(F1058=FALSE,"",B1058&amp;"@"&amp;COUNTIFS($B$1:B1058,B1058,$F$1:F1058,TRUE))</f>
        <v>Japan@57</v>
      </c>
      <c r="H1058" t="str">
        <f>IFERROR(INDEX('기사 제목, 링크 정리시트'!B:B,MATCH(CONCATENATE("http://skinnonews.com"&amp;'5pg 데이터'!A1058),'기사 제목, 링크 정리시트'!C:C,0)),"")</f>
        <v>World’s first* supply chain established for more sustainable polyester fiber based on CO2-derived material as well as renewable and bio-based materials</v>
      </c>
      <c r="M1058">
        <f>주간_5pg!F1058</f>
        <v>0</v>
      </c>
    </row>
    <row r="1059" spans="1:13">
      <c r="A1059" s="86" t="s">
        <v>1595</v>
      </c>
      <c r="B1059" s="86" t="s">
        <v>226</v>
      </c>
      <c r="C1059" s="86">
        <v>1</v>
      </c>
      <c r="D1059">
        <f>IF(VLOOKUP(A1059,'상위 PV'!A:C,3,0)="기사임",1,"")</f>
        <v>1</v>
      </c>
      <c r="E1059">
        <f>COUNTIF(주간_5pg!$F$2:$F$800,'5pg 데이터'!B1059)</f>
        <v>1</v>
      </c>
      <c r="F1059" t="b">
        <f t="shared" si="16"/>
        <v>1</v>
      </c>
      <c r="G1059" t="str">
        <f>IF(F1059=FALSE,"",B1059&amp;"@"&amp;COUNTIFS($B$1:B1059,B1059,$F$1:F1059,TRUE))</f>
        <v>South Korea@102</v>
      </c>
      <c r="H1059" t="str">
        <f>IFERROR(INDEX('기사 제목, 링크 정리시트'!B:B,MATCH(CONCATENATE("http://skinnonews.com"&amp;'5pg 데이터'!A1059),'기사 제목, 링크 정리시트'!C:C,0)),"")</f>
        <v>World’s first* supply chain established for more sustainable polyester fiber based on CO2-derived material as well as renewable and bio-based materials</v>
      </c>
      <c r="M1059">
        <f>주간_5pg!F1059</f>
        <v>0</v>
      </c>
    </row>
    <row r="1060" spans="1:13">
      <c r="A1060" s="86" t="s">
        <v>1609</v>
      </c>
      <c r="B1060" s="86" t="s">
        <v>239</v>
      </c>
      <c r="C1060" s="86">
        <v>1</v>
      </c>
      <c r="D1060">
        <f>IF(VLOOKUP(A1060,'상위 PV'!A:C,3,0)="기사임",1,"")</f>
        <v>1</v>
      </c>
      <c r="E1060">
        <f>COUNTIF(주간_5pg!$F$2:$F$800,'5pg 데이터'!B1060)</f>
        <v>1</v>
      </c>
      <c r="F1060" t="b">
        <f t="shared" si="16"/>
        <v>1</v>
      </c>
      <c r="G1060" t="str">
        <f>IF(F1060=FALSE,"",B1060&amp;"@"&amp;COUNTIFS($B$1:B1060,B1060,$F$1:F1060,TRUE))</f>
        <v>Austria@4</v>
      </c>
      <c r="H1060" t="str">
        <f>IFERROR(INDEX('기사 제목, 링크 정리시트'!B:B,MATCH(CONCATENATE("http://skinnonews.com"&amp;'5pg 데이터'!A1060),'기사 제목, 링크 정리시트'!C:C,0)),"")</f>
        <v>SK Innovation's MSCI ESG rating upgraded to AA, recognized as a global leader</v>
      </c>
      <c r="M1060">
        <f>주간_5pg!F1060</f>
        <v>0</v>
      </c>
    </row>
    <row r="1061" spans="1:13">
      <c r="A1061" s="86" t="s">
        <v>1609</v>
      </c>
      <c r="B1061" s="86" t="s">
        <v>232</v>
      </c>
      <c r="C1061" s="86">
        <v>1</v>
      </c>
      <c r="D1061">
        <f>IF(VLOOKUP(A1061,'상위 PV'!A:C,3,0)="기사임",1,"")</f>
        <v>1</v>
      </c>
      <c r="E1061">
        <f>COUNTIF(주간_5pg!$F$2:$F$800,'5pg 데이터'!B1061)</f>
        <v>1</v>
      </c>
      <c r="F1061" t="b">
        <f t="shared" si="16"/>
        <v>1</v>
      </c>
      <c r="G1061" t="str">
        <f>IF(F1061=FALSE,"",B1061&amp;"@"&amp;COUNTIFS($B$1:B1061,B1061,$F$1:F1061,TRUE))</f>
        <v>Canada@21</v>
      </c>
      <c r="H1061" t="str">
        <f>IFERROR(INDEX('기사 제목, 링크 정리시트'!B:B,MATCH(CONCATENATE("http://skinnonews.com"&amp;'5pg 데이터'!A1061),'기사 제목, 링크 정리시트'!C:C,0)),"")</f>
        <v>SK Innovation's MSCI ESG rating upgraded to AA, recognized as a global leader</v>
      </c>
      <c r="M1061">
        <f>주간_5pg!F1061</f>
        <v>0</v>
      </c>
    </row>
    <row r="1062" spans="1:13">
      <c r="A1062" s="86" t="s">
        <v>1609</v>
      </c>
      <c r="B1062" s="86" t="s">
        <v>965</v>
      </c>
      <c r="C1062" s="86">
        <v>1</v>
      </c>
      <c r="D1062">
        <f>IF(VLOOKUP(A1062,'상위 PV'!A:C,3,0)="기사임",1,"")</f>
        <v>1</v>
      </c>
      <c r="E1062">
        <f>COUNTIF(주간_5pg!$F$2:$F$800,'5pg 데이터'!B1062)</f>
        <v>1</v>
      </c>
      <c r="F1062" t="b">
        <f t="shared" si="16"/>
        <v>1</v>
      </c>
      <c r="G1062" t="str">
        <f>IF(F1062=FALSE,"",B1062&amp;"@"&amp;COUNTIFS($B$1:B1062,B1062,$F$1:F1062,TRUE))</f>
        <v>Finland@6</v>
      </c>
      <c r="H1062" t="str">
        <f>IFERROR(INDEX('기사 제목, 링크 정리시트'!B:B,MATCH(CONCATENATE("http://skinnonews.com"&amp;'5pg 데이터'!A1062),'기사 제목, 링크 정리시트'!C:C,0)),"")</f>
        <v>SK Innovation's MSCI ESG rating upgraded to AA, recognized as a global leader</v>
      </c>
      <c r="M1062">
        <f>주간_5pg!F1062</f>
        <v>0</v>
      </c>
    </row>
    <row r="1063" spans="1:13">
      <c r="A1063" s="86" t="s">
        <v>1609</v>
      </c>
      <c r="B1063" s="86" t="s">
        <v>235</v>
      </c>
      <c r="C1063" s="86">
        <v>1</v>
      </c>
      <c r="D1063">
        <f>IF(VLOOKUP(A1063,'상위 PV'!A:C,3,0)="기사임",1,"")</f>
        <v>1</v>
      </c>
      <c r="E1063">
        <f>COUNTIF(주간_5pg!$F$2:$F$800,'5pg 데이터'!B1063)</f>
        <v>1</v>
      </c>
      <c r="F1063" t="b">
        <f t="shared" si="16"/>
        <v>1</v>
      </c>
      <c r="G1063" t="str">
        <f>IF(F1063=FALSE,"",B1063&amp;"@"&amp;COUNTIFS($B$1:B1063,B1063,$F$1:F1063,TRUE))</f>
        <v>Hungary@8</v>
      </c>
      <c r="H1063" t="str">
        <f>IFERROR(INDEX('기사 제목, 링크 정리시트'!B:B,MATCH(CONCATENATE("http://skinnonews.com"&amp;'5pg 데이터'!A1063),'기사 제목, 링크 정리시트'!C:C,0)),"")</f>
        <v>SK Innovation's MSCI ESG rating upgraded to AA, recognized as a global leader</v>
      </c>
      <c r="M1063">
        <f>주간_5pg!F1063</f>
        <v>0</v>
      </c>
    </row>
    <row r="1064" spans="1:13">
      <c r="A1064" s="86" t="s">
        <v>1609</v>
      </c>
      <c r="B1064" s="86" t="s">
        <v>229</v>
      </c>
      <c r="C1064" s="86">
        <v>1</v>
      </c>
      <c r="D1064">
        <f>IF(VLOOKUP(A1064,'상위 PV'!A:C,3,0)="기사임",1,"")</f>
        <v>1</v>
      </c>
      <c r="E1064">
        <f>COUNTIF(주간_5pg!$F$2:$F$800,'5pg 데이터'!B1064)</f>
        <v>1</v>
      </c>
      <c r="F1064" t="b">
        <f t="shared" si="16"/>
        <v>1</v>
      </c>
      <c r="G1064" t="str">
        <f>IF(F1064=FALSE,"",B1064&amp;"@"&amp;COUNTIFS($B$1:B1064,B1064,$F$1:F1064,TRUE))</f>
        <v>India@78</v>
      </c>
      <c r="H1064" t="str">
        <f>IFERROR(INDEX('기사 제목, 링크 정리시트'!B:B,MATCH(CONCATENATE("http://skinnonews.com"&amp;'5pg 데이터'!A1064),'기사 제목, 링크 정리시트'!C:C,0)),"")</f>
        <v>SK Innovation's MSCI ESG rating upgraded to AA, recognized as a global leader</v>
      </c>
      <c r="M1064">
        <f>주간_5pg!F1064</f>
        <v>0</v>
      </c>
    </row>
    <row r="1065" spans="1:13">
      <c r="A1065" s="86" t="s">
        <v>1609</v>
      </c>
      <c r="B1065" s="86" t="s">
        <v>1606</v>
      </c>
      <c r="C1065" s="86">
        <v>1</v>
      </c>
      <c r="D1065">
        <f>IF(VLOOKUP(A1065,'상위 PV'!A:C,3,0)="기사임",1,"")</f>
        <v>1</v>
      </c>
      <c r="E1065">
        <f>COUNTIF(주간_5pg!$F$2:$F$800,'5pg 데이터'!B1065)</f>
        <v>1</v>
      </c>
      <c r="F1065" t="b">
        <f t="shared" si="16"/>
        <v>1</v>
      </c>
      <c r="G1065" t="str">
        <f>IF(F1065=FALSE,"",B1065&amp;"@"&amp;COUNTIFS($B$1:B1065,B1065,$F$1:F1065,TRUE))</f>
        <v>Qatar@2</v>
      </c>
      <c r="H1065" t="str">
        <f>IFERROR(INDEX('기사 제목, 링크 정리시트'!B:B,MATCH(CONCATENATE("http://skinnonews.com"&amp;'5pg 데이터'!A1065),'기사 제목, 링크 정리시트'!C:C,0)),"")</f>
        <v>SK Innovation's MSCI ESG rating upgraded to AA, recognized as a global leader</v>
      </c>
      <c r="M1065">
        <f>주간_5pg!F1065</f>
        <v>0</v>
      </c>
    </row>
    <row r="1066" spans="1:13">
      <c r="A1066" s="86" t="s">
        <v>1609</v>
      </c>
      <c r="B1066" s="86" t="s">
        <v>234</v>
      </c>
      <c r="C1066" s="86">
        <v>1</v>
      </c>
      <c r="D1066">
        <f>IF(VLOOKUP(A1066,'상위 PV'!A:C,3,0)="기사임",1,"")</f>
        <v>1</v>
      </c>
      <c r="E1066">
        <f>COUNTIF(주간_5pg!$F$2:$F$800,'5pg 데이터'!B1066)</f>
        <v>1</v>
      </c>
      <c r="F1066" t="b">
        <f t="shared" si="16"/>
        <v>1</v>
      </c>
      <c r="G1066" t="str">
        <f>IF(F1066=FALSE,"",B1066&amp;"@"&amp;COUNTIFS($B$1:B1066,B1066,$F$1:F1066,TRUE))</f>
        <v>United Kingdom@36</v>
      </c>
      <c r="H1066" t="str">
        <f>IFERROR(INDEX('기사 제목, 링크 정리시트'!B:B,MATCH(CONCATENATE("http://skinnonews.com"&amp;'5pg 데이터'!A1066),'기사 제목, 링크 정리시트'!C:C,0)),"")</f>
        <v>SK Innovation's MSCI ESG rating upgraded to AA, recognized as a global leader</v>
      </c>
      <c r="M1066">
        <f>주간_5pg!F1066</f>
        <v>0</v>
      </c>
    </row>
    <row r="1067" spans="1:13">
      <c r="A1067" s="86" t="s">
        <v>1609</v>
      </c>
      <c r="B1067" s="86" t="s">
        <v>225</v>
      </c>
      <c r="C1067" s="86">
        <v>1</v>
      </c>
      <c r="D1067">
        <f>IF(VLOOKUP(A1067,'상위 PV'!A:C,3,0)="기사임",1,"")</f>
        <v>1</v>
      </c>
      <c r="E1067">
        <f>COUNTIF(주간_5pg!$F$2:$F$800,'5pg 데이터'!B1067)</f>
        <v>1</v>
      </c>
      <c r="F1067" t="b">
        <f t="shared" si="16"/>
        <v>1</v>
      </c>
      <c r="G1067" t="str">
        <f>IF(F1067=FALSE,"",B1067&amp;"@"&amp;COUNTIFS($B$1:B1067,B1067,$F$1:F1067,TRUE))</f>
        <v>United States@97</v>
      </c>
      <c r="H1067" t="str">
        <f>IFERROR(INDEX('기사 제목, 링크 정리시트'!B:B,MATCH(CONCATENATE("http://skinnonews.com"&amp;'5pg 데이터'!A1067),'기사 제목, 링크 정리시트'!C:C,0)),"")</f>
        <v>SK Innovation's MSCI ESG rating upgraded to AA, recognized as a global leader</v>
      </c>
      <c r="M1067">
        <f>주간_5pg!F1067</f>
        <v>0</v>
      </c>
    </row>
    <row r="1068" spans="1:13">
      <c r="A1068" s="86" t="s">
        <v>1608</v>
      </c>
      <c r="B1068" s="86" t="s">
        <v>229</v>
      </c>
      <c r="C1068" s="86">
        <v>1</v>
      </c>
      <c r="D1068">
        <f>IF(VLOOKUP(A1068,'상위 PV'!A:C,3,0)="기사임",1,"")</f>
        <v>1</v>
      </c>
      <c r="E1068">
        <f>COUNTIF(주간_5pg!$F$2:$F$800,'5pg 데이터'!B1068)</f>
        <v>1</v>
      </c>
      <c r="F1068" t="b">
        <f t="shared" si="16"/>
        <v>1</v>
      </c>
      <c r="G1068" t="str">
        <f>IF(F1068=FALSE,"",B1068&amp;"@"&amp;COUNTIFS($B$1:B1068,B1068,$F$1:F1068,TRUE))</f>
        <v>India@79</v>
      </c>
      <c r="H1068" t="str">
        <f>IFERROR(INDEX('기사 제목, 링크 정리시트'!B:B,MATCH(CONCATENATE("http://skinnonews.com"&amp;'5pg 데이터'!A1068),'기사 제목, 링크 정리시트'!C:C,0)),"")</f>
        <v>[Battery Explorer] ② The 4 key components of a secondary battery</v>
      </c>
      <c r="M1068">
        <f>주간_5pg!F1068</f>
        <v>0</v>
      </c>
    </row>
    <row r="1069" spans="1:13">
      <c r="A1069" s="86" t="s">
        <v>1608</v>
      </c>
      <c r="B1069" s="86" t="s">
        <v>227</v>
      </c>
      <c r="C1069" s="86">
        <v>1</v>
      </c>
      <c r="D1069">
        <f>IF(VLOOKUP(A1069,'상위 PV'!A:C,3,0)="기사임",1,"")</f>
        <v>1</v>
      </c>
      <c r="E1069">
        <f>COUNTIF(주간_5pg!$F$2:$F$800,'5pg 데이터'!B1069)</f>
        <v>1</v>
      </c>
      <c r="F1069" t="b">
        <f t="shared" si="16"/>
        <v>1</v>
      </c>
      <c r="G1069" t="str">
        <f>IF(F1069=FALSE,"",B1069&amp;"@"&amp;COUNTIFS($B$1:B1069,B1069,$F$1:F1069,TRUE))</f>
        <v>Japan@58</v>
      </c>
      <c r="H1069" t="str">
        <f>IFERROR(INDEX('기사 제목, 링크 정리시트'!B:B,MATCH(CONCATENATE("http://skinnonews.com"&amp;'5pg 데이터'!A1069),'기사 제목, 링크 정리시트'!C:C,0)),"")</f>
        <v>[Battery Explorer] ② The 4 key components of a secondary battery</v>
      </c>
      <c r="M1069">
        <f>주간_5pg!F1069</f>
        <v>0</v>
      </c>
    </row>
    <row r="1070" spans="1:13">
      <c r="A1070" s="86" t="s">
        <v>1607</v>
      </c>
      <c r="B1070" s="86" t="s">
        <v>229</v>
      </c>
      <c r="C1070" s="86">
        <v>1</v>
      </c>
      <c r="D1070">
        <f>IF(VLOOKUP(A1070,'상위 PV'!A:C,3,0)="기사임",1,"")</f>
        <v>1</v>
      </c>
      <c r="E1070">
        <f>COUNTIF(주간_5pg!$F$2:$F$800,'5pg 데이터'!B1070)</f>
        <v>1</v>
      </c>
      <c r="F1070" t="b">
        <f t="shared" si="16"/>
        <v>1</v>
      </c>
      <c r="G1070" t="str">
        <f>IF(F1070=FALSE,"",B1070&amp;"@"&amp;COUNTIFS($B$1:B1070,B1070,$F$1:F1070,TRUE))</f>
        <v>India@80</v>
      </c>
      <c r="H1070" t="str">
        <f>IFERROR(INDEX('기사 제목, 링크 정리시트'!B:B,MATCH(CONCATENATE("http://skinnonews.com"&amp;'5pg 데이터'!A1070),'기사 제목, 링크 정리시트'!C:C,0)),"")</f>
        <v>SK Innovation to explore future energy growth strategies at Global Forum in the U.S.</v>
      </c>
      <c r="M1070">
        <f>주간_5pg!F1070</f>
        <v>0</v>
      </c>
    </row>
    <row r="1071" spans="1:13">
      <c r="A1071" s="86" t="s">
        <v>1607</v>
      </c>
      <c r="B1071" s="86" t="s">
        <v>230</v>
      </c>
      <c r="C1071" s="86">
        <v>1</v>
      </c>
      <c r="D1071">
        <f>IF(VLOOKUP(A1071,'상위 PV'!A:C,3,0)="기사임",1,"")</f>
        <v>1</v>
      </c>
      <c r="E1071">
        <f>COUNTIF(주간_5pg!$F$2:$F$800,'5pg 데이터'!B1071)</f>
        <v>1</v>
      </c>
      <c r="F1071" t="b">
        <f t="shared" si="16"/>
        <v>1</v>
      </c>
      <c r="G1071" t="str">
        <f>IF(F1071=FALSE,"",B1071&amp;"@"&amp;COUNTIFS($B$1:B1071,B1071,$F$1:F1071,TRUE))</f>
        <v>Singapore@62</v>
      </c>
      <c r="H1071" t="str">
        <f>IFERROR(INDEX('기사 제목, 링크 정리시트'!B:B,MATCH(CONCATENATE("http://skinnonews.com"&amp;'5pg 데이터'!A1071),'기사 제목, 링크 정리시트'!C:C,0)),"")</f>
        <v>SK Innovation to explore future energy growth strategies at Global Forum in the U.S.</v>
      </c>
      <c r="M1071">
        <f>주간_5pg!F1071</f>
        <v>0</v>
      </c>
    </row>
    <row r="1072" spans="1:13">
      <c r="A1072" s="86" t="s">
        <v>1607</v>
      </c>
      <c r="B1072" s="86" t="s">
        <v>226</v>
      </c>
      <c r="C1072" s="86">
        <v>1</v>
      </c>
      <c r="D1072">
        <f>IF(VLOOKUP(A1072,'상위 PV'!A:C,3,0)="기사임",1,"")</f>
        <v>1</v>
      </c>
      <c r="E1072">
        <f>COUNTIF(주간_5pg!$F$2:$F$800,'5pg 데이터'!B1072)</f>
        <v>1</v>
      </c>
      <c r="F1072" t="b">
        <f t="shared" si="16"/>
        <v>1</v>
      </c>
      <c r="G1072" t="str">
        <f>IF(F1072=FALSE,"",B1072&amp;"@"&amp;COUNTIFS($B$1:B1072,B1072,$F$1:F1072,TRUE))</f>
        <v>South Korea@103</v>
      </c>
      <c r="H1072" t="str">
        <f>IFERROR(INDEX('기사 제목, 링크 정리시트'!B:B,MATCH(CONCATENATE("http://skinnonews.com"&amp;'5pg 데이터'!A1072),'기사 제목, 링크 정리시트'!C:C,0)),"")</f>
        <v>SK Innovation to explore future energy growth strategies at Global Forum in the U.S.</v>
      </c>
      <c r="M1072">
        <f>주간_5pg!F1072</f>
        <v>0</v>
      </c>
    </row>
    <row r="1073" spans="1:13">
      <c r="A1073" s="86" t="s">
        <v>1629</v>
      </c>
      <c r="B1073" s="86" t="s">
        <v>233</v>
      </c>
      <c r="C1073" s="86">
        <v>1</v>
      </c>
      <c r="D1073">
        <f>IF(VLOOKUP(A1073,'상위 PV'!A:C,3,0)="기사임",1,"")</f>
        <v>1</v>
      </c>
      <c r="E1073">
        <f>COUNTIF(주간_5pg!$F$2:$F$800,'5pg 데이터'!B1073)</f>
        <v>1</v>
      </c>
      <c r="F1073" t="b">
        <f t="shared" si="16"/>
        <v>1</v>
      </c>
      <c r="G1073" t="str">
        <f>IF(F1073=FALSE,"",B1073&amp;"@"&amp;COUNTIFS($B$1:B1073,B1073,$F$1:F1073,TRUE))</f>
        <v>Hong Kong@25</v>
      </c>
      <c r="H1073" t="str">
        <f>IFERROR(INDEX('기사 제목, 링크 정리시트'!B:B,MATCH(CONCATENATE("http://skinnonews.com"&amp;'5pg 데이터'!A1073),'기사 제목, 링크 정리시트'!C:C,0)),"")</f>
        <v>[Interview] “Growing together with social enterprises through pro bono,” stories shared by SK Innovation CSR manager</v>
      </c>
      <c r="M1073">
        <f>주간_5pg!F1073</f>
        <v>0</v>
      </c>
    </row>
    <row r="1074" spans="1:13">
      <c r="A1074" s="86" t="s">
        <v>1629</v>
      </c>
      <c r="B1074" s="86" t="s">
        <v>244</v>
      </c>
      <c r="C1074" s="86">
        <v>1</v>
      </c>
      <c r="D1074">
        <f>IF(VLOOKUP(A1074,'상위 PV'!A:C,3,0)="기사임",1,"")</f>
        <v>1</v>
      </c>
      <c r="E1074">
        <f>COUNTIF(주간_5pg!$F$2:$F$800,'5pg 데이터'!B1074)</f>
        <v>1</v>
      </c>
      <c r="F1074" t="b">
        <f t="shared" si="16"/>
        <v>1</v>
      </c>
      <c r="G1074" t="str">
        <f>IF(F1074=FALSE,"",B1074&amp;"@"&amp;COUNTIFS($B$1:B1074,B1074,$F$1:F1074,TRUE))</f>
        <v>Indonesia@37</v>
      </c>
      <c r="H1074" t="str">
        <f>IFERROR(INDEX('기사 제목, 링크 정리시트'!B:B,MATCH(CONCATENATE("http://skinnonews.com"&amp;'5pg 데이터'!A1074),'기사 제목, 링크 정리시트'!C:C,0)),"")</f>
        <v>[Interview] “Growing together with social enterprises through pro bono,” stories shared by SK Innovation CSR manager</v>
      </c>
      <c r="M1074">
        <f>주간_5pg!F1074</f>
        <v>0</v>
      </c>
    </row>
    <row r="1075" spans="1:13">
      <c r="A1075" s="86" t="s">
        <v>1628</v>
      </c>
      <c r="B1075" s="86" t="s">
        <v>239</v>
      </c>
      <c r="C1075" s="86">
        <v>1</v>
      </c>
      <c r="D1075">
        <f>IF(VLOOKUP(A1075,'상위 PV'!A:C,3,0)="기사임",1,"")</f>
        <v>1</v>
      </c>
      <c r="E1075">
        <f>COUNTIF(주간_5pg!$F$2:$F$800,'5pg 데이터'!B1075)</f>
        <v>1</v>
      </c>
      <c r="F1075" t="b">
        <f t="shared" si="16"/>
        <v>1</v>
      </c>
      <c r="G1075" t="str">
        <f>IF(F1075=FALSE,"",B1075&amp;"@"&amp;COUNTIFS($B$1:B1075,B1075,$F$1:F1075,TRUE))</f>
        <v>Austria@5</v>
      </c>
      <c r="H1075" t="str">
        <f>IFERROR(INDEX('기사 제목, 링크 정리시트'!B:B,MATCH(CONCATENATE("http://skinnonews.com"&amp;'5pg 데이터'!A1075),'기사 제목, 링크 정리시트'!C:C,0)),"")</f>
        <v>SK Innovation and SK E&amp;S announce merger, forming Asia-Pacific's largest private energy company with assets of KRW 100 trillion</v>
      </c>
      <c r="M1075">
        <f>주간_5pg!F1075</f>
        <v>0</v>
      </c>
    </row>
    <row r="1076" spans="1:13">
      <c r="A1076" s="86" t="s">
        <v>1628</v>
      </c>
      <c r="B1076" s="86" t="s">
        <v>232</v>
      </c>
      <c r="C1076" s="86">
        <v>1</v>
      </c>
      <c r="D1076">
        <f>IF(VLOOKUP(A1076,'상위 PV'!A:C,3,0)="기사임",1,"")</f>
        <v>1</v>
      </c>
      <c r="E1076">
        <f>COUNTIF(주간_5pg!$F$2:$F$800,'5pg 데이터'!B1076)</f>
        <v>1</v>
      </c>
      <c r="F1076" t="b">
        <f t="shared" si="16"/>
        <v>1</v>
      </c>
      <c r="G1076" t="str">
        <f>IF(F1076=FALSE,"",B1076&amp;"@"&amp;COUNTIFS($B$1:B1076,B1076,$F$1:F1076,TRUE))</f>
        <v>Canada@22</v>
      </c>
      <c r="H1076" t="str">
        <f>IFERROR(INDEX('기사 제목, 링크 정리시트'!B:B,MATCH(CONCATENATE("http://skinnonews.com"&amp;'5pg 데이터'!A1076),'기사 제목, 링크 정리시트'!C:C,0)),"")</f>
        <v>SK Innovation and SK E&amp;S announce merger, forming Asia-Pacific's largest private energy company with assets of KRW 100 trillion</v>
      </c>
      <c r="M1076">
        <f>주간_5pg!F1076</f>
        <v>0</v>
      </c>
    </row>
    <row r="1077" spans="1:13">
      <c r="A1077" s="86" t="s">
        <v>1628</v>
      </c>
      <c r="B1077" s="86" t="s">
        <v>965</v>
      </c>
      <c r="C1077" s="86">
        <v>1</v>
      </c>
      <c r="D1077">
        <f>IF(VLOOKUP(A1077,'상위 PV'!A:C,3,0)="기사임",1,"")</f>
        <v>1</v>
      </c>
      <c r="E1077">
        <f>COUNTIF(주간_5pg!$F$2:$F$800,'5pg 데이터'!B1077)</f>
        <v>1</v>
      </c>
      <c r="F1077" t="b">
        <f t="shared" si="16"/>
        <v>1</v>
      </c>
      <c r="G1077" t="str">
        <f>IF(F1077=FALSE,"",B1077&amp;"@"&amp;COUNTIFS($B$1:B1077,B1077,$F$1:F1077,TRUE))</f>
        <v>Finland@7</v>
      </c>
      <c r="H1077" t="str">
        <f>IFERROR(INDEX('기사 제목, 링크 정리시트'!B:B,MATCH(CONCATENATE("http://skinnonews.com"&amp;'5pg 데이터'!A1077),'기사 제목, 링크 정리시트'!C:C,0)),"")</f>
        <v>SK Innovation and SK E&amp;S announce merger, forming Asia-Pacific's largest private energy company with assets of KRW 100 trillion</v>
      </c>
      <c r="M1077">
        <f>주간_5pg!F1077</f>
        <v>0</v>
      </c>
    </row>
    <row r="1078" spans="1:13">
      <c r="A1078" s="86" t="s">
        <v>1628</v>
      </c>
      <c r="B1078" s="86" t="s">
        <v>242</v>
      </c>
      <c r="C1078" s="86">
        <v>1</v>
      </c>
      <c r="D1078">
        <f>IF(VLOOKUP(A1078,'상위 PV'!A:C,3,0)="기사임",1,"")</f>
        <v>1</v>
      </c>
      <c r="E1078">
        <f>COUNTIF(주간_5pg!$F$2:$F$800,'5pg 데이터'!B1078)</f>
        <v>1</v>
      </c>
      <c r="F1078" t="b">
        <f t="shared" si="16"/>
        <v>1</v>
      </c>
      <c r="G1078" t="str">
        <f>IF(F1078=FALSE,"",B1078&amp;"@"&amp;COUNTIFS($B$1:B1078,B1078,$F$1:F1078,TRUE))</f>
        <v>Taiwan@19</v>
      </c>
      <c r="H1078" t="str">
        <f>IFERROR(INDEX('기사 제목, 링크 정리시트'!B:B,MATCH(CONCATENATE("http://skinnonews.com"&amp;'5pg 데이터'!A1078),'기사 제목, 링크 정리시트'!C:C,0)),"")</f>
        <v>SK Innovation and SK E&amp;S announce merger, forming Asia-Pacific's largest private energy company with assets of KRW 100 trillion</v>
      </c>
      <c r="M1078">
        <f>주간_5pg!F1078</f>
        <v>0</v>
      </c>
    </row>
    <row r="1079" spans="1:13">
      <c r="A1079" s="86" t="s">
        <v>1628</v>
      </c>
      <c r="B1079" s="86" t="s">
        <v>628</v>
      </c>
      <c r="C1079" s="86">
        <v>1</v>
      </c>
      <c r="D1079">
        <f>IF(VLOOKUP(A1079,'상위 PV'!A:C,3,0)="기사임",1,"")</f>
        <v>1</v>
      </c>
      <c r="E1079">
        <f>COUNTIF(주간_5pg!$F$2:$F$800,'5pg 데이터'!B1079)</f>
        <v>1</v>
      </c>
      <c r="F1079" t="b">
        <f t="shared" si="16"/>
        <v>1</v>
      </c>
      <c r="G1079" t="str">
        <f>IF(F1079=FALSE,"",B1079&amp;"@"&amp;COUNTIFS($B$1:B1079,B1079,$F$1:F1079,TRUE))</f>
        <v>United Arab Emirates@9</v>
      </c>
      <c r="H1079" t="str">
        <f>IFERROR(INDEX('기사 제목, 링크 정리시트'!B:B,MATCH(CONCATENATE("http://skinnonews.com"&amp;'5pg 데이터'!A1079),'기사 제목, 링크 정리시트'!C:C,0)),"")</f>
        <v>SK Innovation and SK E&amp;S announce merger, forming Asia-Pacific's largest private energy company with assets of KRW 100 trillion</v>
      </c>
      <c r="M1079">
        <f>주간_5pg!F1079</f>
        <v>0</v>
      </c>
    </row>
    <row r="1080" spans="1:13">
      <c r="A1080" s="86" t="s">
        <v>1646</v>
      </c>
      <c r="B1080" s="86" t="s">
        <v>239</v>
      </c>
      <c r="C1080" s="86">
        <v>1</v>
      </c>
      <c r="D1080">
        <f>IF(VLOOKUP(A1080,'상위 PV'!A:C,3,0)="기사임",1,"")</f>
        <v>1</v>
      </c>
      <c r="E1080">
        <f>COUNTIF(주간_5pg!$F$2:$F$800,'5pg 데이터'!B1080)</f>
        <v>1</v>
      </c>
      <c r="F1080" t="b">
        <f t="shared" si="16"/>
        <v>1</v>
      </c>
      <c r="G1080" t="str">
        <f>IF(F1080=FALSE,"",B1080&amp;"@"&amp;COUNTIFS($B$1:B1080,B1080,$F$1:F1080,TRUE))</f>
        <v>Austria@6</v>
      </c>
      <c r="H1080" t="str">
        <f>IFERROR(INDEX('기사 제목, 링크 정리시트'!B:B,MATCH(CONCATENATE("http://skinnonews.com"&amp;'5pg 데이터'!A1080),'기사 제목, 링크 정리시트'!C:C,0)),"")</f>
        <v>[SK Innovation’s Q2 2024 Financial Results] Recording revenue of KRW 18.8 trillion and operating loss of KRW 45.8 billion</v>
      </c>
      <c r="M1080">
        <f>주간_5pg!F1080</f>
        <v>0</v>
      </c>
    </row>
    <row r="1081" spans="1:13">
      <c r="A1081" s="86" t="s">
        <v>1646</v>
      </c>
      <c r="B1081" s="86" t="s">
        <v>1583</v>
      </c>
      <c r="C1081" s="86">
        <v>1</v>
      </c>
      <c r="D1081">
        <f>IF(VLOOKUP(A1081,'상위 PV'!A:C,3,0)="기사임",1,"")</f>
        <v>1</v>
      </c>
      <c r="E1081">
        <f>COUNTIF(주간_5pg!$F$2:$F$800,'5pg 데이터'!B1081)</f>
        <v>1</v>
      </c>
      <c r="F1081" t="b">
        <f t="shared" si="16"/>
        <v>1</v>
      </c>
      <c r="G1081" t="str">
        <f>IF(F1081=FALSE,"",B1081&amp;"@"&amp;COUNTIFS($B$1:B1081,B1081,$F$1:F1081,TRUE))</f>
        <v>Egypt@4</v>
      </c>
      <c r="H1081" t="str">
        <f>IFERROR(INDEX('기사 제목, 링크 정리시트'!B:B,MATCH(CONCATENATE("http://skinnonews.com"&amp;'5pg 데이터'!A1081),'기사 제목, 링크 정리시트'!C:C,0)),"")</f>
        <v>[SK Innovation’s Q2 2024 Financial Results] Recording revenue of KRW 18.8 trillion and operating loss of KRW 45.8 billion</v>
      </c>
      <c r="M1081">
        <f>주간_5pg!F1081</f>
        <v>0</v>
      </c>
    </row>
    <row r="1082" spans="1:13">
      <c r="A1082" s="86" t="s">
        <v>1646</v>
      </c>
      <c r="B1082" s="86" t="s">
        <v>1709</v>
      </c>
      <c r="C1082" s="86">
        <v>1</v>
      </c>
      <c r="D1082">
        <f>IF(VLOOKUP(A1082,'상위 PV'!A:C,3,0)="기사임",1,"")</f>
        <v>1</v>
      </c>
      <c r="E1082">
        <f>COUNTIF(주간_5pg!$F$2:$F$800,'5pg 데이터'!B1082)</f>
        <v>1</v>
      </c>
      <c r="F1082" t="b">
        <f t="shared" si="16"/>
        <v>1</v>
      </c>
      <c r="G1082" t="str">
        <f>IF(F1082=FALSE,"",B1082&amp;"@"&amp;COUNTIFS($B$1:B1082,B1082,$F$1:F1082,TRUE))</f>
        <v>Kuwait@2</v>
      </c>
      <c r="H1082" t="str">
        <f>IFERROR(INDEX('기사 제목, 링크 정리시트'!B:B,MATCH(CONCATENATE("http://skinnonews.com"&amp;'5pg 데이터'!A1082),'기사 제목, 링크 정리시트'!C:C,0)),"")</f>
        <v>[SK Innovation’s Q2 2024 Financial Results] Recording revenue of KRW 18.8 trillion and operating loss of KRW 45.8 billion</v>
      </c>
      <c r="M1082">
        <f>주간_5pg!F1082</f>
        <v>0</v>
      </c>
    </row>
    <row r="1083" spans="1:13">
      <c r="A1083" s="86" t="s">
        <v>1646</v>
      </c>
      <c r="B1083" s="86" t="s">
        <v>230</v>
      </c>
      <c r="C1083" s="86">
        <v>1</v>
      </c>
      <c r="D1083">
        <f>IF(VLOOKUP(A1083,'상위 PV'!A:C,3,0)="기사임",1,"")</f>
        <v>1</v>
      </c>
      <c r="E1083">
        <f>COUNTIF(주간_5pg!$F$2:$F$800,'5pg 데이터'!B1083)</f>
        <v>1</v>
      </c>
      <c r="F1083" t="b">
        <f t="shared" si="16"/>
        <v>1</v>
      </c>
      <c r="G1083" t="str">
        <f>IF(F1083=FALSE,"",B1083&amp;"@"&amp;COUNTIFS($B$1:B1083,B1083,$F$1:F1083,TRUE))</f>
        <v>Singapore@63</v>
      </c>
      <c r="H1083" t="str">
        <f>IFERROR(INDEX('기사 제목, 링크 정리시트'!B:B,MATCH(CONCATENATE("http://skinnonews.com"&amp;'5pg 데이터'!A1083),'기사 제목, 링크 정리시트'!C:C,0)),"")</f>
        <v>[SK Innovation’s Q2 2024 Financial Results] Recording revenue of KRW 18.8 trillion and operating loss of KRW 45.8 billion</v>
      </c>
      <c r="M1083">
        <f>주간_5pg!F1083</f>
        <v>0</v>
      </c>
    </row>
    <row r="1084" spans="1:13">
      <c r="A1084" s="86" t="s">
        <v>1676</v>
      </c>
      <c r="B1084" s="86" t="s">
        <v>252</v>
      </c>
      <c r="C1084" s="86">
        <v>1</v>
      </c>
      <c r="D1084">
        <f>IF(VLOOKUP(A1084,'상위 PV'!A:C,3,0)="기사임",1,"")</f>
        <v>1</v>
      </c>
      <c r="E1084">
        <f>COUNTIF(주간_5pg!$F$2:$F$800,'5pg 데이터'!B1084)</f>
        <v>1</v>
      </c>
      <c r="F1084" t="b">
        <f t="shared" si="16"/>
        <v>1</v>
      </c>
      <c r="G1084" t="str">
        <f>IF(F1084=FALSE,"",B1084&amp;"@"&amp;COUNTIFS($B$1:B1084,B1084,$F$1:F1084,TRUE))</f>
        <v>(not set)@3</v>
      </c>
      <c r="H1084" t="str">
        <f>IFERROR(INDEX('기사 제목, 링크 정리시트'!B:B,MATCH(CONCATENATE("http://skinnonews.com"&amp;'5pg 데이터'!A1084),'기사 제목, 링크 정리시트'!C:C,0)),"")</f>
        <v>SK Earthon secures carbon storage exploration rights in Australia, boosting resource development and clean energy</v>
      </c>
      <c r="M1084">
        <f>주간_5pg!F1084</f>
        <v>0</v>
      </c>
    </row>
    <row r="1085" spans="1:13">
      <c r="A1085" s="86" t="s">
        <v>1676</v>
      </c>
      <c r="B1085" s="86" t="s">
        <v>236</v>
      </c>
      <c r="C1085" s="86">
        <v>1</v>
      </c>
      <c r="D1085">
        <f>IF(VLOOKUP(A1085,'상위 PV'!A:C,3,0)="기사임",1,"")</f>
        <v>1</v>
      </c>
      <c r="E1085">
        <f>COUNTIF(주간_5pg!$F$2:$F$800,'5pg 데이터'!B1085)</f>
        <v>1</v>
      </c>
      <c r="F1085" t="b">
        <f t="shared" si="16"/>
        <v>1</v>
      </c>
      <c r="G1085" t="str">
        <f>IF(F1085=FALSE,"",B1085&amp;"@"&amp;COUNTIFS($B$1:B1085,B1085,$F$1:F1085,TRUE))</f>
        <v>France@22</v>
      </c>
      <c r="H1085" t="str">
        <f>IFERROR(INDEX('기사 제목, 링크 정리시트'!B:B,MATCH(CONCATENATE("http://skinnonews.com"&amp;'5pg 데이터'!A1085),'기사 제목, 링크 정리시트'!C:C,0)),"")</f>
        <v>SK Earthon secures carbon storage exploration rights in Australia, boosting resource development and clean energy</v>
      </c>
      <c r="M1085">
        <f>주간_5pg!F1085</f>
        <v>0</v>
      </c>
    </row>
    <row r="1086" spans="1:13">
      <c r="A1086" s="86" t="s">
        <v>1676</v>
      </c>
      <c r="B1086" s="86" t="s">
        <v>229</v>
      </c>
      <c r="C1086" s="86">
        <v>1</v>
      </c>
      <c r="D1086">
        <f>IF(VLOOKUP(A1086,'상위 PV'!A:C,3,0)="기사임",1,"")</f>
        <v>1</v>
      </c>
      <c r="E1086">
        <f>COUNTIF(주간_5pg!$F$2:$F$800,'5pg 데이터'!B1086)</f>
        <v>1</v>
      </c>
      <c r="F1086" t="b">
        <f t="shared" si="16"/>
        <v>1</v>
      </c>
      <c r="G1086" t="str">
        <f>IF(F1086=FALSE,"",B1086&amp;"@"&amp;COUNTIFS($B$1:B1086,B1086,$F$1:F1086,TRUE))</f>
        <v>India@81</v>
      </c>
      <c r="H1086" t="str">
        <f>IFERROR(INDEX('기사 제목, 링크 정리시트'!B:B,MATCH(CONCATENATE("http://skinnonews.com"&amp;'5pg 데이터'!A1086),'기사 제목, 링크 정리시트'!C:C,0)),"")</f>
        <v>SK Earthon secures carbon storage exploration rights in Australia, boosting resource development and clean energy</v>
      </c>
      <c r="M1086">
        <f>주간_5pg!F1086</f>
        <v>0</v>
      </c>
    </row>
    <row r="1087" spans="1:13">
      <c r="A1087" s="86" t="s">
        <v>1676</v>
      </c>
      <c r="B1087" s="86" t="s">
        <v>237</v>
      </c>
      <c r="C1087" s="86">
        <v>1</v>
      </c>
      <c r="D1087">
        <f>IF(VLOOKUP(A1087,'상위 PV'!A:C,3,0)="기사임",1,"")</f>
        <v>1</v>
      </c>
      <c r="E1087">
        <f>COUNTIF(주간_5pg!$F$2:$F$800,'5pg 데이터'!B1087)</f>
        <v>1</v>
      </c>
      <c r="F1087" t="b">
        <f t="shared" si="16"/>
        <v>1</v>
      </c>
      <c r="G1087" t="str">
        <f>IF(F1087=FALSE,"",B1087&amp;"@"&amp;COUNTIFS($B$1:B1087,B1087,$F$1:F1087,TRUE))</f>
        <v>Malaysia@19</v>
      </c>
      <c r="H1087" t="str">
        <f>IFERROR(INDEX('기사 제목, 링크 정리시트'!B:B,MATCH(CONCATENATE("http://skinnonews.com"&amp;'5pg 데이터'!A1087),'기사 제목, 링크 정리시트'!C:C,0)),"")</f>
        <v>SK Earthon secures carbon storage exploration rights in Australia, boosting resource development and clean energy</v>
      </c>
      <c r="M1087">
        <f>주간_5pg!F1087</f>
        <v>0</v>
      </c>
    </row>
    <row r="1088" spans="1:13">
      <c r="A1088" s="86" t="s">
        <v>1677</v>
      </c>
      <c r="B1088" s="86" t="s">
        <v>230</v>
      </c>
      <c r="C1088" s="86">
        <v>1</v>
      </c>
      <c r="D1088">
        <f>IF(VLOOKUP(A1088,'상위 PV'!A:C,3,0)="기사임",1,"")</f>
        <v>1</v>
      </c>
      <c r="E1088">
        <f>COUNTIF(주간_5pg!$F$2:$F$800,'5pg 데이터'!B1088)</f>
        <v>1</v>
      </c>
      <c r="F1088" t="b">
        <f t="shared" si="16"/>
        <v>1</v>
      </c>
      <c r="G1088" t="str">
        <f>IF(F1088=FALSE,"",B1088&amp;"@"&amp;COUNTIFS($B$1:B1088,B1088,$F$1:F1088,TRUE))</f>
        <v>Singapore@64</v>
      </c>
      <c r="H1088" t="str">
        <f>IFERROR(INDEX('기사 제목, 링크 정리시트'!B:B,MATCH(CONCATENATE("http://skinnonews.com"&amp;'5pg 데이터'!A1088),'기사 제목, 링크 정리시트'!C:C,0)),"")</f>
        <v>SK Geo Centric establishes strategic partnership in Sustainable Packaging Materials value chain</v>
      </c>
      <c r="M1088">
        <f>주간_5pg!F1088</f>
        <v>0</v>
      </c>
    </row>
    <row r="1089" spans="1:13">
      <c r="A1089" s="86" t="s">
        <v>1677</v>
      </c>
      <c r="B1089" s="86" t="s">
        <v>240</v>
      </c>
      <c r="C1089" s="86">
        <v>1</v>
      </c>
      <c r="D1089">
        <f>IF(VLOOKUP(A1089,'상위 PV'!A:C,3,0)="기사임",1,"")</f>
        <v>1</v>
      </c>
      <c r="E1089">
        <f>COUNTIF(주간_5pg!$F$2:$F$800,'5pg 데이터'!B1089)</f>
        <v>1</v>
      </c>
      <c r="F1089" t="b">
        <f t="shared" si="16"/>
        <v>1</v>
      </c>
      <c r="G1089" t="str">
        <f>IF(F1089=FALSE,"",B1089&amp;"@"&amp;COUNTIFS($B$1:B1089,B1089,$F$1:F1089,TRUE))</f>
        <v>Spain@8</v>
      </c>
      <c r="H1089" t="str">
        <f>IFERROR(INDEX('기사 제목, 링크 정리시트'!B:B,MATCH(CONCATENATE("http://skinnonews.com"&amp;'5pg 데이터'!A1089),'기사 제목, 링크 정리시트'!C:C,0)),"")</f>
        <v>SK Geo Centric establishes strategic partnership in Sustainable Packaging Materials value chain</v>
      </c>
      <c r="M1089">
        <f>주간_5pg!F1089</f>
        <v>0</v>
      </c>
    </row>
    <row r="1090" spans="1:13">
      <c r="A1090" s="86" t="s">
        <v>1677</v>
      </c>
      <c r="B1090" s="86" t="s">
        <v>225</v>
      </c>
      <c r="C1090" s="86">
        <v>1</v>
      </c>
      <c r="D1090">
        <f>IF(VLOOKUP(A1090,'상위 PV'!A:C,3,0)="기사임",1,"")</f>
        <v>1</v>
      </c>
      <c r="E1090">
        <f>COUNTIF(주간_5pg!$F$2:$F$800,'5pg 데이터'!B1090)</f>
        <v>1</v>
      </c>
      <c r="F1090" t="b">
        <f t="shared" ref="F1090:F1153" si="17">AND(D1090=1,E1090=1)</f>
        <v>1</v>
      </c>
      <c r="G1090" t="str">
        <f>IF(F1090=FALSE,"",B1090&amp;"@"&amp;COUNTIFS($B$1:B1090,B1090,$F$1:F1090,TRUE))</f>
        <v>United States@98</v>
      </c>
      <c r="H1090" t="str">
        <f>IFERROR(INDEX('기사 제목, 링크 정리시트'!B:B,MATCH(CONCATENATE("http://skinnonews.com"&amp;'5pg 데이터'!A1090),'기사 제목, 링크 정리시트'!C:C,0)),"")</f>
        <v>SK Geo Centric establishes strategic partnership in Sustainable Packaging Materials value chain</v>
      </c>
      <c r="M1090">
        <f>주간_5pg!F1090</f>
        <v>0</v>
      </c>
    </row>
    <row r="1091" spans="1:13">
      <c r="A1091" s="86" t="s">
        <v>1714</v>
      </c>
      <c r="B1091" s="86" t="s">
        <v>242</v>
      </c>
      <c r="C1091" s="86">
        <v>1</v>
      </c>
      <c r="D1091">
        <f>IF(VLOOKUP(A1091,'상위 PV'!A:C,3,0)="기사임",1,"")</f>
        <v>1</v>
      </c>
      <c r="E1091">
        <f>COUNTIF(주간_5pg!$F$2:$F$800,'5pg 데이터'!B1091)</f>
        <v>1</v>
      </c>
      <c r="F1091" t="b">
        <f t="shared" si="17"/>
        <v>1</v>
      </c>
      <c r="G1091" t="str">
        <f>IF(F1091=FALSE,"",B1091&amp;"@"&amp;COUNTIFS($B$1:B1091,B1091,$F$1:F1091,TRUE))</f>
        <v>Taiwan@20</v>
      </c>
      <c r="H1091" t="str">
        <f>IFERROR(INDEX('기사 제목, 링크 정리시트'!B:B,MATCH(CONCATENATE("http://skinnonews.com"&amp;'5pg 데이터'!A1091),'기사 제목, 링크 정리시트'!C:C,0)),"")</f>
        <v>[Energy Tidbits] How kerosene that once illuminated the night now powers giant airplanes</v>
      </c>
      <c r="M1091">
        <f>주간_5pg!F1091</f>
        <v>0</v>
      </c>
    </row>
    <row r="1092" spans="1:13">
      <c r="A1092" s="86" t="s">
        <v>1697</v>
      </c>
      <c r="B1092" s="86" t="s">
        <v>228</v>
      </c>
      <c r="C1092" s="86">
        <v>1</v>
      </c>
      <c r="D1092">
        <f>IF(VLOOKUP(A1092,'상위 PV'!A:C,3,0)="기사임",1,"")</f>
        <v>1</v>
      </c>
      <c r="E1092">
        <f>COUNTIF(주간_5pg!$F$2:$F$800,'5pg 데이터'!B1092)</f>
        <v>1</v>
      </c>
      <c r="F1092" t="b">
        <f t="shared" si="17"/>
        <v>1</v>
      </c>
      <c r="G1092" t="str">
        <f>IF(F1092=FALSE,"",B1092&amp;"@"&amp;COUNTIFS($B$1:B1092,B1092,$F$1:F1092,TRUE))</f>
        <v>Germany@27</v>
      </c>
      <c r="H1092" t="str">
        <f>IFERROR(INDEX('기사 제목, 링크 정리시트'!B:B,MATCH(CONCATENATE("http://skinnonews.com"&amp;'5pg 데이터'!A1092),'기사 제목, 링크 정리시트'!C:C,0)),"")</f>
        <v>Leading global proxy advisory agencies back the merger of SK Innovation and SK E&amp;S</v>
      </c>
      <c r="M1092">
        <f>주간_5pg!F1092</f>
        <v>0</v>
      </c>
    </row>
    <row r="1093" spans="1:13">
      <c r="A1093" s="86" t="s">
        <v>1697</v>
      </c>
      <c r="B1093" s="86" t="s">
        <v>233</v>
      </c>
      <c r="C1093" s="86">
        <v>1</v>
      </c>
      <c r="D1093">
        <f>IF(VLOOKUP(A1093,'상위 PV'!A:C,3,0)="기사임",1,"")</f>
        <v>1</v>
      </c>
      <c r="E1093">
        <f>COUNTIF(주간_5pg!$F$2:$F$800,'5pg 데이터'!B1093)</f>
        <v>1</v>
      </c>
      <c r="F1093" t="b">
        <f t="shared" si="17"/>
        <v>1</v>
      </c>
      <c r="G1093" t="str">
        <f>IF(F1093=FALSE,"",B1093&amp;"@"&amp;COUNTIFS($B$1:B1093,B1093,$F$1:F1093,TRUE))</f>
        <v>Hong Kong@26</v>
      </c>
      <c r="H1093" t="str">
        <f>IFERROR(INDEX('기사 제목, 링크 정리시트'!B:B,MATCH(CONCATENATE("http://skinnonews.com"&amp;'5pg 데이터'!A1093),'기사 제목, 링크 정리시트'!C:C,0)),"")</f>
        <v>Leading global proxy advisory agencies back the merger of SK Innovation and SK E&amp;S</v>
      </c>
      <c r="M1093">
        <f>주간_5pg!F1093</f>
        <v>0</v>
      </c>
    </row>
    <row r="1094" spans="1:13">
      <c r="A1094" s="86" t="s">
        <v>1697</v>
      </c>
      <c r="B1094" s="86" t="s">
        <v>235</v>
      </c>
      <c r="C1094" s="86">
        <v>1</v>
      </c>
      <c r="D1094">
        <f>IF(VLOOKUP(A1094,'상위 PV'!A:C,3,0)="기사임",1,"")</f>
        <v>1</v>
      </c>
      <c r="E1094">
        <f>COUNTIF(주간_5pg!$F$2:$F$800,'5pg 데이터'!B1094)</f>
        <v>1</v>
      </c>
      <c r="F1094" t="b">
        <f t="shared" si="17"/>
        <v>1</v>
      </c>
      <c r="G1094" t="str">
        <f>IF(F1094=FALSE,"",B1094&amp;"@"&amp;COUNTIFS($B$1:B1094,B1094,$F$1:F1094,TRUE))</f>
        <v>Hungary@9</v>
      </c>
      <c r="H1094" t="str">
        <f>IFERROR(INDEX('기사 제목, 링크 정리시트'!B:B,MATCH(CONCATENATE("http://skinnonews.com"&amp;'5pg 데이터'!A1094),'기사 제목, 링크 정리시트'!C:C,0)),"")</f>
        <v>Leading global proxy advisory agencies back the merger of SK Innovation and SK E&amp;S</v>
      </c>
      <c r="M1094">
        <f>주간_5pg!F1094</f>
        <v>0</v>
      </c>
    </row>
    <row r="1095" spans="1:13">
      <c r="A1095" s="86" t="s">
        <v>1697</v>
      </c>
      <c r="B1095" s="86" t="s">
        <v>229</v>
      </c>
      <c r="C1095" s="86">
        <v>1</v>
      </c>
      <c r="D1095">
        <f>IF(VLOOKUP(A1095,'상위 PV'!A:C,3,0)="기사임",1,"")</f>
        <v>1</v>
      </c>
      <c r="E1095">
        <f>COUNTIF(주간_5pg!$F$2:$F$800,'5pg 데이터'!B1095)</f>
        <v>1</v>
      </c>
      <c r="F1095" t="b">
        <f t="shared" si="17"/>
        <v>1</v>
      </c>
      <c r="G1095" t="str">
        <f>IF(F1095=FALSE,"",B1095&amp;"@"&amp;COUNTIFS($B$1:B1095,B1095,$F$1:F1095,TRUE))</f>
        <v>India@82</v>
      </c>
      <c r="H1095" t="str">
        <f>IFERROR(INDEX('기사 제목, 링크 정리시트'!B:B,MATCH(CONCATENATE("http://skinnonews.com"&amp;'5pg 데이터'!A1095),'기사 제목, 링크 정리시트'!C:C,0)),"")</f>
        <v>Leading global proxy advisory agencies back the merger of SK Innovation and SK E&amp;S</v>
      </c>
      <c r="M1095">
        <f>주간_5pg!F1095</f>
        <v>0</v>
      </c>
    </row>
    <row r="1096" spans="1:13">
      <c r="A1096" s="86" t="s">
        <v>1697</v>
      </c>
      <c r="B1096" s="86" t="s">
        <v>240</v>
      </c>
      <c r="C1096" s="86">
        <v>1</v>
      </c>
      <c r="D1096">
        <f>IF(VLOOKUP(A1096,'상위 PV'!A:C,3,0)="기사임",1,"")</f>
        <v>1</v>
      </c>
      <c r="E1096">
        <f>COUNTIF(주간_5pg!$F$2:$F$800,'5pg 데이터'!B1096)</f>
        <v>1</v>
      </c>
      <c r="F1096" t="b">
        <f t="shared" si="17"/>
        <v>1</v>
      </c>
      <c r="G1096" t="str">
        <f>IF(F1096=FALSE,"",B1096&amp;"@"&amp;COUNTIFS($B$1:B1096,B1096,$F$1:F1096,TRUE))</f>
        <v>Spain@9</v>
      </c>
      <c r="H1096" t="str">
        <f>IFERROR(INDEX('기사 제목, 링크 정리시트'!B:B,MATCH(CONCATENATE("http://skinnonews.com"&amp;'5pg 데이터'!A1096),'기사 제목, 링크 정리시트'!C:C,0)),"")</f>
        <v>Leading global proxy advisory agencies back the merger of SK Innovation and SK E&amp;S</v>
      </c>
      <c r="M1096">
        <f>주간_5pg!F1096</f>
        <v>0</v>
      </c>
    </row>
    <row r="1097" spans="1:13">
      <c r="A1097" s="86" t="s">
        <v>1697</v>
      </c>
      <c r="B1097" s="86" t="s">
        <v>242</v>
      </c>
      <c r="C1097" s="86">
        <v>1</v>
      </c>
      <c r="D1097">
        <f>IF(VLOOKUP(A1097,'상위 PV'!A:C,3,0)="기사임",1,"")</f>
        <v>1</v>
      </c>
      <c r="E1097">
        <f>COUNTIF(주간_5pg!$F$2:$F$800,'5pg 데이터'!B1097)</f>
        <v>1</v>
      </c>
      <c r="F1097" t="b">
        <f t="shared" si="17"/>
        <v>1</v>
      </c>
      <c r="G1097" t="str">
        <f>IF(F1097=FALSE,"",B1097&amp;"@"&amp;COUNTIFS($B$1:B1097,B1097,$F$1:F1097,TRUE))</f>
        <v>Taiwan@21</v>
      </c>
      <c r="H1097" t="str">
        <f>IFERROR(INDEX('기사 제목, 링크 정리시트'!B:B,MATCH(CONCATENATE("http://skinnonews.com"&amp;'5pg 데이터'!A1097),'기사 제목, 링크 정리시트'!C:C,0)),"")</f>
        <v>Leading global proxy advisory agencies back the merger of SK Innovation and SK E&amp;S</v>
      </c>
      <c r="M1097">
        <f>주간_5pg!F1097</f>
        <v>0</v>
      </c>
    </row>
    <row r="1098" spans="1:13">
      <c r="A1098" s="86" t="s">
        <v>1713</v>
      </c>
      <c r="B1098" s="86" t="s">
        <v>233</v>
      </c>
      <c r="C1098" s="86">
        <v>1</v>
      </c>
      <c r="D1098">
        <f>IF(VLOOKUP(A1098,'상위 PV'!A:C,3,0)="기사임",1,"")</f>
        <v>1</v>
      </c>
      <c r="E1098">
        <f>COUNTIF(주간_5pg!$F$2:$F$800,'5pg 데이터'!B1098)</f>
        <v>1</v>
      </c>
      <c r="F1098" t="b">
        <f t="shared" si="17"/>
        <v>1</v>
      </c>
      <c r="G1098" t="str">
        <f>IF(F1098=FALSE,"",B1098&amp;"@"&amp;COUNTIFS($B$1:B1098,B1098,$F$1:F1098,TRUE))</f>
        <v>Hong Kong@27</v>
      </c>
      <c r="H1098" t="str">
        <f>IFERROR(INDEX('기사 제목, 링크 정리시트'!B:B,MATCH(CONCATENATE("http://skinnonews.com"&amp;'5pg 데이터'!A1098),'기사 제목, 링크 정리시트'!C:C,0)),"")</f>
        <v>SK Innovation enhances shareholder communication ahead of merger with SK E&amp;S</v>
      </c>
      <c r="M1098">
        <f>주간_5pg!F1098</f>
        <v>0</v>
      </c>
    </row>
    <row r="1099" spans="1:13">
      <c r="A1099" s="86" t="s">
        <v>1713</v>
      </c>
      <c r="B1099" s="86" t="s">
        <v>235</v>
      </c>
      <c r="C1099" s="86">
        <v>1</v>
      </c>
      <c r="D1099">
        <f>IF(VLOOKUP(A1099,'상위 PV'!A:C,3,0)="기사임",1,"")</f>
        <v>1</v>
      </c>
      <c r="E1099">
        <f>COUNTIF(주간_5pg!$F$2:$F$800,'5pg 데이터'!B1099)</f>
        <v>1</v>
      </c>
      <c r="F1099" t="b">
        <f t="shared" si="17"/>
        <v>1</v>
      </c>
      <c r="G1099" t="str">
        <f>IF(F1099=FALSE,"",B1099&amp;"@"&amp;COUNTIFS($B$1:B1099,B1099,$F$1:F1099,TRUE))</f>
        <v>Hungary@10</v>
      </c>
      <c r="H1099" t="str">
        <f>IFERROR(INDEX('기사 제목, 링크 정리시트'!B:B,MATCH(CONCATENATE("http://skinnonews.com"&amp;'5pg 데이터'!A1099),'기사 제목, 링크 정리시트'!C:C,0)),"")</f>
        <v>SK Innovation enhances shareholder communication ahead of merger with SK E&amp;S</v>
      </c>
      <c r="M1099">
        <f>주간_5pg!F1099</f>
        <v>0</v>
      </c>
    </row>
    <row r="1100" spans="1:13">
      <c r="A1100" s="86" t="s">
        <v>1713</v>
      </c>
      <c r="B1100" s="86" t="s">
        <v>1709</v>
      </c>
      <c r="C1100" s="86">
        <v>1</v>
      </c>
      <c r="D1100">
        <f>IF(VLOOKUP(A1100,'상위 PV'!A:C,3,0)="기사임",1,"")</f>
        <v>1</v>
      </c>
      <c r="E1100">
        <f>COUNTIF(주간_5pg!$F$2:$F$800,'5pg 데이터'!B1100)</f>
        <v>1</v>
      </c>
      <c r="F1100" t="b">
        <f t="shared" si="17"/>
        <v>1</v>
      </c>
      <c r="G1100" t="str">
        <f>IF(F1100=FALSE,"",B1100&amp;"@"&amp;COUNTIFS($B$1:B1100,B1100,$F$1:F1100,TRUE))</f>
        <v>Kuwait@3</v>
      </c>
      <c r="H1100" t="str">
        <f>IFERROR(INDEX('기사 제목, 링크 정리시트'!B:B,MATCH(CONCATENATE("http://skinnonews.com"&amp;'5pg 데이터'!A1100),'기사 제목, 링크 정리시트'!C:C,0)),"")</f>
        <v>SK Innovation enhances shareholder communication ahead of merger with SK E&amp;S</v>
      </c>
      <c r="M1100">
        <f>주간_5pg!F1100</f>
        <v>0</v>
      </c>
    </row>
    <row r="1101" spans="1:13">
      <c r="A1101" s="86" t="s">
        <v>1713</v>
      </c>
      <c r="B1101" s="86" t="s">
        <v>242</v>
      </c>
      <c r="C1101" s="86">
        <v>1</v>
      </c>
      <c r="D1101">
        <f>IF(VLOOKUP(A1101,'상위 PV'!A:C,3,0)="기사임",1,"")</f>
        <v>1</v>
      </c>
      <c r="E1101">
        <f>COUNTIF(주간_5pg!$F$2:$F$800,'5pg 데이터'!B1101)</f>
        <v>1</v>
      </c>
      <c r="F1101" t="b">
        <f t="shared" si="17"/>
        <v>1</v>
      </c>
      <c r="G1101" t="str">
        <f>IF(F1101=FALSE,"",B1101&amp;"@"&amp;COUNTIFS($B$1:B1101,B1101,$F$1:F1101,TRUE))</f>
        <v>Taiwan@22</v>
      </c>
      <c r="H1101" t="str">
        <f>IFERROR(INDEX('기사 제목, 링크 정리시트'!B:B,MATCH(CONCATENATE("http://skinnonews.com"&amp;'5pg 데이터'!A1101),'기사 제목, 링크 정리시트'!C:C,0)),"")</f>
        <v>SK Innovation enhances shareholder communication ahead of merger with SK E&amp;S</v>
      </c>
      <c r="M1101">
        <f>주간_5pg!F1101</f>
        <v>0</v>
      </c>
    </row>
    <row r="1102" spans="1:13">
      <c r="A1102" s="86" t="s">
        <v>1713</v>
      </c>
      <c r="B1102" s="86" t="s">
        <v>225</v>
      </c>
      <c r="C1102" s="86">
        <v>1</v>
      </c>
      <c r="D1102">
        <f>IF(VLOOKUP(A1102,'상위 PV'!A:C,3,0)="기사임",1,"")</f>
        <v>1</v>
      </c>
      <c r="E1102">
        <f>COUNTIF(주간_5pg!$F$2:$F$800,'5pg 데이터'!B1102)</f>
        <v>1</v>
      </c>
      <c r="F1102" t="b">
        <f t="shared" si="17"/>
        <v>1</v>
      </c>
      <c r="G1102" t="str">
        <f>IF(F1102=FALSE,"",B1102&amp;"@"&amp;COUNTIFS($B$1:B1102,B1102,$F$1:F1102,TRUE))</f>
        <v>United States@99</v>
      </c>
      <c r="H1102" t="str">
        <f>IFERROR(INDEX('기사 제목, 링크 정리시트'!B:B,MATCH(CONCATENATE("http://skinnonews.com"&amp;'5pg 데이터'!A1102),'기사 제목, 링크 정리시트'!C:C,0)),"")</f>
        <v>SK Innovation enhances shareholder communication ahead of merger with SK E&amp;S</v>
      </c>
      <c r="M1102">
        <f>주간_5pg!F1102</f>
        <v>0</v>
      </c>
    </row>
    <row r="1103" spans="1:13">
      <c r="A1103" s="86" t="s">
        <v>1713</v>
      </c>
      <c r="B1103" s="86" t="s">
        <v>247</v>
      </c>
      <c r="C1103" s="86">
        <v>1</v>
      </c>
      <c r="D1103">
        <f>IF(VLOOKUP(A1103,'상위 PV'!A:C,3,0)="기사임",1,"")</f>
        <v>1</v>
      </c>
      <c r="E1103">
        <f>COUNTIF(주간_5pg!$F$2:$F$800,'5pg 데이터'!B1103)</f>
        <v>1</v>
      </c>
      <c r="F1103" t="b">
        <f t="shared" si="17"/>
        <v>1</v>
      </c>
      <c r="G1103" t="str">
        <f>IF(F1103=FALSE,"",B1103&amp;"@"&amp;COUNTIFS($B$1:B1103,B1103,$F$1:F1103,TRUE))</f>
        <v>Vietnam@18</v>
      </c>
      <c r="H1103" t="str">
        <f>IFERROR(INDEX('기사 제목, 링크 정리시트'!B:B,MATCH(CONCATENATE("http://skinnonews.com"&amp;'5pg 데이터'!A1103),'기사 제목, 링크 정리시트'!C:C,0)),"")</f>
        <v>SK Innovation enhances shareholder communication ahead of merger with SK E&amp;S</v>
      </c>
      <c r="M1103">
        <f>주간_5pg!F1103</f>
        <v>0</v>
      </c>
    </row>
    <row r="1104" spans="1:13">
      <c r="A1104" s="86" t="s">
        <v>1732</v>
      </c>
      <c r="B1104" s="86" t="s">
        <v>231</v>
      </c>
      <c r="C1104" s="86">
        <v>1</v>
      </c>
      <c r="D1104">
        <f>IF(VLOOKUP(A1104,'상위 PV'!A:C,3,0)="기사임",1,"")</f>
        <v>1</v>
      </c>
      <c r="E1104">
        <f>COUNTIF(주간_5pg!$F$2:$F$800,'5pg 데이터'!B1104)</f>
        <v>1</v>
      </c>
      <c r="F1104" t="b">
        <f t="shared" si="17"/>
        <v>1</v>
      </c>
      <c r="G1104" t="str">
        <f>IF(F1104=FALSE,"",B1104&amp;"@"&amp;COUNTIFS($B$1:B1104,B1104,$F$1:F1104,TRUE))</f>
        <v>China@33</v>
      </c>
      <c r="H1104" t="str">
        <f>IFERROR(INDEX('기사 제목, 링크 정리시트'!B:B,MATCH(CONCATENATE("http://skinnonews.com"&amp;'5pg 데이터'!A1104),'기사 제목, 링크 정리시트'!C:C,0)),"")</f>
        <v>SK Innovation and SK E&amp;S merger approved with resounding support, launching Asia-Pacific's largest private energy firm at KRW 100 trillion</v>
      </c>
      <c r="M1104">
        <f>주간_5pg!F1104</f>
        <v>0</v>
      </c>
    </row>
    <row r="1105" spans="1:13">
      <c r="A1105" s="86" t="s">
        <v>1732</v>
      </c>
      <c r="B1105" s="86" t="s">
        <v>228</v>
      </c>
      <c r="C1105" s="86">
        <v>1</v>
      </c>
      <c r="D1105">
        <f>IF(VLOOKUP(A1105,'상위 PV'!A:C,3,0)="기사임",1,"")</f>
        <v>1</v>
      </c>
      <c r="E1105">
        <f>COUNTIF(주간_5pg!$F$2:$F$800,'5pg 데이터'!B1105)</f>
        <v>1</v>
      </c>
      <c r="F1105" t="b">
        <f t="shared" si="17"/>
        <v>1</v>
      </c>
      <c r="G1105" t="str">
        <f>IF(F1105=FALSE,"",B1105&amp;"@"&amp;COUNTIFS($B$1:B1105,B1105,$F$1:F1105,TRUE))</f>
        <v>Germany@28</v>
      </c>
      <c r="H1105" t="str">
        <f>IFERROR(INDEX('기사 제목, 링크 정리시트'!B:B,MATCH(CONCATENATE("http://skinnonews.com"&amp;'5pg 데이터'!A1105),'기사 제목, 링크 정리시트'!C:C,0)),"")</f>
        <v>SK Innovation and SK E&amp;S merger approved with resounding support, launching Asia-Pacific's largest private energy firm at KRW 100 trillion</v>
      </c>
      <c r="M1105">
        <f>주간_5pg!F1105</f>
        <v>0</v>
      </c>
    </row>
    <row r="1106" spans="1:13">
      <c r="A1106" s="86" t="s">
        <v>1732</v>
      </c>
      <c r="B1106" s="86" t="s">
        <v>233</v>
      </c>
      <c r="C1106" s="86">
        <v>1</v>
      </c>
      <c r="D1106">
        <f>IF(VLOOKUP(A1106,'상위 PV'!A:C,3,0)="기사임",1,"")</f>
        <v>1</v>
      </c>
      <c r="E1106">
        <f>COUNTIF(주간_5pg!$F$2:$F$800,'5pg 데이터'!B1106)</f>
        <v>1</v>
      </c>
      <c r="F1106" t="b">
        <f t="shared" si="17"/>
        <v>1</v>
      </c>
      <c r="G1106" t="str">
        <f>IF(F1106=FALSE,"",B1106&amp;"@"&amp;COUNTIFS($B$1:B1106,B1106,$F$1:F1106,TRUE))</f>
        <v>Hong Kong@28</v>
      </c>
      <c r="H1106" t="str">
        <f>IFERROR(INDEX('기사 제목, 링크 정리시트'!B:B,MATCH(CONCATENATE("http://skinnonews.com"&amp;'5pg 데이터'!A1106),'기사 제목, 링크 정리시트'!C:C,0)),"")</f>
        <v>SK Innovation and SK E&amp;S merger approved with resounding support, launching Asia-Pacific's largest private energy firm at KRW 100 trillion</v>
      </c>
      <c r="M1106">
        <f>주간_5pg!F1106</f>
        <v>0</v>
      </c>
    </row>
    <row r="1107" spans="1:13">
      <c r="A1107" s="86" t="s">
        <v>1732</v>
      </c>
      <c r="B1107" s="86" t="s">
        <v>1709</v>
      </c>
      <c r="C1107" s="86">
        <v>1</v>
      </c>
      <c r="D1107">
        <f>IF(VLOOKUP(A1107,'상위 PV'!A:C,3,0)="기사임",1,"")</f>
        <v>1</v>
      </c>
      <c r="E1107">
        <f>COUNTIF(주간_5pg!$F$2:$F$800,'5pg 데이터'!B1107)</f>
        <v>1</v>
      </c>
      <c r="F1107" t="b">
        <f t="shared" si="17"/>
        <v>1</v>
      </c>
      <c r="G1107" t="str">
        <f>IF(F1107=FALSE,"",B1107&amp;"@"&amp;COUNTIFS($B$1:B1107,B1107,$F$1:F1107,TRUE))</f>
        <v>Kuwait@4</v>
      </c>
      <c r="H1107" t="str">
        <f>IFERROR(INDEX('기사 제목, 링크 정리시트'!B:B,MATCH(CONCATENATE("http://skinnonews.com"&amp;'5pg 데이터'!A1107),'기사 제목, 링크 정리시트'!C:C,0)),"")</f>
        <v>SK Innovation and SK E&amp;S merger approved with resounding support, launching Asia-Pacific's largest private energy firm at KRW 100 trillion</v>
      </c>
      <c r="M1107">
        <f>주간_5pg!F1107</f>
        <v>0</v>
      </c>
    </row>
    <row r="1108" spans="1:13">
      <c r="A1108" s="86" t="s">
        <v>1732</v>
      </c>
      <c r="B1108" s="86" t="s">
        <v>596</v>
      </c>
      <c r="C1108" s="86">
        <v>1</v>
      </c>
      <c r="D1108">
        <f>IF(VLOOKUP(A1108,'상위 PV'!A:C,3,0)="기사임",1,"")</f>
        <v>1</v>
      </c>
      <c r="E1108">
        <f>COUNTIF(주간_5pg!$F$2:$F$800,'5pg 데이터'!B1108)</f>
        <v>1</v>
      </c>
      <c r="F1108" t="b">
        <f t="shared" si="17"/>
        <v>1</v>
      </c>
      <c r="G1108" t="str">
        <f>IF(F1108=FALSE,"",B1108&amp;"@"&amp;COUNTIFS($B$1:B1108,B1108,$F$1:F1108,TRUE))</f>
        <v>Switzerland@9</v>
      </c>
      <c r="H1108" t="str">
        <f>IFERROR(INDEX('기사 제목, 링크 정리시트'!B:B,MATCH(CONCATENATE("http://skinnonews.com"&amp;'5pg 데이터'!A1108),'기사 제목, 링크 정리시트'!C:C,0)),"")</f>
        <v>SK Innovation and SK E&amp;S merger approved with resounding support, launching Asia-Pacific's largest private energy firm at KRW 100 trillion</v>
      </c>
      <c r="M1108">
        <f>주간_5pg!F1108</f>
        <v>0</v>
      </c>
    </row>
    <row r="1109" spans="1:13">
      <c r="A1109" s="86" t="s">
        <v>1732</v>
      </c>
      <c r="B1109" s="86" t="s">
        <v>628</v>
      </c>
      <c r="C1109" s="86">
        <v>1</v>
      </c>
      <c r="D1109">
        <f>IF(VLOOKUP(A1109,'상위 PV'!A:C,3,0)="기사임",1,"")</f>
        <v>1</v>
      </c>
      <c r="E1109">
        <f>COUNTIF(주간_5pg!$F$2:$F$800,'5pg 데이터'!B1109)</f>
        <v>1</v>
      </c>
      <c r="F1109" t="b">
        <f t="shared" si="17"/>
        <v>1</v>
      </c>
      <c r="G1109" t="str">
        <f>IF(F1109=FALSE,"",B1109&amp;"@"&amp;COUNTIFS($B$1:B1109,B1109,$F$1:F1109,TRUE))</f>
        <v>United Arab Emirates@10</v>
      </c>
      <c r="H1109" t="str">
        <f>IFERROR(INDEX('기사 제목, 링크 정리시트'!B:B,MATCH(CONCATENATE("http://skinnonews.com"&amp;'5pg 데이터'!A1109),'기사 제목, 링크 정리시트'!C:C,0)),"")</f>
        <v>SK Innovation and SK E&amp;S merger approved with resounding support, launching Asia-Pacific's largest private energy firm at KRW 100 trillion</v>
      </c>
      <c r="M1109">
        <f>주간_5pg!F1109</f>
        <v>0</v>
      </c>
    </row>
    <row r="1110" spans="1:13">
      <c r="A1110" s="86" t="s">
        <v>1733</v>
      </c>
      <c r="B1110" s="86" t="s">
        <v>227</v>
      </c>
      <c r="C1110" s="86">
        <v>1</v>
      </c>
      <c r="D1110">
        <f>IF(VLOOKUP(A1110,'상위 PV'!A:C,3,0)="기사임",1,"")</f>
        <v>1</v>
      </c>
      <c r="E1110">
        <f>COUNTIF(주간_5pg!$F$2:$F$800,'5pg 데이터'!B1110)</f>
        <v>1</v>
      </c>
      <c r="F1110" t="b">
        <f t="shared" si="17"/>
        <v>1</v>
      </c>
      <c r="G1110" t="str">
        <f>IF(F1110=FALSE,"",B1110&amp;"@"&amp;COUNTIFS($B$1:B1110,B1110,$F$1:F1110,TRUE))</f>
        <v>Japan@59</v>
      </c>
      <c r="H1110" t="str">
        <f>IFERROR(INDEX('기사 제목, 링크 정리시트'!B:B,MATCH(CONCATENATE("http://skinnonews.com"&amp;'5pg 데이터'!A1110),'기사 제목, 링크 정리시트'!C:C,0)),"")</f>
        <v>"Safety first!" - Meet SK Enterm Maritime Safety Officers, the heroes of port safety</v>
      </c>
      <c r="M1110">
        <f>주간_5pg!F1110</f>
        <v>0</v>
      </c>
    </row>
    <row r="1111" spans="1:13">
      <c r="A1111" s="86" t="s">
        <v>1748</v>
      </c>
      <c r="B1111" s="86" t="s">
        <v>1555</v>
      </c>
      <c r="C1111" s="86">
        <v>1</v>
      </c>
      <c r="D1111">
        <f>IF(VLOOKUP(A1111,'상위 PV'!A:C,3,0)="기사임",1,"")</f>
        <v>1</v>
      </c>
      <c r="E1111">
        <f>COUNTIF(주간_5pg!$F$2:$F$800,'5pg 데이터'!B1111)</f>
        <v>1</v>
      </c>
      <c r="F1111" t="b">
        <f t="shared" si="17"/>
        <v>1</v>
      </c>
      <c r="G1111" t="str">
        <f>IF(F1111=FALSE,"",B1111&amp;"@"&amp;COUNTIFS($B$1:B1111,B1111,$F$1:F1111,TRUE))</f>
        <v>Brazil@2</v>
      </c>
      <c r="H1111" t="str">
        <f>IFERROR(INDEX('기사 제목, 링크 정리시트'!B:B,MATCH(CONCATENATE("http://skinnonews.com"&amp;'5pg 데이터'!A1111),'기사 제목, 링크 정리시트'!C:C,0)),"")</f>
        <v>Yellowed phone cases and faded chairs, are they really on us?</v>
      </c>
      <c r="M1111">
        <f>주간_5pg!F1111</f>
        <v>0</v>
      </c>
    </row>
    <row r="1112" spans="1:13">
      <c r="A1112" s="86" t="s">
        <v>1748</v>
      </c>
      <c r="B1112" s="86" t="s">
        <v>227</v>
      </c>
      <c r="C1112" s="86">
        <v>1</v>
      </c>
      <c r="D1112">
        <f>IF(VLOOKUP(A1112,'상위 PV'!A:C,3,0)="기사임",1,"")</f>
        <v>1</v>
      </c>
      <c r="E1112">
        <f>COUNTIF(주간_5pg!$F$2:$F$800,'5pg 데이터'!B1112)</f>
        <v>1</v>
      </c>
      <c r="F1112" t="b">
        <f t="shared" si="17"/>
        <v>1</v>
      </c>
      <c r="G1112" t="str">
        <f>IF(F1112=FALSE,"",B1112&amp;"@"&amp;COUNTIFS($B$1:B1112,B1112,$F$1:F1112,TRUE))</f>
        <v>Japan@60</v>
      </c>
      <c r="H1112" t="str">
        <f>IFERROR(INDEX('기사 제목, 링크 정리시트'!B:B,MATCH(CONCATENATE("http://skinnonews.com"&amp;'5pg 데이터'!A1112),'기사 제목, 링크 정리시트'!C:C,0)),"")</f>
        <v>Yellowed phone cases and faded chairs, are they really on us?</v>
      </c>
      <c r="M1112">
        <f>주간_5pg!F1112</f>
        <v>0</v>
      </c>
    </row>
    <row r="1113" spans="1:13">
      <c r="A1113" s="86" t="s">
        <v>1748</v>
      </c>
      <c r="B1113" s="86" t="s">
        <v>237</v>
      </c>
      <c r="C1113" s="86">
        <v>1</v>
      </c>
      <c r="D1113">
        <f>IF(VLOOKUP(A1113,'상위 PV'!A:C,3,0)="기사임",1,"")</f>
        <v>1</v>
      </c>
      <c r="E1113">
        <f>COUNTIF(주간_5pg!$F$2:$F$800,'5pg 데이터'!B1113)</f>
        <v>1</v>
      </c>
      <c r="F1113" t="b">
        <f t="shared" si="17"/>
        <v>1</v>
      </c>
      <c r="G1113" t="str">
        <f>IF(F1113=FALSE,"",B1113&amp;"@"&amp;COUNTIFS($B$1:B1113,B1113,$F$1:F1113,TRUE))</f>
        <v>Malaysia@20</v>
      </c>
      <c r="H1113" t="str">
        <f>IFERROR(INDEX('기사 제목, 링크 정리시트'!B:B,MATCH(CONCATENATE("http://skinnonews.com"&amp;'5pg 데이터'!A1113),'기사 제목, 링크 정리시트'!C:C,0)),"")</f>
        <v>Yellowed phone cases and faded chairs, are they really on us?</v>
      </c>
      <c r="M1113">
        <f>주간_5pg!F1113</f>
        <v>0</v>
      </c>
    </row>
    <row r="1114" spans="1:13">
      <c r="A1114" s="86" t="s">
        <v>1748</v>
      </c>
      <c r="B1114" s="86" t="s">
        <v>246</v>
      </c>
      <c r="C1114" s="86">
        <v>1</v>
      </c>
      <c r="D1114">
        <f>IF(VLOOKUP(A1114,'상위 PV'!A:C,3,0)="기사임",1,"")</f>
        <v>1</v>
      </c>
      <c r="E1114">
        <f>COUNTIF(주간_5pg!$F$2:$F$800,'5pg 데이터'!B1114)</f>
        <v>1</v>
      </c>
      <c r="F1114" t="b">
        <f t="shared" si="17"/>
        <v>1</v>
      </c>
      <c r="G1114" t="str">
        <f>IF(F1114=FALSE,"",B1114&amp;"@"&amp;COUNTIFS($B$1:B1114,B1114,$F$1:F1114,TRUE))</f>
        <v>Poland@8</v>
      </c>
      <c r="H1114" t="str">
        <f>IFERROR(INDEX('기사 제목, 링크 정리시트'!B:B,MATCH(CONCATENATE("http://skinnonews.com"&amp;'5pg 데이터'!A1114),'기사 제목, 링크 정리시트'!C:C,0)),"")</f>
        <v>Yellowed phone cases and faded chairs, are they really on us?</v>
      </c>
      <c r="M1114">
        <f>주간_5pg!F1114</f>
        <v>0</v>
      </c>
    </row>
    <row r="1115" spans="1:13">
      <c r="A1115" s="86" t="s">
        <v>1748</v>
      </c>
      <c r="B1115" s="86" t="s">
        <v>251</v>
      </c>
      <c r="C1115" s="86">
        <v>1</v>
      </c>
      <c r="D1115">
        <f>IF(VLOOKUP(A1115,'상위 PV'!A:C,3,0)="기사임",1,"")</f>
        <v>1</v>
      </c>
      <c r="E1115">
        <f>COUNTIF(주간_5pg!$F$2:$F$800,'5pg 데이터'!B1115)</f>
        <v>1</v>
      </c>
      <c r="F1115" t="b">
        <f t="shared" si="17"/>
        <v>1</v>
      </c>
      <c r="G1115" t="str">
        <f>IF(F1115=FALSE,"",B1115&amp;"@"&amp;COUNTIFS($B$1:B1115,B1115,$F$1:F1115,TRUE))</f>
        <v>Russia@4</v>
      </c>
      <c r="H1115" t="str">
        <f>IFERROR(INDEX('기사 제목, 링크 정리시트'!B:B,MATCH(CONCATENATE("http://skinnonews.com"&amp;'5pg 데이터'!A1115),'기사 제목, 링크 정리시트'!C:C,0)),"")</f>
        <v>Yellowed phone cases and faded chairs, are they really on us?</v>
      </c>
      <c r="M1115">
        <f>주간_5pg!F1115</f>
        <v>0</v>
      </c>
    </row>
    <row r="1116" spans="1:13">
      <c r="A1116" s="86" t="s">
        <v>1748</v>
      </c>
      <c r="B1116" s="86" t="s">
        <v>230</v>
      </c>
      <c r="C1116" s="86">
        <v>1</v>
      </c>
      <c r="D1116">
        <f>IF(VLOOKUP(A1116,'상위 PV'!A:C,3,0)="기사임",1,"")</f>
        <v>1</v>
      </c>
      <c r="E1116">
        <f>COUNTIF(주간_5pg!$F$2:$F$800,'5pg 데이터'!B1116)</f>
        <v>1</v>
      </c>
      <c r="F1116" t="b">
        <f t="shared" si="17"/>
        <v>1</v>
      </c>
      <c r="G1116" t="str">
        <f>IF(F1116=FALSE,"",B1116&amp;"@"&amp;COUNTIFS($B$1:B1116,B1116,$F$1:F1116,TRUE))</f>
        <v>Singapore@65</v>
      </c>
      <c r="H1116" t="str">
        <f>IFERROR(INDEX('기사 제목, 링크 정리시트'!B:B,MATCH(CONCATENATE("http://skinnonews.com"&amp;'5pg 데이터'!A1116),'기사 제목, 링크 정리시트'!C:C,0)),"")</f>
        <v>Yellowed phone cases and faded chairs, are they really on us?</v>
      </c>
      <c r="M1116">
        <f>주간_5pg!F1116</f>
        <v>0</v>
      </c>
    </row>
    <row r="1117" spans="1:13">
      <c r="A1117" s="86" t="s">
        <v>1748</v>
      </c>
      <c r="B1117" s="86" t="s">
        <v>242</v>
      </c>
      <c r="C1117" s="86">
        <v>1</v>
      </c>
      <c r="D1117">
        <f>IF(VLOOKUP(A1117,'상위 PV'!A:C,3,0)="기사임",1,"")</f>
        <v>1</v>
      </c>
      <c r="E1117">
        <f>COUNTIF(주간_5pg!$F$2:$F$800,'5pg 데이터'!B1117)</f>
        <v>1</v>
      </c>
      <c r="F1117" t="b">
        <f t="shared" si="17"/>
        <v>1</v>
      </c>
      <c r="G1117" t="str">
        <f>IF(F1117=FALSE,"",B1117&amp;"@"&amp;COUNTIFS($B$1:B1117,B1117,$F$1:F1117,TRUE))</f>
        <v>Taiwan@23</v>
      </c>
      <c r="H1117" t="str">
        <f>IFERROR(INDEX('기사 제목, 링크 정리시트'!B:B,MATCH(CONCATENATE("http://skinnonews.com"&amp;'5pg 데이터'!A1117),'기사 제목, 링크 정리시트'!C:C,0)),"")</f>
        <v>Yellowed phone cases and faded chairs, are they really on us?</v>
      </c>
      <c r="M1117">
        <f>주간_5pg!F1117</f>
        <v>0</v>
      </c>
    </row>
    <row r="1118" spans="1:13">
      <c r="A1118" s="86" t="s">
        <v>1748</v>
      </c>
      <c r="B1118" s="86" t="s">
        <v>628</v>
      </c>
      <c r="C1118" s="86">
        <v>1</v>
      </c>
      <c r="D1118">
        <f>IF(VLOOKUP(A1118,'상위 PV'!A:C,3,0)="기사임",1,"")</f>
        <v>1</v>
      </c>
      <c r="E1118">
        <f>COUNTIF(주간_5pg!$F$2:$F$800,'5pg 데이터'!B1118)</f>
        <v>1</v>
      </c>
      <c r="F1118" t="b">
        <f t="shared" si="17"/>
        <v>1</v>
      </c>
      <c r="G1118" t="str">
        <f>IF(F1118=FALSE,"",B1118&amp;"@"&amp;COUNTIFS($B$1:B1118,B1118,$F$1:F1118,TRUE))</f>
        <v>United Arab Emirates@11</v>
      </c>
      <c r="H1118" t="str">
        <f>IFERROR(INDEX('기사 제목, 링크 정리시트'!B:B,MATCH(CONCATENATE("http://skinnonews.com"&amp;'5pg 데이터'!A1118),'기사 제목, 링크 정리시트'!C:C,0)),"")</f>
        <v>Yellowed phone cases and faded chairs, are they really on us?</v>
      </c>
      <c r="M1118">
        <f>주간_5pg!F1118</f>
        <v>0</v>
      </c>
    </row>
    <row r="1119" spans="1:13">
      <c r="A1119" s="86" t="s">
        <v>1749</v>
      </c>
      <c r="B1119" s="86" t="s">
        <v>1626</v>
      </c>
      <c r="C1119" s="86">
        <v>1</v>
      </c>
      <c r="D1119">
        <f>IF(VLOOKUP(A1119,'상위 PV'!A:C,3,0)="기사임",1,"")</f>
        <v>1</v>
      </c>
      <c r="E1119">
        <f>COUNTIF(주간_5pg!$F$2:$F$800,'5pg 데이터'!B1119)</f>
        <v>1</v>
      </c>
      <c r="F1119" t="b">
        <f t="shared" si="17"/>
        <v>1</v>
      </c>
      <c r="G1119" t="str">
        <f>IF(F1119=FALSE,"",B1119&amp;"@"&amp;COUNTIFS($B$1:B1119,B1119,$F$1:F1119,TRUE))</f>
        <v>Bosnia &amp; Herzegovina@5</v>
      </c>
      <c r="H1119" t="str">
        <f>IFERROR(INDEX('기사 제목, 링크 정리시트'!B:B,MATCH(CONCATENATE("http://skinnonews.com"&amp;'5pg 데이터'!A1119),'기사 제목, 링크 정리시트'!C:C,0)),"")</f>
        <v>Shifts and shutters: How Łukasz Grudzień balances work at SKBMP with his love for dog photography</v>
      </c>
      <c r="M1119">
        <f>주간_5pg!F1119</f>
        <v>0</v>
      </c>
    </row>
    <row r="1120" spans="1:13">
      <c r="A1120" s="86" t="s">
        <v>1749</v>
      </c>
      <c r="B1120" s="86" t="s">
        <v>235</v>
      </c>
      <c r="C1120" s="86">
        <v>1</v>
      </c>
      <c r="D1120">
        <f>IF(VLOOKUP(A1120,'상위 PV'!A:C,3,0)="기사임",1,"")</f>
        <v>1</v>
      </c>
      <c r="E1120">
        <f>COUNTIF(주간_5pg!$F$2:$F$800,'5pg 데이터'!B1120)</f>
        <v>1</v>
      </c>
      <c r="F1120" t="b">
        <f t="shared" si="17"/>
        <v>1</v>
      </c>
      <c r="G1120" t="str">
        <f>IF(F1120=FALSE,"",B1120&amp;"@"&amp;COUNTIFS($B$1:B1120,B1120,$F$1:F1120,TRUE))</f>
        <v>Hungary@11</v>
      </c>
      <c r="H1120" t="str">
        <f>IFERROR(INDEX('기사 제목, 링크 정리시트'!B:B,MATCH(CONCATENATE("http://skinnonews.com"&amp;'5pg 데이터'!A1120),'기사 제목, 링크 정리시트'!C:C,0)),"")</f>
        <v>Shifts and shutters: How Łukasz Grudzień balances work at SKBMP with his love for dog photography</v>
      </c>
      <c r="M1120">
        <f>주간_5pg!F1120</f>
        <v>0</v>
      </c>
    </row>
    <row r="1121" spans="1:13">
      <c r="A1121" s="86" t="s">
        <v>1749</v>
      </c>
      <c r="B1121" s="86" t="s">
        <v>240</v>
      </c>
      <c r="C1121" s="86">
        <v>1</v>
      </c>
      <c r="D1121">
        <f>IF(VLOOKUP(A1121,'상위 PV'!A:C,3,0)="기사임",1,"")</f>
        <v>1</v>
      </c>
      <c r="E1121">
        <f>COUNTIF(주간_5pg!$F$2:$F$800,'5pg 데이터'!B1121)</f>
        <v>1</v>
      </c>
      <c r="F1121" t="b">
        <f t="shared" si="17"/>
        <v>1</v>
      </c>
      <c r="G1121" t="str">
        <f>IF(F1121=FALSE,"",B1121&amp;"@"&amp;COUNTIFS($B$1:B1121,B1121,$F$1:F1121,TRUE))</f>
        <v>Spain@10</v>
      </c>
      <c r="H1121" t="str">
        <f>IFERROR(INDEX('기사 제목, 링크 정리시트'!B:B,MATCH(CONCATENATE("http://skinnonews.com"&amp;'5pg 데이터'!A1121),'기사 제목, 링크 정리시트'!C:C,0)),"")</f>
        <v>Shifts and shutters: How Łukasz Grudzień balances work at SKBMP with his love for dog photography</v>
      </c>
      <c r="M1121">
        <f>주간_5pg!F1121</f>
        <v>0</v>
      </c>
    </row>
    <row r="1122" spans="1:13">
      <c r="A1122" s="86" t="s">
        <v>1749</v>
      </c>
      <c r="B1122" s="86" t="s">
        <v>225</v>
      </c>
      <c r="C1122" s="86">
        <v>1</v>
      </c>
      <c r="D1122">
        <f>IF(VLOOKUP(A1122,'상위 PV'!A:C,3,0)="기사임",1,"")</f>
        <v>1</v>
      </c>
      <c r="E1122">
        <f>COUNTIF(주간_5pg!$F$2:$F$800,'5pg 데이터'!B1122)</f>
        <v>1</v>
      </c>
      <c r="F1122" t="b">
        <f t="shared" si="17"/>
        <v>1</v>
      </c>
      <c r="G1122" t="str">
        <f>IF(F1122=FALSE,"",B1122&amp;"@"&amp;COUNTIFS($B$1:B1122,B1122,$F$1:F1122,TRUE))</f>
        <v>United States@100</v>
      </c>
      <c r="H1122" t="str">
        <f>IFERROR(INDEX('기사 제목, 링크 정리시트'!B:B,MATCH(CONCATENATE("http://skinnonews.com"&amp;'5pg 데이터'!A1122),'기사 제목, 링크 정리시트'!C:C,0)),"")</f>
        <v>Shifts and shutters: How Łukasz Grudzień balances work at SKBMP with his love for dog photography</v>
      </c>
      <c r="M1122">
        <f>주간_5pg!F1122</f>
        <v>0</v>
      </c>
    </row>
    <row r="1123" spans="1:13">
      <c r="A1123" s="86" t="s">
        <v>1753</v>
      </c>
      <c r="B1123" s="86" t="s">
        <v>239</v>
      </c>
      <c r="C1123" s="86">
        <v>1</v>
      </c>
      <c r="D1123">
        <f>IF(VLOOKUP(A1123,'상위 PV'!A:C,3,0)="기사임",1,"")</f>
        <v>1</v>
      </c>
      <c r="E1123">
        <f>COUNTIF(주간_5pg!$F$2:$F$800,'5pg 데이터'!B1123)</f>
        <v>1</v>
      </c>
      <c r="F1123" t="b">
        <f t="shared" si="17"/>
        <v>1</v>
      </c>
      <c r="G1123" t="str">
        <f>IF(F1123=FALSE,"",B1123&amp;"@"&amp;COUNTIFS($B$1:B1123,B1123,$F$1:F1123,TRUE))</f>
        <v>Austria@7</v>
      </c>
      <c r="H1123" t="str">
        <f>IFERROR(INDEX('기사 제목, 링크 정리시트'!B:B,MATCH(CONCATENATE("http://skinnonews.com"&amp;'5pg 데이터'!A1123),'기사 제목, 링크 정리시트'!C:C,0)),"")</f>
        <v>SK Earthon secures operatorship of Ketapu Cluster off the coast of Sarawak, Malaysia, expanding operations in Southeast Asia</v>
      </c>
      <c r="M1123">
        <f>주간_5pg!F1123</f>
        <v>0</v>
      </c>
    </row>
    <row r="1124" spans="1:13">
      <c r="A1124" s="86" t="s">
        <v>1753</v>
      </c>
      <c r="B1124" s="86" t="s">
        <v>1710</v>
      </c>
      <c r="C1124" s="86">
        <v>1</v>
      </c>
      <c r="D1124">
        <f>IF(VLOOKUP(A1124,'상위 PV'!A:C,3,0)="기사임",1,"")</f>
        <v>1</v>
      </c>
      <c r="E1124">
        <f>COUNTIF(주간_5pg!$F$2:$F$800,'5pg 데이터'!B1124)</f>
        <v>1</v>
      </c>
      <c r="F1124" t="b">
        <f t="shared" si="17"/>
        <v>1</v>
      </c>
      <c r="G1124" t="str">
        <f>IF(F1124=FALSE,"",B1124&amp;"@"&amp;COUNTIFS($B$1:B1124,B1124,$F$1:F1124,TRUE))</f>
        <v>Brunei@1</v>
      </c>
      <c r="H1124" t="str">
        <f>IFERROR(INDEX('기사 제목, 링크 정리시트'!B:B,MATCH(CONCATENATE("http://skinnonews.com"&amp;'5pg 데이터'!A1124),'기사 제목, 링크 정리시트'!C:C,0)),"")</f>
        <v>SK Earthon secures operatorship of Ketapu Cluster off the coast of Sarawak, Malaysia, expanding operations in Southeast Asia</v>
      </c>
      <c r="M1124">
        <f>주간_5pg!F1124</f>
        <v>0</v>
      </c>
    </row>
    <row r="1125" spans="1:13">
      <c r="A1125" s="86" t="s">
        <v>1753</v>
      </c>
      <c r="B1125" s="86" t="s">
        <v>231</v>
      </c>
      <c r="C1125" s="86">
        <v>1</v>
      </c>
      <c r="D1125">
        <f>IF(VLOOKUP(A1125,'상위 PV'!A:C,3,0)="기사임",1,"")</f>
        <v>1</v>
      </c>
      <c r="E1125">
        <f>COUNTIF(주간_5pg!$F$2:$F$800,'5pg 데이터'!B1125)</f>
        <v>1</v>
      </c>
      <c r="F1125" t="b">
        <f t="shared" si="17"/>
        <v>1</v>
      </c>
      <c r="G1125" t="str">
        <f>IF(F1125=FALSE,"",B1125&amp;"@"&amp;COUNTIFS($B$1:B1125,B1125,$F$1:F1125,TRUE))</f>
        <v>China@34</v>
      </c>
      <c r="H1125" t="str">
        <f>IFERROR(INDEX('기사 제목, 링크 정리시트'!B:B,MATCH(CONCATENATE("http://skinnonews.com"&amp;'5pg 데이터'!A1125),'기사 제목, 링크 정리시트'!C:C,0)),"")</f>
        <v>SK Earthon secures operatorship of Ketapu Cluster off the coast of Sarawak, Malaysia, expanding operations in Southeast Asia</v>
      </c>
      <c r="M1125">
        <f>주간_5pg!F1125</f>
        <v>0</v>
      </c>
    </row>
    <row r="1126" spans="1:13">
      <c r="A1126" s="86" t="s">
        <v>1753</v>
      </c>
      <c r="B1126" s="86" t="s">
        <v>1583</v>
      </c>
      <c r="C1126" s="86">
        <v>1</v>
      </c>
      <c r="D1126">
        <f>IF(VLOOKUP(A1126,'상위 PV'!A:C,3,0)="기사임",1,"")</f>
        <v>1</v>
      </c>
      <c r="E1126">
        <f>COUNTIF(주간_5pg!$F$2:$F$800,'5pg 데이터'!B1126)</f>
        <v>1</v>
      </c>
      <c r="F1126" t="b">
        <f t="shared" si="17"/>
        <v>1</v>
      </c>
      <c r="G1126" t="str">
        <f>IF(F1126=FALSE,"",B1126&amp;"@"&amp;COUNTIFS($B$1:B1126,B1126,$F$1:F1126,TRUE))</f>
        <v>Egypt@5</v>
      </c>
      <c r="H1126" t="str">
        <f>IFERROR(INDEX('기사 제목, 링크 정리시트'!B:B,MATCH(CONCATENATE("http://skinnonews.com"&amp;'5pg 데이터'!A1126),'기사 제목, 링크 정리시트'!C:C,0)),"")</f>
        <v>SK Earthon secures operatorship of Ketapu Cluster off the coast of Sarawak, Malaysia, expanding operations in Southeast Asia</v>
      </c>
      <c r="M1126">
        <f>주간_5pg!F1126</f>
        <v>0</v>
      </c>
    </row>
    <row r="1127" spans="1:13">
      <c r="A1127" s="86" t="s">
        <v>1753</v>
      </c>
      <c r="B1127" s="86" t="s">
        <v>233</v>
      </c>
      <c r="C1127" s="86">
        <v>1</v>
      </c>
      <c r="D1127">
        <f>IF(VLOOKUP(A1127,'상위 PV'!A:C,3,0)="기사임",1,"")</f>
        <v>1</v>
      </c>
      <c r="E1127">
        <f>COUNTIF(주간_5pg!$F$2:$F$800,'5pg 데이터'!B1127)</f>
        <v>1</v>
      </c>
      <c r="F1127" t="b">
        <f t="shared" si="17"/>
        <v>1</v>
      </c>
      <c r="G1127" t="str">
        <f>IF(F1127=FALSE,"",B1127&amp;"@"&amp;COUNTIFS($B$1:B1127,B1127,$F$1:F1127,TRUE))</f>
        <v>Hong Kong@29</v>
      </c>
      <c r="H1127" t="str">
        <f>IFERROR(INDEX('기사 제목, 링크 정리시트'!B:B,MATCH(CONCATENATE("http://skinnonews.com"&amp;'5pg 데이터'!A1127),'기사 제목, 링크 정리시트'!C:C,0)),"")</f>
        <v>SK Earthon secures operatorship of Ketapu Cluster off the coast of Sarawak, Malaysia, expanding operations in Southeast Asia</v>
      </c>
      <c r="M1127">
        <f>주간_5pg!F1127</f>
        <v>0</v>
      </c>
    </row>
    <row r="1128" spans="1:13">
      <c r="A1128" s="86" t="s">
        <v>1753</v>
      </c>
      <c r="B1128" s="86" t="s">
        <v>1711</v>
      </c>
      <c r="C1128" s="86">
        <v>1</v>
      </c>
      <c r="D1128">
        <f>IF(VLOOKUP(A1128,'상위 PV'!A:C,3,0)="기사임",1,"")</f>
        <v>1</v>
      </c>
      <c r="E1128">
        <f>COUNTIF(주간_5pg!$F$2:$F$800,'5pg 데이터'!B1128)</f>
        <v>1</v>
      </c>
      <c r="F1128" t="b">
        <f t="shared" si="17"/>
        <v>1</v>
      </c>
      <c r="G1128" t="str">
        <f>IF(F1128=FALSE,"",B1128&amp;"@"&amp;COUNTIFS($B$1:B1128,B1128,$F$1:F1128,TRUE))</f>
        <v>Iraq@1</v>
      </c>
      <c r="H1128" t="str">
        <f>IFERROR(INDEX('기사 제목, 링크 정리시트'!B:B,MATCH(CONCATENATE("http://skinnonews.com"&amp;'5pg 데이터'!A1128),'기사 제목, 링크 정리시트'!C:C,0)),"")</f>
        <v>SK Earthon secures operatorship of Ketapu Cluster off the coast of Sarawak, Malaysia, expanding operations in Southeast Asia</v>
      </c>
      <c r="M1128">
        <f>주간_5pg!F1128</f>
        <v>0</v>
      </c>
    </row>
    <row r="1129" spans="1:13">
      <c r="A1129" s="86" t="s">
        <v>1753</v>
      </c>
      <c r="B1129" s="86" t="s">
        <v>631</v>
      </c>
      <c r="C1129" s="86">
        <v>1</v>
      </c>
      <c r="D1129">
        <f>IF(VLOOKUP(A1129,'상위 PV'!A:C,3,0)="기사임",1,"")</f>
        <v>1</v>
      </c>
      <c r="E1129">
        <f>COUNTIF(주간_5pg!$F$2:$F$800,'5pg 데이터'!B1129)</f>
        <v>1</v>
      </c>
      <c r="F1129" t="b">
        <f t="shared" si="17"/>
        <v>1</v>
      </c>
      <c r="G1129" t="str">
        <f>IF(F1129=FALSE,"",B1129&amp;"@"&amp;COUNTIFS($B$1:B1129,B1129,$F$1:F1129,TRUE))</f>
        <v>Pakistan@2</v>
      </c>
      <c r="H1129" t="str">
        <f>IFERROR(INDEX('기사 제목, 링크 정리시트'!B:B,MATCH(CONCATENATE("http://skinnonews.com"&amp;'5pg 데이터'!A1129),'기사 제목, 링크 정리시트'!C:C,0)),"")</f>
        <v>SK Earthon secures operatorship of Ketapu Cluster off the coast of Sarawak, Malaysia, expanding operations in Southeast Asia</v>
      </c>
      <c r="M1129">
        <f>주간_5pg!F1129</f>
        <v>0</v>
      </c>
    </row>
    <row r="1130" spans="1:13">
      <c r="A1130" s="86" t="s">
        <v>1753</v>
      </c>
      <c r="B1130" s="86" t="s">
        <v>1730</v>
      </c>
      <c r="C1130" s="86">
        <v>1</v>
      </c>
      <c r="D1130">
        <f>IF(VLOOKUP(A1130,'상위 PV'!A:C,3,0)="기사임",1,"")</f>
        <v>1</v>
      </c>
      <c r="E1130">
        <f>COUNTIF(주간_5pg!$F$2:$F$800,'5pg 데이터'!B1130)</f>
        <v>1</v>
      </c>
      <c r="F1130" t="b">
        <f t="shared" si="17"/>
        <v>1</v>
      </c>
      <c r="G1130" t="str">
        <f>IF(F1130=FALSE,"",B1130&amp;"@"&amp;COUNTIFS($B$1:B1130,B1130,$F$1:F1130,TRUE))</f>
        <v>Slovenia@1</v>
      </c>
      <c r="H1130" t="str">
        <f>IFERROR(INDEX('기사 제목, 링크 정리시트'!B:B,MATCH(CONCATENATE("http://skinnonews.com"&amp;'5pg 데이터'!A1130),'기사 제목, 링크 정리시트'!C:C,0)),"")</f>
        <v>SK Earthon secures operatorship of Ketapu Cluster off the coast of Sarawak, Malaysia, expanding operations in Southeast Asia</v>
      </c>
      <c r="M1130">
        <f>주간_5pg!F1130</f>
        <v>0</v>
      </c>
    </row>
    <row r="1131" spans="1:13">
      <c r="A1131" s="86" t="s">
        <v>1753</v>
      </c>
      <c r="B1131" s="86" t="s">
        <v>1712</v>
      </c>
      <c r="C1131" s="86">
        <v>1</v>
      </c>
      <c r="D1131">
        <f>IF(VLOOKUP(A1131,'상위 PV'!A:C,3,0)="기사임",1,"")</f>
        <v>1</v>
      </c>
      <c r="E1131">
        <f>COUNTIF(주간_5pg!$F$2:$F$800,'5pg 데이터'!B1131)</f>
        <v>1</v>
      </c>
      <c r="F1131" t="b">
        <f t="shared" si="17"/>
        <v>1</v>
      </c>
      <c r="G1131" t="str">
        <f>IF(F1131=FALSE,"",B1131&amp;"@"&amp;COUNTIFS($B$1:B1131,B1131,$F$1:F1131,TRUE))</f>
        <v>South Africa@2</v>
      </c>
      <c r="H1131" t="str">
        <f>IFERROR(INDEX('기사 제목, 링크 정리시트'!B:B,MATCH(CONCATENATE("http://skinnonews.com"&amp;'5pg 데이터'!A1131),'기사 제목, 링크 정리시트'!C:C,0)),"")</f>
        <v>SK Earthon secures operatorship of Ketapu Cluster off the coast of Sarawak, Malaysia, expanding operations in Southeast Asia</v>
      </c>
      <c r="M1131">
        <f>주간_5pg!F1131</f>
        <v>0</v>
      </c>
    </row>
    <row r="1132" spans="1:13">
      <c r="A1132" s="86" t="s">
        <v>1753</v>
      </c>
      <c r="B1132" s="86" t="s">
        <v>242</v>
      </c>
      <c r="C1132" s="86">
        <v>1</v>
      </c>
      <c r="D1132">
        <f>IF(VLOOKUP(A1132,'상위 PV'!A:C,3,0)="기사임",1,"")</f>
        <v>1</v>
      </c>
      <c r="E1132">
        <f>COUNTIF(주간_5pg!$F$2:$F$800,'5pg 데이터'!B1132)</f>
        <v>1</v>
      </c>
      <c r="F1132" t="b">
        <f t="shared" si="17"/>
        <v>1</v>
      </c>
      <c r="G1132" t="str">
        <f>IF(F1132=FALSE,"",B1132&amp;"@"&amp;COUNTIFS($B$1:B1132,B1132,$F$1:F1132,TRUE))</f>
        <v>Taiwan@24</v>
      </c>
      <c r="H1132" t="str">
        <f>IFERROR(INDEX('기사 제목, 링크 정리시트'!B:B,MATCH(CONCATENATE("http://skinnonews.com"&amp;'5pg 데이터'!A1132),'기사 제목, 링크 정리시트'!C:C,0)),"")</f>
        <v>SK Earthon secures operatorship of Ketapu Cluster off the coast of Sarawak, Malaysia, expanding operations in Southeast Asia</v>
      </c>
      <c r="M1132">
        <f>주간_5pg!F1132</f>
        <v>0</v>
      </c>
    </row>
    <row r="1133" spans="1:13">
      <c r="A1133" s="86" t="s">
        <v>1810</v>
      </c>
      <c r="B1133" s="86" t="s">
        <v>1800</v>
      </c>
      <c r="C1133" s="86">
        <v>1</v>
      </c>
      <c r="D1133">
        <f>IF(VLOOKUP(A1133,'상위 PV'!A:C,3,0)="기사임",1,"")</f>
        <v>1</v>
      </c>
      <c r="E1133">
        <f>COUNTIF(주간_5pg!$F$2:$F$800,'5pg 데이터'!B1133)</f>
        <v>1</v>
      </c>
      <c r="F1133" t="b">
        <f t="shared" si="17"/>
        <v>1</v>
      </c>
      <c r="G1133" t="str">
        <f>IF(F1133=FALSE,"",B1133&amp;"@"&amp;COUNTIFS($B$1:B1133,B1133,$F$1:F1133,TRUE))</f>
        <v>Azerbaijan@1</v>
      </c>
      <c r="H1133" t="str">
        <f>IFERROR(INDEX('기사 제목, 링크 정리시트'!B:B,MATCH(CONCATENATE("http://skinnonews.com"&amp;'5pg 데이터'!A1133),'기사 제목, 링크 정리시트'!C:C,0)),"")</f>
        <v>SK Energy to start sustainable aviation fuel (SAF) commercial production</v>
      </c>
      <c r="M1133">
        <f>주간_5pg!F1133</f>
        <v>0</v>
      </c>
    </row>
    <row r="1134" spans="1:13">
      <c r="A1134" s="86" t="s">
        <v>1810</v>
      </c>
      <c r="B1134" s="86" t="s">
        <v>1792</v>
      </c>
      <c r="C1134" s="86">
        <v>1</v>
      </c>
      <c r="D1134">
        <f>IF(VLOOKUP(A1134,'상위 PV'!A:C,3,0)="기사임",1,"")</f>
        <v>1</v>
      </c>
      <c r="E1134">
        <f>COUNTIF(주간_5pg!$F$2:$F$800,'5pg 데이터'!B1134)</f>
        <v>1</v>
      </c>
      <c r="F1134" t="b">
        <f t="shared" si="17"/>
        <v>1</v>
      </c>
      <c r="G1134" t="str">
        <f>IF(F1134=FALSE,"",B1134&amp;"@"&amp;COUNTIFS($B$1:B1134,B1134,$F$1:F1134,TRUE))</f>
        <v>Denmark@3</v>
      </c>
      <c r="H1134" t="str">
        <f>IFERROR(INDEX('기사 제목, 링크 정리시트'!B:B,MATCH(CONCATENATE("http://skinnonews.com"&amp;'5pg 데이터'!A1134),'기사 제목, 링크 정리시트'!C:C,0)),"")</f>
        <v>SK Energy to start sustainable aviation fuel (SAF) commercial production</v>
      </c>
      <c r="M1134">
        <f>주간_5pg!F1134</f>
        <v>0</v>
      </c>
    </row>
    <row r="1135" spans="1:13">
      <c r="A1135" s="86" t="s">
        <v>1810</v>
      </c>
      <c r="B1135" s="86" t="s">
        <v>965</v>
      </c>
      <c r="C1135" s="86">
        <v>1</v>
      </c>
      <c r="D1135">
        <f>IF(VLOOKUP(A1135,'상위 PV'!A:C,3,0)="기사임",1,"")</f>
        <v>1</v>
      </c>
      <c r="E1135">
        <f>COUNTIF(주간_5pg!$F$2:$F$800,'5pg 데이터'!B1135)</f>
        <v>1</v>
      </c>
      <c r="F1135" t="b">
        <f t="shared" si="17"/>
        <v>1</v>
      </c>
      <c r="G1135" t="str">
        <f>IF(F1135=FALSE,"",B1135&amp;"@"&amp;COUNTIFS($B$1:B1135,B1135,$F$1:F1135,TRUE))</f>
        <v>Finland@8</v>
      </c>
      <c r="H1135" t="str">
        <f>IFERROR(INDEX('기사 제목, 링크 정리시트'!B:B,MATCH(CONCATENATE("http://skinnonews.com"&amp;'5pg 데이터'!A1135),'기사 제목, 링크 정리시트'!C:C,0)),"")</f>
        <v>SK Energy to start sustainable aviation fuel (SAF) commercial production</v>
      </c>
      <c r="M1135">
        <f>주간_5pg!F1135</f>
        <v>0</v>
      </c>
    </row>
    <row r="1136" spans="1:13">
      <c r="A1136" s="86" t="s">
        <v>1810</v>
      </c>
      <c r="B1136" s="86" t="s">
        <v>1727</v>
      </c>
      <c r="C1136" s="86">
        <v>1</v>
      </c>
      <c r="D1136">
        <f>IF(VLOOKUP(A1136,'상위 PV'!A:C,3,0)="기사임",1,"")</f>
        <v>1</v>
      </c>
      <c r="E1136">
        <f>COUNTIF(주간_5pg!$F$2:$F$800,'5pg 데이터'!B1136)</f>
        <v>1</v>
      </c>
      <c r="F1136" t="b">
        <f t="shared" si="17"/>
        <v>1</v>
      </c>
      <c r="G1136" t="str">
        <f>IF(F1136=FALSE,"",B1136&amp;"@"&amp;COUNTIFS($B$1:B1136,B1136,$F$1:F1136,TRUE))</f>
        <v>Greece@1</v>
      </c>
      <c r="H1136" t="str">
        <f>IFERROR(INDEX('기사 제목, 링크 정리시트'!B:B,MATCH(CONCATENATE("http://skinnonews.com"&amp;'5pg 데이터'!A1136),'기사 제목, 링크 정리시트'!C:C,0)),"")</f>
        <v>SK Energy to start sustainable aviation fuel (SAF) commercial production</v>
      </c>
      <c r="M1136">
        <f>주간_5pg!F1136</f>
        <v>0</v>
      </c>
    </row>
    <row r="1137" spans="1:13">
      <c r="A1137" s="86" t="s">
        <v>1810</v>
      </c>
      <c r="B1137" s="86" t="s">
        <v>1550</v>
      </c>
      <c r="C1137" s="86">
        <v>1</v>
      </c>
      <c r="D1137">
        <f>IF(VLOOKUP(A1137,'상위 PV'!A:C,3,0)="기사임",1,"")</f>
        <v>1</v>
      </c>
      <c r="E1137">
        <f>COUNTIF(주간_5pg!$F$2:$F$800,'5pg 데이터'!B1137)</f>
        <v>1</v>
      </c>
      <c r="F1137" t="b">
        <f t="shared" si="17"/>
        <v>1</v>
      </c>
      <c r="G1137" t="str">
        <f>IF(F1137=FALSE,"",B1137&amp;"@"&amp;COUNTIFS($B$1:B1137,B1137,$F$1:F1137,TRUE))</f>
        <v>Mexico@3</v>
      </c>
      <c r="H1137" t="str">
        <f>IFERROR(INDEX('기사 제목, 링크 정리시트'!B:B,MATCH(CONCATENATE("http://skinnonews.com"&amp;'5pg 데이터'!A1137),'기사 제목, 링크 정리시트'!C:C,0)),"")</f>
        <v>SK Energy to start sustainable aviation fuel (SAF) commercial production</v>
      </c>
      <c r="M1137">
        <f>주간_5pg!F1137</f>
        <v>0</v>
      </c>
    </row>
    <row r="1138" spans="1:13">
      <c r="A1138" s="86" t="s">
        <v>1810</v>
      </c>
      <c r="B1138" s="86" t="s">
        <v>631</v>
      </c>
      <c r="C1138" s="86">
        <v>1</v>
      </c>
      <c r="D1138">
        <f>IF(VLOOKUP(A1138,'상위 PV'!A:C,3,0)="기사임",1,"")</f>
        <v>1</v>
      </c>
      <c r="E1138">
        <f>COUNTIF(주간_5pg!$F$2:$F$800,'5pg 데이터'!B1138)</f>
        <v>1</v>
      </c>
      <c r="F1138" t="b">
        <f t="shared" si="17"/>
        <v>1</v>
      </c>
      <c r="G1138" t="str">
        <f>IF(F1138=FALSE,"",B1138&amp;"@"&amp;COUNTIFS($B$1:B1138,B1138,$F$1:F1138,TRUE))</f>
        <v>Pakistan@3</v>
      </c>
      <c r="H1138" t="str">
        <f>IFERROR(INDEX('기사 제목, 링크 정리시트'!B:B,MATCH(CONCATENATE("http://skinnonews.com"&amp;'5pg 데이터'!A1138),'기사 제목, 링크 정리시트'!C:C,0)),"")</f>
        <v>SK Energy to start sustainable aviation fuel (SAF) commercial production</v>
      </c>
      <c r="M1138">
        <f>주간_5pg!F1138</f>
        <v>0</v>
      </c>
    </row>
    <row r="1139" spans="1:13">
      <c r="A1139" s="86" t="s">
        <v>1810</v>
      </c>
      <c r="B1139" s="86" t="s">
        <v>1563</v>
      </c>
      <c r="C1139" s="86">
        <v>1</v>
      </c>
      <c r="D1139">
        <f>IF(VLOOKUP(A1139,'상위 PV'!A:C,3,0)="기사임",1,"")</f>
        <v>1</v>
      </c>
      <c r="E1139">
        <f>COUNTIF(주간_5pg!$F$2:$F$800,'5pg 데이터'!B1139)</f>
        <v>1</v>
      </c>
      <c r="F1139" t="b">
        <f t="shared" si="17"/>
        <v>1</v>
      </c>
      <c r="G1139" t="str">
        <f>IF(F1139=FALSE,"",B1139&amp;"@"&amp;COUNTIFS($B$1:B1139,B1139,$F$1:F1139,TRUE))</f>
        <v>Peru@3</v>
      </c>
      <c r="H1139" t="str">
        <f>IFERROR(INDEX('기사 제목, 링크 정리시트'!B:B,MATCH(CONCATENATE("http://skinnonews.com"&amp;'5pg 데이터'!A1139),'기사 제목, 링크 정리시트'!C:C,0)),"")</f>
        <v>SK Energy to start sustainable aviation fuel (SAF) commercial production</v>
      </c>
      <c r="M1139">
        <f>주간_5pg!F1139</f>
        <v>0</v>
      </c>
    </row>
    <row r="1140" spans="1:13">
      <c r="A1140" s="86" t="s">
        <v>1810</v>
      </c>
      <c r="B1140" s="86" t="s">
        <v>250</v>
      </c>
      <c r="C1140" s="86">
        <v>1</v>
      </c>
      <c r="D1140">
        <f>IF(VLOOKUP(A1140,'상위 PV'!A:C,3,0)="기사임",1,"")</f>
        <v>1</v>
      </c>
      <c r="E1140">
        <f>COUNTIF(주간_5pg!$F$2:$F$800,'5pg 데이터'!B1140)</f>
        <v>1</v>
      </c>
      <c r="F1140" t="b">
        <f t="shared" si="17"/>
        <v>1</v>
      </c>
      <c r="G1140" t="str">
        <f>IF(F1140=FALSE,"",B1140&amp;"@"&amp;COUNTIFS($B$1:B1140,B1140,$F$1:F1140,TRUE))</f>
        <v>Philippines@7</v>
      </c>
      <c r="H1140" t="str">
        <f>IFERROR(INDEX('기사 제목, 링크 정리시트'!B:B,MATCH(CONCATENATE("http://skinnonews.com"&amp;'5pg 데이터'!A1140),'기사 제목, 링크 정리시트'!C:C,0)),"")</f>
        <v>SK Energy to start sustainable aviation fuel (SAF) commercial production</v>
      </c>
      <c r="M1140">
        <f>주간_5pg!F1140</f>
        <v>0</v>
      </c>
    </row>
    <row r="1141" spans="1:13">
      <c r="A1141" s="86" t="s">
        <v>1810</v>
      </c>
      <c r="B1141" s="86" t="s">
        <v>1730</v>
      </c>
      <c r="C1141" s="86">
        <v>1</v>
      </c>
      <c r="D1141">
        <f>IF(VLOOKUP(A1141,'상위 PV'!A:C,3,0)="기사임",1,"")</f>
        <v>1</v>
      </c>
      <c r="E1141">
        <f>COUNTIF(주간_5pg!$F$2:$F$800,'5pg 데이터'!B1141)</f>
        <v>1</v>
      </c>
      <c r="F1141" t="b">
        <f t="shared" si="17"/>
        <v>1</v>
      </c>
      <c r="G1141" t="str">
        <f>IF(F1141=FALSE,"",B1141&amp;"@"&amp;COUNTIFS($B$1:B1141,B1141,$F$1:F1141,TRUE))</f>
        <v>Slovenia@2</v>
      </c>
      <c r="H1141" t="str">
        <f>IFERROR(INDEX('기사 제목, 링크 정리시트'!B:B,MATCH(CONCATENATE("http://skinnonews.com"&amp;'5pg 데이터'!A1141),'기사 제목, 링크 정리시트'!C:C,0)),"")</f>
        <v>SK Energy to start sustainable aviation fuel (SAF) commercial production</v>
      </c>
      <c r="M1141">
        <f>주간_5pg!F1141</f>
        <v>0</v>
      </c>
    </row>
    <row r="1142" spans="1:13">
      <c r="A1142" s="86" t="s">
        <v>1810</v>
      </c>
      <c r="B1142" s="86" t="s">
        <v>1712</v>
      </c>
      <c r="C1142" s="86">
        <v>1</v>
      </c>
      <c r="D1142">
        <f>IF(VLOOKUP(A1142,'상위 PV'!A:C,3,0)="기사임",1,"")</f>
        <v>1</v>
      </c>
      <c r="E1142">
        <f>COUNTIF(주간_5pg!$F$2:$F$800,'5pg 데이터'!B1142)</f>
        <v>1</v>
      </c>
      <c r="F1142" t="b">
        <f t="shared" si="17"/>
        <v>1</v>
      </c>
      <c r="G1142" t="str">
        <f>IF(F1142=FALSE,"",B1142&amp;"@"&amp;COUNTIFS($B$1:B1142,B1142,$F$1:F1142,TRUE))</f>
        <v>South Africa@3</v>
      </c>
      <c r="H1142" t="str">
        <f>IFERROR(INDEX('기사 제목, 링크 정리시트'!B:B,MATCH(CONCATENATE("http://skinnonews.com"&amp;'5pg 데이터'!A1142),'기사 제목, 링크 정리시트'!C:C,0)),"")</f>
        <v>SK Energy to start sustainable aviation fuel (SAF) commercial production</v>
      </c>
      <c r="M1142">
        <f>주간_5pg!F1142</f>
        <v>0</v>
      </c>
    </row>
    <row r="1143" spans="1:13">
      <c r="A1143" s="86" t="s">
        <v>1810</v>
      </c>
      <c r="B1143" s="86" t="s">
        <v>243</v>
      </c>
      <c r="C1143" s="86">
        <v>1</v>
      </c>
      <c r="D1143">
        <f>IF(VLOOKUP(A1143,'상위 PV'!A:C,3,0)="기사임",1,"")</f>
        <v>1</v>
      </c>
      <c r="E1143">
        <f>COUNTIF(주간_5pg!$F$2:$F$800,'5pg 데이터'!B1143)</f>
        <v>1</v>
      </c>
      <c r="F1143" t="b">
        <f t="shared" si="17"/>
        <v>1</v>
      </c>
      <c r="G1143" t="str">
        <f>IF(F1143=FALSE,"",B1143&amp;"@"&amp;COUNTIFS($B$1:B1143,B1143,$F$1:F1143,TRUE))</f>
        <v>Thailand@13</v>
      </c>
      <c r="H1143" t="str">
        <f>IFERROR(INDEX('기사 제목, 링크 정리시트'!B:B,MATCH(CONCATENATE("http://skinnonews.com"&amp;'5pg 데이터'!A1143),'기사 제목, 링크 정리시트'!C:C,0)),"")</f>
        <v>SK Energy to start sustainable aviation fuel (SAF) commercial production</v>
      </c>
      <c r="M1143">
        <f>주간_5pg!F1143</f>
        <v>0</v>
      </c>
    </row>
    <row r="1144" spans="1:13">
      <c r="A1144" s="86" t="s">
        <v>1756</v>
      </c>
      <c r="B1144" s="86" t="s">
        <v>226</v>
      </c>
      <c r="C1144" s="86">
        <v>1</v>
      </c>
      <c r="D1144">
        <f>IF(VLOOKUP(A1144,'상위 PV'!A:C,3,0)="기사임",1,"")</f>
        <v>1</v>
      </c>
      <c r="E1144">
        <f>COUNTIF(주간_5pg!$F$2:$F$800,'5pg 데이터'!B1144)</f>
        <v>1</v>
      </c>
      <c r="F1144" t="b">
        <f t="shared" si="17"/>
        <v>1</v>
      </c>
      <c r="G1144" t="str">
        <f>IF(F1144=FALSE,"",B1144&amp;"@"&amp;COUNTIFS($B$1:B1144,B1144,$F$1:F1144,TRUE))</f>
        <v>South Korea@104</v>
      </c>
      <c r="H1144" t="str">
        <f>IFERROR(INDEX('기사 제목, 링크 정리시트'!B:B,MATCH(CONCATENATE("http://skinnonews.com"&amp;'5pg 데이터'!A1144),'기사 제목, 링크 정리시트'!C:C,0)),"")</f>
        <v/>
      </c>
      <c r="M1144">
        <f>주간_5pg!F1144</f>
        <v>0</v>
      </c>
    </row>
    <row r="1145" spans="1:13">
      <c r="A1145" s="86" t="s">
        <v>1122</v>
      </c>
      <c r="B1145" s="86" t="s">
        <v>226</v>
      </c>
      <c r="C1145" s="86">
        <v>1</v>
      </c>
      <c r="D1145">
        <f>IF(VLOOKUP(A1145,'상위 PV'!A:C,3,0)="기사임",1,"")</f>
        <v>1</v>
      </c>
      <c r="E1145">
        <f>COUNTIF(주간_5pg!$F$2:$F$800,'5pg 데이터'!B1145)</f>
        <v>1</v>
      </c>
      <c r="F1145" t="b">
        <f t="shared" si="17"/>
        <v>1</v>
      </c>
      <c r="G1145" t="str">
        <f>IF(F1145=FALSE,"",B1145&amp;"@"&amp;COUNTIFS($B$1:B1145,B1145,$F$1:F1145,TRUE))</f>
        <v>South Korea@105</v>
      </c>
      <c r="H1145" t="str">
        <f>IFERROR(INDEX('기사 제목, 링크 정리시트'!B:B,MATCH(CONCATENATE("http://skinnonews.com"&amp;'5pg 데이터'!A1145),'기사 제목, 링크 정리시트'!C:C,0)),"")</f>
        <v/>
      </c>
      <c r="M1145">
        <f>주간_5pg!F1145</f>
        <v>0</v>
      </c>
    </row>
    <row r="1146" spans="1:13">
      <c r="A1146" s="86" t="s">
        <v>1122</v>
      </c>
      <c r="B1146" s="86" t="s">
        <v>225</v>
      </c>
      <c r="C1146" s="86">
        <v>1</v>
      </c>
      <c r="D1146">
        <f>IF(VLOOKUP(A1146,'상위 PV'!A:C,3,0)="기사임",1,"")</f>
        <v>1</v>
      </c>
      <c r="E1146">
        <f>COUNTIF(주간_5pg!$F$2:$F$800,'5pg 데이터'!B1146)</f>
        <v>1</v>
      </c>
      <c r="F1146" t="b">
        <f t="shared" si="17"/>
        <v>1</v>
      </c>
      <c r="G1146" t="str">
        <f>IF(F1146=FALSE,"",B1146&amp;"@"&amp;COUNTIFS($B$1:B1146,B1146,$F$1:F1146,TRUE))</f>
        <v>United States@101</v>
      </c>
      <c r="H1146" t="str">
        <f>IFERROR(INDEX('기사 제목, 링크 정리시트'!B:B,MATCH(CONCATENATE("http://skinnonews.com"&amp;'5pg 데이터'!A1146),'기사 제목, 링크 정리시트'!C:C,0)),"")</f>
        <v/>
      </c>
      <c r="M1146">
        <f>주간_5pg!F1146</f>
        <v>0</v>
      </c>
    </row>
    <row r="1147" spans="1:13">
      <c r="A1147" s="86" t="s">
        <v>674</v>
      </c>
      <c r="B1147" s="86" t="s">
        <v>235</v>
      </c>
      <c r="C1147" s="86">
        <v>1</v>
      </c>
      <c r="D1147">
        <f>IF(VLOOKUP(A1147,'상위 PV'!A:C,3,0)="기사임",1,"")</f>
        <v>1</v>
      </c>
      <c r="E1147">
        <f>COUNTIF(주간_5pg!$F$2:$F$800,'5pg 데이터'!B1147)</f>
        <v>1</v>
      </c>
      <c r="F1147" t="b">
        <f t="shared" si="17"/>
        <v>1</v>
      </c>
      <c r="G1147" t="str">
        <f>IF(F1147=FALSE,"",B1147&amp;"@"&amp;COUNTIFS($B$1:B1147,B1147,$F$1:F1147,TRUE))</f>
        <v>Hungary@12</v>
      </c>
      <c r="H1147" t="str">
        <f>IFERROR(INDEX('기사 제목, 링크 정리시트'!B:B,MATCH(CONCATENATE("http://skinnonews.com"&amp;'5pg 데이터'!A1147),'기사 제목, 링크 정리시트'!C:C,0)),"")</f>
        <v/>
      </c>
      <c r="M1147">
        <f>주간_5pg!F1147</f>
        <v>0</v>
      </c>
    </row>
    <row r="1148" spans="1:13">
      <c r="A1148" s="86" t="s">
        <v>674</v>
      </c>
      <c r="B1148" s="86" t="s">
        <v>229</v>
      </c>
      <c r="C1148" s="86">
        <v>1</v>
      </c>
      <c r="D1148">
        <f>IF(VLOOKUP(A1148,'상위 PV'!A:C,3,0)="기사임",1,"")</f>
        <v>1</v>
      </c>
      <c r="E1148">
        <f>COUNTIF(주간_5pg!$F$2:$F$800,'5pg 데이터'!B1148)</f>
        <v>1</v>
      </c>
      <c r="F1148" t="b">
        <f t="shared" si="17"/>
        <v>1</v>
      </c>
      <c r="G1148" t="str">
        <f>IF(F1148=FALSE,"",B1148&amp;"@"&amp;COUNTIFS($B$1:B1148,B1148,$F$1:F1148,TRUE))</f>
        <v>India@83</v>
      </c>
      <c r="H1148" t="str">
        <f>IFERROR(INDEX('기사 제목, 링크 정리시트'!B:B,MATCH(CONCATENATE("http://skinnonews.com"&amp;'5pg 데이터'!A1148),'기사 제목, 링크 정리시트'!C:C,0)),"")</f>
        <v/>
      </c>
      <c r="M1148">
        <f>주간_5pg!F1148</f>
        <v>0</v>
      </c>
    </row>
    <row r="1149" spans="1:13">
      <c r="A1149" s="86" t="s">
        <v>1734</v>
      </c>
      <c r="B1149" s="86" t="s">
        <v>226</v>
      </c>
      <c r="C1149" s="86">
        <v>1</v>
      </c>
      <c r="D1149">
        <f>IF(VLOOKUP(A1149,'상위 PV'!A:C,3,0)="기사임",1,"")</f>
        <v>1</v>
      </c>
      <c r="E1149">
        <f>COUNTIF(주간_5pg!$F$2:$F$800,'5pg 데이터'!B1149)</f>
        <v>1</v>
      </c>
      <c r="F1149" t="b">
        <f t="shared" si="17"/>
        <v>1</v>
      </c>
      <c r="G1149" t="str">
        <f>IF(F1149=FALSE,"",B1149&amp;"@"&amp;COUNTIFS($B$1:B1149,B1149,$F$1:F1149,TRUE))</f>
        <v>South Korea@106</v>
      </c>
      <c r="H1149" t="str">
        <f>IFERROR(INDEX('기사 제목, 링크 정리시트'!B:B,MATCH(CONCATENATE("http://skinnonews.com"&amp;'5pg 데이터'!A1149),'기사 제목, 링크 정리시트'!C:C,0)),"")</f>
        <v/>
      </c>
      <c r="M1149">
        <f>주간_5pg!F1149</f>
        <v>0</v>
      </c>
    </row>
    <row r="1150" spans="1:13">
      <c r="A1150" s="86" t="s">
        <v>1734</v>
      </c>
      <c r="B1150" s="86" t="s">
        <v>651</v>
      </c>
      <c r="C1150" s="86">
        <v>1</v>
      </c>
      <c r="D1150">
        <f>IF(VLOOKUP(A1150,'상위 PV'!A:C,3,0)="기사임",1,"")</f>
        <v>1</v>
      </c>
      <c r="E1150">
        <f>COUNTIF(주간_5pg!$F$2:$F$800,'5pg 데이터'!B1150)</f>
        <v>1</v>
      </c>
      <c r="F1150" t="b">
        <f t="shared" si="17"/>
        <v>1</v>
      </c>
      <c r="G1150" t="str">
        <f>IF(F1150=FALSE,"",B1150&amp;"@"&amp;COUNTIFS($B$1:B1150,B1150,$F$1:F1150,TRUE))</f>
        <v>Ukraine@5</v>
      </c>
      <c r="H1150" t="str">
        <f>IFERROR(INDEX('기사 제목, 링크 정리시트'!B:B,MATCH(CONCATENATE("http://skinnonews.com"&amp;'5pg 데이터'!A1150),'기사 제목, 링크 정리시트'!C:C,0)),"")</f>
        <v/>
      </c>
      <c r="M1150">
        <f>주간_5pg!F1150</f>
        <v>0</v>
      </c>
    </row>
    <row r="1151" spans="1:13">
      <c r="A1151" s="86" t="s">
        <v>1737</v>
      </c>
      <c r="B1151" s="86" t="s">
        <v>227</v>
      </c>
      <c r="C1151" s="86">
        <v>1</v>
      </c>
      <c r="D1151">
        <f>IF(VLOOKUP(A1151,'상위 PV'!A:C,3,0)="기사임",1,"")</f>
        <v>1</v>
      </c>
      <c r="E1151">
        <f>COUNTIF(주간_5pg!$F$2:$F$800,'5pg 데이터'!B1151)</f>
        <v>1</v>
      </c>
      <c r="F1151" t="b">
        <f t="shared" si="17"/>
        <v>1</v>
      </c>
      <c r="G1151" t="str">
        <f>IF(F1151=FALSE,"",B1151&amp;"@"&amp;COUNTIFS($B$1:B1151,B1151,$F$1:F1151,TRUE))</f>
        <v>Japan@61</v>
      </c>
      <c r="H1151" t="str">
        <f>IFERROR(INDEX('기사 제목, 링크 정리시트'!B:B,MATCH(CONCATENATE("http://skinnonews.com"&amp;'5pg 데이터'!A1151),'기사 제목, 링크 정리시트'!C:C,0)),"")</f>
        <v/>
      </c>
      <c r="M1151">
        <f>주간_5pg!F1151</f>
        <v>0</v>
      </c>
    </row>
    <row r="1152" spans="1:13">
      <c r="A1152" s="86" t="s">
        <v>1862</v>
      </c>
      <c r="B1152" s="86" t="s">
        <v>246</v>
      </c>
      <c r="C1152" s="86">
        <v>1</v>
      </c>
      <c r="D1152">
        <f>IF(VLOOKUP(A1152,'상위 PV'!A:C,3,0)="기사임",1,"")</f>
        <v>1</v>
      </c>
      <c r="E1152">
        <f>COUNTIF(주간_5pg!$F$2:$F$800,'5pg 데이터'!B1152)</f>
        <v>1</v>
      </c>
      <c r="F1152" t="b">
        <f t="shared" si="17"/>
        <v>1</v>
      </c>
      <c r="G1152" t="str">
        <f>IF(F1152=FALSE,"",B1152&amp;"@"&amp;COUNTIFS($B$1:B1152,B1152,$F$1:F1152,TRUE))</f>
        <v>Poland@9</v>
      </c>
      <c r="H1152" t="str">
        <f>IFERROR(INDEX('기사 제목, 링크 정리시트'!B:B,MATCH(CONCATENATE("http://skinnonews.com"&amp;'5pg 데이터'!A1152),'기사 제목, 링크 정리시트'!C:C,0)),"")</f>
        <v/>
      </c>
      <c r="M1152">
        <f>주간_5pg!F1152</f>
        <v>0</v>
      </c>
    </row>
    <row r="1153" spans="1:13">
      <c r="A1153" s="86" t="s">
        <v>1863</v>
      </c>
      <c r="B1153" s="86" t="s">
        <v>249</v>
      </c>
      <c r="C1153" s="86">
        <v>1</v>
      </c>
      <c r="D1153">
        <f>IF(VLOOKUP(A1153,'상위 PV'!A:C,3,0)="기사임",1,"")</f>
        <v>1</v>
      </c>
      <c r="E1153">
        <f>COUNTIF(주간_5pg!$F$2:$F$800,'5pg 데이터'!B1153)</f>
        <v>1</v>
      </c>
      <c r="F1153" t="b">
        <f t="shared" si="17"/>
        <v>1</v>
      </c>
      <c r="G1153" t="str">
        <f>IF(F1153=FALSE,"",B1153&amp;"@"&amp;COUNTIFS($B$1:B1153,B1153,$F$1:F1153,TRUE))</f>
        <v>Australia@19</v>
      </c>
      <c r="H1153" t="str">
        <f>IFERROR(INDEX('기사 제목, 링크 정리시트'!B:B,MATCH(CONCATENATE("http://skinnonews.com"&amp;'5pg 데이터'!A1153),'기사 제목, 링크 정리시트'!C:C,0)),"")</f>
        <v/>
      </c>
      <c r="M1153">
        <f>주간_5pg!F1153</f>
        <v>0</v>
      </c>
    </row>
    <row r="1154" spans="1:13">
      <c r="A1154" s="86" t="s">
        <v>1004</v>
      </c>
      <c r="B1154" s="86" t="s">
        <v>231</v>
      </c>
      <c r="C1154" s="86">
        <v>1</v>
      </c>
      <c r="D1154">
        <f>IF(VLOOKUP(A1154,'상위 PV'!A:C,3,0)="기사임",1,"")</f>
        <v>1</v>
      </c>
      <c r="E1154">
        <f>COUNTIF(주간_5pg!$F$2:$F$800,'5pg 데이터'!B1154)</f>
        <v>1</v>
      </c>
      <c r="F1154" t="b">
        <f t="shared" ref="F1154:F1217" si="18">AND(D1154=1,E1154=1)</f>
        <v>1</v>
      </c>
      <c r="G1154" t="str">
        <f>IF(F1154=FALSE,"",B1154&amp;"@"&amp;COUNTIFS($B$1:B1154,B1154,$F$1:F1154,TRUE))</f>
        <v>China@35</v>
      </c>
      <c r="H1154" t="str">
        <f>IFERROR(INDEX('기사 제목, 링크 정리시트'!B:B,MATCH(CONCATENATE("http://skinnonews.com"&amp;'5pg 데이터'!A1154),'기사 제목, 링크 정리시트'!C:C,0)),"")</f>
        <v/>
      </c>
      <c r="M1154">
        <f>주간_5pg!F1154</f>
        <v>0</v>
      </c>
    </row>
    <row r="1155" spans="1:13">
      <c r="A1155" s="86" t="s">
        <v>1202</v>
      </c>
      <c r="B1155" s="86" t="s">
        <v>233</v>
      </c>
      <c r="C1155" s="86">
        <v>1</v>
      </c>
      <c r="D1155">
        <f>IF(VLOOKUP(A1155,'상위 PV'!A:C,3,0)="기사임",1,"")</f>
        <v>1</v>
      </c>
      <c r="E1155">
        <f>COUNTIF(주간_5pg!$F$2:$F$800,'5pg 데이터'!B1155)</f>
        <v>1</v>
      </c>
      <c r="F1155" t="b">
        <f t="shared" si="18"/>
        <v>1</v>
      </c>
      <c r="G1155" t="str">
        <f>IF(F1155=FALSE,"",B1155&amp;"@"&amp;COUNTIFS($B$1:B1155,B1155,$F$1:F1155,TRUE))</f>
        <v>Hong Kong@30</v>
      </c>
      <c r="H1155" t="str">
        <f>IFERROR(INDEX('기사 제목, 링크 정리시트'!B:B,MATCH(CONCATENATE("http://skinnonews.com"&amp;'5pg 데이터'!A1155),'기사 제목, 링크 정리시트'!C:C,0)),"")</f>
        <v/>
      </c>
      <c r="M1155">
        <f>주간_5pg!F1155</f>
        <v>0</v>
      </c>
    </row>
    <row r="1156" spans="1:13">
      <c r="A1156" s="86" t="s">
        <v>1864</v>
      </c>
      <c r="B1156" s="86" t="s">
        <v>231</v>
      </c>
      <c r="C1156" s="86">
        <v>1</v>
      </c>
      <c r="D1156">
        <f>IF(VLOOKUP(A1156,'상위 PV'!A:C,3,0)="기사임",1,"")</f>
        <v>1</v>
      </c>
      <c r="E1156">
        <f>COUNTIF(주간_5pg!$F$2:$F$800,'5pg 데이터'!B1156)</f>
        <v>1</v>
      </c>
      <c r="F1156" t="b">
        <f t="shared" si="18"/>
        <v>1</v>
      </c>
      <c r="G1156" t="str">
        <f>IF(F1156=FALSE,"",B1156&amp;"@"&amp;COUNTIFS($B$1:B1156,B1156,$F$1:F1156,TRUE))</f>
        <v>China@36</v>
      </c>
      <c r="H1156" t="str">
        <f>IFERROR(INDEX('기사 제목, 링크 정리시트'!B:B,MATCH(CONCATENATE("http://skinnonews.com"&amp;'5pg 데이터'!A1156),'기사 제목, 링크 정리시트'!C:C,0)),"")</f>
        <v/>
      </c>
      <c r="M1156">
        <f>주간_5pg!F1156</f>
        <v>0</v>
      </c>
    </row>
    <row r="1157" spans="1:13">
      <c r="A1157" s="86" t="s">
        <v>882</v>
      </c>
      <c r="B1157" s="86" t="s">
        <v>225</v>
      </c>
      <c r="C1157" s="86">
        <v>1</v>
      </c>
      <c r="D1157">
        <f>IF(VLOOKUP(A1157,'상위 PV'!A:C,3,0)="기사임",1,"")</f>
        <v>1</v>
      </c>
      <c r="E1157">
        <f>COUNTIF(주간_5pg!$F$2:$F$800,'5pg 데이터'!B1157)</f>
        <v>1</v>
      </c>
      <c r="F1157" t="b">
        <f t="shared" si="18"/>
        <v>1</v>
      </c>
      <c r="G1157" t="str">
        <f>IF(F1157=FALSE,"",B1157&amp;"@"&amp;COUNTIFS($B$1:B1157,B1157,$F$1:F1157,TRUE))</f>
        <v>United States@102</v>
      </c>
      <c r="H1157" t="str">
        <f>IFERROR(INDEX('기사 제목, 링크 정리시트'!B:B,MATCH(CONCATENATE("http://skinnonews.com"&amp;'5pg 데이터'!A1157),'기사 제목, 링크 정리시트'!C:C,0)),"")</f>
        <v/>
      </c>
      <c r="M1157">
        <f>주간_5pg!F1157</f>
        <v>0</v>
      </c>
    </row>
    <row r="1158" spans="1:13">
      <c r="A1158" s="86" t="s">
        <v>1313</v>
      </c>
      <c r="B1158" s="86" t="s">
        <v>225</v>
      </c>
      <c r="C1158" s="86">
        <v>1</v>
      </c>
      <c r="D1158">
        <f>IF(VLOOKUP(A1158,'상위 PV'!A:C,3,0)="기사임",1,"")</f>
        <v>1</v>
      </c>
      <c r="E1158">
        <f>COUNTIF(주간_5pg!$F$2:$F$800,'5pg 데이터'!B1158)</f>
        <v>1</v>
      </c>
      <c r="F1158" t="b">
        <f t="shared" si="18"/>
        <v>1</v>
      </c>
      <c r="G1158" t="str">
        <f>IF(F1158=FALSE,"",B1158&amp;"@"&amp;COUNTIFS($B$1:B1158,B1158,$F$1:F1158,TRUE))</f>
        <v>United States@103</v>
      </c>
      <c r="H1158" t="str">
        <f>IFERROR(INDEX('기사 제목, 링크 정리시트'!B:B,MATCH(CONCATENATE("http://skinnonews.com"&amp;'5pg 데이터'!A1158),'기사 제목, 링크 정리시트'!C:C,0)),"")</f>
        <v/>
      </c>
      <c r="M1158">
        <f>주간_5pg!F1158</f>
        <v>0</v>
      </c>
    </row>
    <row r="1159" spans="1:13">
      <c r="A1159" s="86" t="s">
        <v>1204</v>
      </c>
      <c r="B1159" s="86" t="s">
        <v>234</v>
      </c>
      <c r="C1159" s="86">
        <v>1</v>
      </c>
      <c r="D1159">
        <f>IF(VLOOKUP(A1159,'상위 PV'!A:C,3,0)="기사임",1,"")</f>
        <v>1</v>
      </c>
      <c r="E1159">
        <f>COUNTIF(주간_5pg!$F$2:$F$800,'5pg 데이터'!B1159)</f>
        <v>1</v>
      </c>
      <c r="F1159" t="b">
        <f t="shared" si="18"/>
        <v>1</v>
      </c>
      <c r="G1159" t="str">
        <f>IF(F1159=FALSE,"",B1159&amp;"@"&amp;COUNTIFS($B$1:B1159,B1159,$F$1:F1159,TRUE))</f>
        <v>United Kingdom@37</v>
      </c>
      <c r="H1159" t="str">
        <f>IFERROR(INDEX('기사 제목, 링크 정리시트'!B:B,MATCH(CONCATENATE("http://skinnonews.com"&amp;'5pg 데이터'!A1159),'기사 제목, 링크 정리시트'!C:C,0)),"")</f>
        <v/>
      </c>
      <c r="M1159">
        <f>주간_5pg!F1159</f>
        <v>0</v>
      </c>
    </row>
    <row r="1160" spans="1:13">
      <c r="A1160" s="86" t="s">
        <v>1865</v>
      </c>
      <c r="B1160" s="86" t="s">
        <v>225</v>
      </c>
      <c r="C1160" s="86">
        <v>1</v>
      </c>
      <c r="D1160">
        <f>IF(VLOOKUP(A1160,'상위 PV'!A:C,3,0)="기사임",1,"")</f>
        <v>1</v>
      </c>
      <c r="E1160">
        <f>COUNTIF(주간_5pg!$F$2:$F$800,'5pg 데이터'!B1160)</f>
        <v>1</v>
      </c>
      <c r="F1160" t="b">
        <f t="shared" si="18"/>
        <v>1</v>
      </c>
      <c r="G1160" t="str">
        <f>IF(F1160=FALSE,"",B1160&amp;"@"&amp;COUNTIFS($B$1:B1160,B1160,$F$1:F1160,TRUE))</f>
        <v>United States@104</v>
      </c>
      <c r="H1160" t="str">
        <f>IFERROR(INDEX('기사 제목, 링크 정리시트'!B:B,MATCH(CONCATENATE("http://skinnonews.com"&amp;'5pg 데이터'!A1160),'기사 제목, 링크 정리시트'!C:C,0)),"")</f>
        <v/>
      </c>
      <c r="M1160">
        <f>주간_5pg!F1160</f>
        <v>0</v>
      </c>
    </row>
    <row r="1161" spans="1:13">
      <c r="A1161" s="86" t="s">
        <v>1079</v>
      </c>
      <c r="B1161" s="86" t="s">
        <v>225</v>
      </c>
      <c r="C1161" s="86">
        <v>1</v>
      </c>
      <c r="D1161">
        <f>IF(VLOOKUP(A1161,'상위 PV'!A:C,3,0)="기사임",1,"")</f>
        <v>1</v>
      </c>
      <c r="E1161">
        <f>COUNTIF(주간_5pg!$F$2:$F$800,'5pg 데이터'!B1161)</f>
        <v>1</v>
      </c>
      <c r="F1161" t="b">
        <f t="shared" si="18"/>
        <v>1</v>
      </c>
      <c r="G1161" t="str">
        <f>IF(F1161=FALSE,"",B1161&amp;"@"&amp;COUNTIFS($B$1:B1161,B1161,$F$1:F1161,TRUE))</f>
        <v>United States@105</v>
      </c>
      <c r="H1161" t="str">
        <f>IFERROR(INDEX('기사 제목, 링크 정리시트'!B:B,MATCH(CONCATENATE("http://skinnonews.com"&amp;'5pg 데이터'!A1161),'기사 제목, 링크 정리시트'!C:C,0)),"")</f>
        <v/>
      </c>
      <c r="M1161">
        <f>주간_5pg!F1161</f>
        <v>0</v>
      </c>
    </row>
    <row r="1162" spans="1:13">
      <c r="A1162" s="86" t="s">
        <v>1824</v>
      </c>
      <c r="B1162" s="86" t="s">
        <v>234</v>
      </c>
      <c r="C1162" s="86">
        <v>1</v>
      </c>
      <c r="D1162">
        <f>IF(VLOOKUP(A1162,'상위 PV'!A:C,3,0)="기사임",1,"")</f>
        <v>1</v>
      </c>
      <c r="E1162">
        <f>COUNTIF(주간_5pg!$F$2:$F$800,'5pg 데이터'!B1162)</f>
        <v>1</v>
      </c>
      <c r="F1162" t="b">
        <f t="shared" si="18"/>
        <v>1</v>
      </c>
      <c r="G1162" t="str">
        <f>IF(F1162=FALSE,"",B1162&amp;"@"&amp;COUNTIFS($B$1:B1162,B1162,$F$1:F1162,TRUE))</f>
        <v>United Kingdom@38</v>
      </c>
      <c r="H1162" t="str">
        <f>IFERROR(INDEX('기사 제목, 링크 정리시트'!B:B,MATCH(CONCATENATE("http://skinnonews.com"&amp;'5pg 데이터'!A1162),'기사 제목, 링크 정리시트'!C:C,0)),"")</f>
        <v/>
      </c>
      <c r="M1162">
        <f>주간_5pg!F1162</f>
        <v>0</v>
      </c>
    </row>
    <row r="1163" spans="1:13">
      <c r="A1163" s="86" t="s">
        <v>1824</v>
      </c>
      <c r="B1163" s="86" t="s">
        <v>225</v>
      </c>
      <c r="C1163" s="86">
        <v>1</v>
      </c>
      <c r="D1163">
        <f>IF(VLOOKUP(A1163,'상위 PV'!A:C,3,0)="기사임",1,"")</f>
        <v>1</v>
      </c>
      <c r="E1163">
        <f>COUNTIF(주간_5pg!$F$2:$F$800,'5pg 데이터'!B1163)</f>
        <v>1</v>
      </c>
      <c r="F1163" t="b">
        <f t="shared" si="18"/>
        <v>1</v>
      </c>
      <c r="G1163" t="str">
        <f>IF(F1163=FALSE,"",B1163&amp;"@"&amp;COUNTIFS($B$1:B1163,B1163,$F$1:F1163,TRUE))</f>
        <v>United States@106</v>
      </c>
      <c r="H1163" t="str">
        <f>IFERROR(INDEX('기사 제목, 링크 정리시트'!B:B,MATCH(CONCATENATE("http://skinnonews.com"&amp;'5pg 데이터'!A1163),'기사 제목, 링크 정리시트'!C:C,0)),"")</f>
        <v/>
      </c>
      <c r="M1163">
        <f>주간_5pg!F1163</f>
        <v>0</v>
      </c>
    </row>
    <row r="1164" spans="1:13">
      <c r="A1164" s="86" t="s">
        <v>1038</v>
      </c>
      <c r="B1164" s="86" t="s">
        <v>233</v>
      </c>
      <c r="C1164" s="86">
        <v>1</v>
      </c>
      <c r="D1164">
        <f>IF(VLOOKUP(A1164,'상위 PV'!A:C,3,0)="기사임",1,"")</f>
        <v>1</v>
      </c>
      <c r="E1164">
        <f>COUNTIF(주간_5pg!$F$2:$F$800,'5pg 데이터'!B1164)</f>
        <v>1</v>
      </c>
      <c r="F1164" t="b">
        <f t="shared" si="18"/>
        <v>1</v>
      </c>
      <c r="G1164" t="str">
        <f>IF(F1164=FALSE,"",B1164&amp;"@"&amp;COUNTIFS($B$1:B1164,B1164,$F$1:F1164,TRUE))</f>
        <v>Hong Kong@31</v>
      </c>
      <c r="H1164" t="str">
        <f>IFERROR(INDEX('기사 제목, 링크 정리시트'!B:B,MATCH(CONCATENATE("http://skinnonews.com"&amp;'5pg 데이터'!A1164),'기사 제목, 링크 정리시트'!C:C,0)),"")</f>
        <v/>
      </c>
      <c r="M1164">
        <f>주간_5pg!F1164</f>
        <v>0</v>
      </c>
    </row>
    <row r="1165" spans="1:13">
      <c r="A1165" s="86" t="s">
        <v>1038</v>
      </c>
      <c r="B1165" s="86" t="s">
        <v>234</v>
      </c>
      <c r="C1165" s="86">
        <v>1</v>
      </c>
      <c r="D1165">
        <f>IF(VLOOKUP(A1165,'상위 PV'!A:C,3,0)="기사임",1,"")</f>
        <v>1</v>
      </c>
      <c r="E1165">
        <f>COUNTIF(주간_5pg!$F$2:$F$800,'5pg 데이터'!B1165)</f>
        <v>1</v>
      </c>
      <c r="F1165" t="b">
        <f t="shared" si="18"/>
        <v>1</v>
      </c>
      <c r="G1165" t="str">
        <f>IF(F1165=FALSE,"",B1165&amp;"@"&amp;COUNTIFS($B$1:B1165,B1165,$F$1:F1165,TRUE))</f>
        <v>United Kingdom@39</v>
      </c>
      <c r="H1165" t="str">
        <f>IFERROR(INDEX('기사 제목, 링크 정리시트'!B:B,MATCH(CONCATENATE("http://skinnonews.com"&amp;'5pg 데이터'!A1165),'기사 제목, 링크 정리시트'!C:C,0)),"")</f>
        <v/>
      </c>
      <c r="M1165">
        <f>주간_5pg!F1165</f>
        <v>0</v>
      </c>
    </row>
    <row r="1166" spans="1:13">
      <c r="A1166" s="86" t="s">
        <v>1177</v>
      </c>
      <c r="B1166" s="86" t="s">
        <v>239</v>
      </c>
      <c r="C1166" s="86">
        <v>1</v>
      </c>
      <c r="D1166">
        <f>IF(VLOOKUP(A1166,'상위 PV'!A:C,3,0)="기사임",1,"")</f>
        <v>1</v>
      </c>
      <c r="E1166">
        <f>COUNTIF(주간_5pg!$F$2:$F$800,'5pg 데이터'!B1166)</f>
        <v>1</v>
      </c>
      <c r="F1166" t="b">
        <f t="shared" si="18"/>
        <v>1</v>
      </c>
      <c r="G1166" t="str">
        <f>IF(F1166=FALSE,"",B1166&amp;"@"&amp;COUNTIFS($B$1:B1166,B1166,$F$1:F1166,TRUE))</f>
        <v>Austria@8</v>
      </c>
      <c r="H1166" t="str">
        <f>IFERROR(INDEX('기사 제목, 링크 정리시트'!B:B,MATCH(CONCATENATE("http://skinnonews.com"&amp;'5pg 데이터'!A1166),'기사 제목, 링크 정리시트'!C:C,0)),"")</f>
        <v/>
      </c>
      <c r="M1166">
        <f>주간_5pg!F1166</f>
        <v>0</v>
      </c>
    </row>
    <row r="1167" spans="1:13">
      <c r="A1167" s="86" t="s">
        <v>1177</v>
      </c>
      <c r="B1167" s="86" t="s">
        <v>234</v>
      </c>
      <c r="C1167" s="86">
        <v>1</v>
      </c>
      <c r="D1167">
        <f>IF(VLOOKUP(A1167,'상위 PV'!A:C,3,0)="기사임",1,"")</f>
        <v>1</v>
      </c>
      <c r="E1167">
        <f>COUNTIF(주간_5pg!$F$2:$F$800,'5pg 데이터'!B1167)</f>
        <v>1</v>
      </c>
      <c r="F1167" t="b">
        <f t="shared" si="18"/>
        <v>1</v>
      </c>
      <c r="G1167" t="str">
        <f>IF(F1167=FALSE,"",B1167&amp;"@"&amp;COUNTIFS($B$1:B1167,B1167,$F$1:F1167,TRUE))</f>
        <v>United Kingdom@40</v>
      </c>
      <c r="H1167" t="str">
        <f>IFERROR(INDEX('기사 제목, 링크 정리시트'!B:B,MATCH(CONCATENATE("http://skinnonews.com"&amp;'5pg 데이터'!A1167),'기사 제목, 링크 정리시트'!C:C,0)),"")</f>
        <v/>
      </c>
      <c r="M1167">
        <f>주간_5pg!F1167</f>
        <v>0</v>
      </c>
    </row>
    <row r="1168" spans="1:13">
      <c r="A1168" s="86" t="s">
        <v>1866</v>
      </c>
      <c r="B1168" s="86" t="s">
        <v>239</v>
      </c>
      <c r="C1168" s="86">
        <v>1</v>
      </c>
      <c r="D1168">
        <f>IF(VLOOKUP(A1168,'상위 PV'!A:C,3,0)="기사임",1,"")</f>
        <v>1</v>
      </c>
      <c r="E1168">
        <f>COUNTIF(주간_5pg!$F$2:$F$800,'5pg 데이터'!B1168)</f>
        <v>1</v>
      </c>
      <c r="F1168" t="b">
        <f t="shared" si="18"/>
        <v>1</v>
      </c>
      <c r="G1168" t="str">
        <f>IF(F1168=FALSE,"",B1168&amp;"@"&amp;COUNTIFS($B$1:B1168,B1168,$F$1:F1168,TRUE))</f>
        <v>Austria@9</v>
      </c>
      <c r="H1168" t="str">
        <f>IFERROR(INDEX('기사 제목, 링크 정리시트'!B:B,MATCH(CONCATENATE("http://skinnonews.com"&amp;'5pg 데이터'!A1168),'기사 제목, 링크 정리시트'!C:C,0)),"")</f>
        <v/>
      </c>
      <c r="M1168">
        <f>주간_5pg!F1168</f>
        <v>0</v>
      </c>
    </row>
    <row r="1169" spans="1:13">
      <c r="A1169" s="86" t="s">
        <v>1316</v>
      </c>
      <c r="B1169" s="86" t="s">
        <v>226</v>
      </c>
      <c r="C1169" s="86">
        <v>1</v>
      </c>
      <c r="D1169">
        <f>IF(VLOOKUP(A1169,'상위 PV'!A:C,3,0)="기사임",1,"")</f>
        <v>1</v>
      </c>
      <c r="E1169">
        <f>COUNTIF(주간_5pg!$F$2:$F$800,'5pg 데이터'!B1169)</f>
        <v>1</v>
      </c>
      <c r="F1169" t="b">
        <f t="shared" si="18"/>
        <v>1</v>
      </c>
      <c r="G1169" t="str">
        <f>IF(F1169=FALSE,"",B1169&amp;"@"&amp;COUNTIFS($B$1:B1169,B1169,$F$1:F1169,TRUE))</f>
        <v>South Korea@107</v>
      </c>
      <c r="H1169" t="str">
        <f>IFERROR(INDEX('기사 제목, 링크 정리시트'!B:B,MATCH(CONCATENATE("http://skinnonews.com"&amp;'5pg 데이터'!A1169),'기사 제목, 링크 정리시트'!C:C,0)),"")</f>
        <v/>
      </c>
      <c r="M1169">
        <f>주간_5pg!F1169</f>
        <v>0</v>
      </c>
    </row>
    <row r="1170" spans="1:13">
      <c r="A1170" s="86" t="s">
        <v>279</v>
      </c>
      <c r="B1170" s="86" t="s">
        <v>236</v>
      </c>
      <c r="C1170" s="86">
        <v>1</v>
      </c>
      <c r="D1170">
        <f>IF(VLOOKUP(A1170,'상위 PV'!A:C,3,0)="기사임",1,"")</f>
        <v>1</v>
      </c>
      <c r="E1170">
        <f>COUNTIF(주간_5pg!$F$2:$F$800,'5pg 데이터'!B1170)</f>
        <v>1</v>
      </c>
      <c r="F1170" t="b">
        <f t="shared" si="18"/>
        <v>1</v>
      </c>
      <c r="G1170" t="str">
        <f>IF(F1170=FALSE,"",B1170&amp;"@"&amp;COUNTIFS($B$1:B1170,B1170,$F$1:F1170,TRUE))</f>
        <v>France@23</v>
      </c>
      <c r="H1170" t="str">
        <f>IFERROR(INDEX('기사 제목, 링크 정리시트'!B:B,MATCH(CONCATENATE("http://skinnonews.com"&amp;'5pg 데이터'!A1170),'기사 제목, 링크 정리시트'!C:C,0)),"")</f>
        <v>SK Innovation decided to invest in the 3rd European battery plant in Hungary</v>
      </c>
      <c r="M1170">
        <f>주간_5pg!F1170</f>
        <v>0</v>
      </c>
    </row>
    <row r="1171" spans="1:13">
      <c r="A1171" s="86" t="s">
        <v>279</v>
      </c>
      <c r="B1171" s="86" t="s">
        <v>227</v>
      </c>
      <c r="C1171" s="86">
        <v>1</v>
      </c>
      <c r="D1171">
        <f>IF(VLOOKUP(A1171,'상위 PV'!A:C,3,0)="기사임",1,"")</f>
        <v>1</v>
      </c>
      <c r="E1171">
        <f>COUNTIF(주간_5pg!$F$2:$F$800,'5pg 데이터'!B1171)</f>
        <v>1</v>
      </c>
      <c r="F1171" t="b">
        <f t="shared" si="18"/>
        <v>1</v>
      </c>
      <c r="G1171" t="str">
        <f>IF(F1171=FALSE,"",B1171&amp;"@"&amp;COUNTIFS($B$1:B1171,B1171,$F$1:F1171,TRUE))</f>
        <v>Japan@62</v>
      </c>
      <c r="H1171" t="str">
        <f>IFERROR(INDEX('기사 제목, 링크 정리시트'!B:B,MATCH(CONCATENATE("http://skinnonews.com"&amp;'5pg 데이터'!A1171),'기사 제목, 링크 정리시트'!C:C,0)),"")</f>
        <v>SK Innovation decided to invest in the 3rd European battery plant in Hungary</v>
      </c>
      <c r="M1171">
        <f>주간_5pg!F1171</f>
        <v>0</v>
      </c>
    </row>
    <row r="1172" spans="1:13">
      <c r="A1172" s="86" t="s">
        <v>279</v>
      </c>
      <c r="B1172" s="86" t="s">
        <v>241</v>
      </c>
      <c r="C1172" s="86">
        <v>1</v>
      </c>
      <c r="D1172">
        <f>IF(VLOOKUP(A1172,'상위 PV'!A:C,3,0)="기사임",1,"")</f>
        <v>1</v>
      </c>
      <c r="E1172">
        <f>COUNTIF(주간_5pg!$F$2:$F$800,'5pg 데이터'!B1172)</f>
        <v>1</v>
      </c>
      <c r="F1172" t="b">
        <f t="shared" si="18"/>
        <v>1</v>
      </c>
      <c r="G1172" t="str">
        <f>IF(F1172=FALSE,"",B1172&amp;"@"&amp;COUNTIFS($B$1:B1172,B1172,$F$1:F1172,TRUE))</f>
        <v>Netherlands@16</v>
      </c>
      <c r="H1172" t="str">
        <f>IFERROR(INDEX('기사 제목, 링크 정리시트'!B:B,MATCH(CONCATENATE("http://skinnonews.com"&amp;'5pg 데이터'!A1172),'기사 제목, 링크 정리시트'!C:C,0)),"")</f>
        <v>SK Innovation decided to invest in the 3rd European battery plant in Hungary</v>
      </c>
      <c r="M1172">
        <f>주간_5pg!F1172</f>
        <v>0</v>
      </c>
    </row>
    <row r="1173" spans="1:13">
      <c r="A1173" s="86" t="s">
        <v>279</v>
      </c>
      <c r="B1173" s="86" t="s">
        <v>894</v>
      </c>
      <c r="C1173" s="86">
        <v>1</v>
      </c>
      <c r="D1173">
        <f>IF(VLOOKUP(A1173,'상위 PV'!A:C,3,0)="기사임",1,"")</f>
        <v>1</v>
      </c>
      <c r="E1173">
        <f>COUNTIF(주간_5pg!$F$2:$F$800,'5pg 데이터'!B1173)</f>
        <v>1</v>
      </c>
      <c r="F1173" t="b">
        <f t="shared" si="18"/>
        <v>1</v>
      </c>
      <c r="G1173" t="str">
        <f>IF(F1173=FALSE,"",B1173&amp;"@"&amp;COUNTIFS($B$1:B1173,B1173,$F$1:F1173,TRUE))</f>
        <v>Saudi Arabia@7</v>
      </c>
      <c r="H1173" t="str">
        <f>IFERROR(INDEX('기사 제목, 링크 정리시트'!B:B,MATCH(CONCATENATE("http://skinnonews.com"&amp;'5pg 데이터'!A1173),'기사 제목, 링크 정리시트'!C:C,0)),"")</f>
        <v>SK Innovation decided to invest in the 3rd European battery plant in Hungary</v>
      </c>
      <c r="M1173">
        <f>주간_5pg!F1173</f>
        <v>0</v>
      </c>
    </row>
    <row r="1174" spans="1:13">
      <c r="A1174" s="86" t="s">
        <v>279</v>
      </c>
      <c r="B1174" s="86" t="s">
        <v>242</v>
      </c>
      <c r="C1174" s="86">
        <v>1</v>
      </c>
      <c r="D1174">
        <f>IF(VLOOKUP(A1174,'상위 PV'!A:C,3,0)="기사임",1,"")</f>
        <v>1</v>
      </c>
      <c r="E1174">
        <f>COUNTIF(주간_5pg!$F$2:$F$800,'5pg 데이터'!B1174)</f>
        <v>1</v>
      </c>
      <c r="F1174" t="b">
        <f t="shared" si="18"/>
        <v>1</v>
      </c>
      <c r="G1174" t="str">
        <f>IF(F1174=FALSE,"",B1174&amp;"@"&amp;COUNTIFS($B$1:B1174,B1174,$F$1:F1174,TRUE))</f>
        <v>Taiwan@25</v>
      </c>
      <c r="H1174" t="str">
        <f>IFERROR(INDEX('기사 제목, 링크 정리시트'!B:B,MATCH(CONCATENATE("http://skinnonews.com"&amp;'5pg 데이터'!A1174),'기사 제목, 링크 정리시트'!C:C,0)),"")</f>
        <v>SK Innovation decided to invest in the 3rd European battery plant in Hungary</v>
      </c>
      <c r="M1174">
        <f>주간_5pg!F1174</f>
        <v>0</v>
      </c>
    </row>
    <row r="1175" spans="1:13">
      <c r="A1175" s="86" t="s">
        <v>279</v>
      </c>
      <c r="B1175" s="86" t="s">
        <v>651</v>
      </c>
      <c r="C1175" s="86">
        <v>1</v>
      </c>
      <c r="D1175">
        <f>IF(VLOOKUP(A1175,'상위 PV'!A:C,3,0)="기사임",1,"")</f>
        <v>1</v>
      </c>
      <c r="E1175">
        <f>COUNTIF(주간_5pg!$F$2:$F$800,'5pg 데이터'!B1175)</f>
        <v>1</v>
      </c>
      <c r="F1175" t="b">
        <f t="shared" si="18"/>
        <v>1</v>
      </c>
      <c r="G1175" t="str">
        <f>IF(F1175=FALSE,"",B1175&amp;"@"&amp;COUNTIFS($B$1:B1175,B1175,$F$1:F1175,TRUE))</f>
        <v>Ukraine@6</v>
      </c>
      <c r="H1175" t="str">
        <f>IFERROR(INDEX('기사 제목, 링크 정리시트'!B:B,MATCH(CONCATENATE("http://skinnonews.com"&amp;'5pg 데이터'!A1175),'기사 제목, 링크 정리시트'!C:C,0)),"")</f>
        <v>SK Innovation decided to invest in the 3rd European battery plant in Hungary</v>
      </c>
      <c r="M1175">
        <f>주간_5pg!F1175</f>
        <v>0</v>
      </c>
    </row>
    <row r="1176" spans="1:13">
      <c r="A1176" s="86" t="s">
        <v>1254</v>
      </c>
      <c r="B1176" s="86" t="s">
        <v>225</v>
      </c>
      <c r="C1176" s="86">
        <v>1</v>
      </c>
      <c r="D1176">
        <f>IF(VLOOKUP(A1176,'상위 PV'!A:C,3,0)="기사임",1,"")</f>
        <v>1</v>
      </c>
      <c r="E1176">
        <f>COUNTIF(주간_5pg!$F$2:$F$800,'5pg 데이터'!B1176)</f>
        <v>1</v>
      </c>
      <c r="F1176" t="b">
        <f t="shared" si="18"/>
        <v>1</v>
      </c>
      <c r="G1176" t="str">
        <f>IF(F1176=FALSE,"",B1176&amp;"@"&amp;COUNTIFS($B$1:B1176,B1176,$F$1:F1176,TRUE))</f>
        <v>United States@107</v>
      </c>
      <c r="H1176" t="str">
        <f>IFERROR(INDEX('기사 제목, 링크 정리시트'!B:B,MATCH(CONCATENATE("http://skinnonews.com"&amp;'5pg 데이터'!A1176),'기사 제목, 링크 정리시트'!C:C,0)),"")</f>
        <v/>
      </c>
      <c r="M1176">
        <f>주간_5pg!F1176</f>
        <v>0</v>
      </c>
    </row>
    <row r="1177" spans="1:13">
      <c r="A1177" s="86" t="s">
        <v>658</v>
      </c>
      <c r="B1177" s="86" t="s">
        <v>1555</v>
      </c>
      <c r="C1177" s="86">
        <v>1</v>
      </c>
      <c r="D1177">
        <f>IF(VLOOKUP(A1177,'상위 PV'!A:C,3,0)="기사임",1,"")</f>
        <v>1</v>
      </c>
      <c r="E1177">
        <f>COUNTIF(주간_5pg!$F$2:$F$800,'5pg 데이터'!B1177)</f>
        <v>1</v>
      </c>
      <c r="F1177" t="b">
        <f t="shared" si="18"/>
        <v>1</v>
      </c>
      <c r="G1177" t="str">
        <f>IF(F1177=FALSE,"",B1177&amp;"@"&amp;COUNTIFS($B$1:B1177,B1177,$F$1:F1177,TRUE))</f>
        <v>Brazil@3</v>
      </c>
      <c r="H1177" t="str">
        <f>IFERROR(INDEX('기사 제목, 링크 정리시트'!B:B,MATCH(CONCATENATE("http://skinnonews.com"&amp;'5pg 데이터'!A1177),'기사 제목, 링크 정리시트'!C:C,0)),"")</f>
        <v/>
      </c>
      <c r="M1177">
        <f>주간_5pg!F1177</f>
        <v>0</v>
      </c>
    </row>
    <row r="1178" spans="1:13">
      <c r="A1178" s="86" t="s">
        <v>658</v>
      </c>
      <c r="B1178" s="86" t="s">
        <v>229</v>
      </c>
      <c r="C1178" s="86">
        <v>1</v>
      </c>
      <c r="D1178">
        <f>IF(VLOOKUP(A1178,'상위 PV'!A:C,3,0)="기사임",1,"")</f>
        <v>1</v>
      </c>
      <c r="E1178">
        <f>COUNTIF(주간_5pg!$F$2:$F$800,'5pg 데이터'!B1178)</f>
        <v>1</v>
      </c>
      <c r="F1178" t="b">
        <f t="shared" si="18"/>
        <v>1</v>
      </c>
      <c r="G1178" t="str">
        <f>IF(F1178=FALSE,"",B1178&amp;"@"&amp;COUNTIFS($B$1:B1178,B1178,$F$1:F1178,TRUE))</f>
        <v>India@84</v>
      </c>
      <c r="H1178" t="str">
        <f>IFERROR(INDEX('기사 제목, 링크 정리시트'!B:B,MATCH(CONCATENATE("http://skinnonews.com"&amp;'5pg 데이터'!A1178),'기사 제목, 링크 정리시트'!C:C,0)),"")</f>
        <v/>
      </c>
      <c r="M1178">
        <f>주간_5pg!F1178</f>
        <v>0</v>
      </c>
    </row>
    <row r="1179" spans="1:13">
      <c r="A1179" s="86" t="s">
        <v>658</v>
      </c>
      <c r="B1179" s="86" t="s">
        <v>225</v>
      </c>
      <c r="C1179" s="86">
        <v>1</v>
      </c>
      <c r="D1179">
        <f>IF(VLOOKUP(A1179,'상위 PV'!A:C,3,0)="기사임",1,"")</f>
        <v>1</v>
      </c>
      <c r="E1179">
        <f>COUNTIF(주간_5pg!$F$2:$F$800,'5pg 데이터'!B1179)</f>
        <v>1</v>
      </c>
      <c r="F1179" t="b">
        <f t="shared" si="18"/>
        <v>1</v>
      </c>
      <c r="G1179" t="str">
        <f>IF(F1179=FALSE,"",B1179&amp;"@"&amp;COUNTIFS($B$1:B1179,B1179,$F$1:F1179,TRUE))</f>
        <v>United States@108</v>
      </c>
      <c r="H1179" t="str">
        <f>IFERROR(INDEX('기사 제목, 링크 정리시트'!B:B,MATCH(CONCATENATE("http://skinnonews.com"&amp;'5pg 데이터'!A1179),'기사 제목, 링크 정리시트'!C:C,0)),"")</f>
        <v/>
      </c>
      <c r="M1179">
        <f>주간_5pg!F1179</f>
        <v>0</v>
      </c>
    </row>
    <row r="1180" spans="1:13">
      <c r="A1180" s="86" t="s">
        <v>1267</v>
      </c>
      <c r="B1180" s="86" t="s">
        <v>225</v>
      </c>
      <c r="C1180" s="86">
        <v>1</v>
      </c>
      <c r="D1180">
        <f>IF(VLOOKUP(A1180,'상위 PV'!A:C,3,0)="기사임",1,"")</f>
        <v>1</v>
      </c>
      <c r="E1180">
        <f>COUNTIF(주간_5pg!$F$2:$F$800,'5pg 데이터'!B1180)</f>
        <v>1</v>
      </c>
      <c r="F1180" t="b">
        <f t="shared" si="18"/>
        <v>1</v>
      </c>
      <c r="G1180" t="str">
        <f>IF(F1180=FALSE,"",B1180&amp;"@"&amp;COUNTIFS($B$1:B1180,B1180,$F$1:F1180,TRUE))</f>
        <v>United States@109</v>
      </c>
      <c r="H1180" t="str">
        <f>IFERROR(INDEX('기사 제목, 링크 정리시트'!B:B,MATCH(CONCATENATE("http://skinnonews.com"&amp;'5pg 데이터'!A1180),'기사 제목, 링크 정리시트'!C:C,0)),"")</f>
        <v/>
      </c>
      <c r="M1180">
        <f>주간_5pg!F1180</f>
        <v>0</v>
      </c>
    </row>
    <row r="1181" spans="1:13">
      <c r="A1181" s="86" t="s">
        <v>309</v>
      </c>
      <c r="B1181" s="86" t="s">
        <v>226</v>
      </c>
      <c r="C1181" s="86">
        <v>1</v>
      </c>
      <c r="D1181">
        <f>IF(VLOOKUP(A1181,'상위 PV'!A:C,3,0)="기사임",1,"")</f>
        <v>1</v>
      </c>
      <c r="E1181">
        <f>COUNTIF(주간_5pg!$F$2:$F$800,'5pg 데이터'!B1181)</f>
        <v>1</v>
      </c>
      <c r="F1181" t="b">
        <f t="shared" si="18"/>
        <v>1</v>
      </c>
      <c r="G1181" t="str">
        <f>IF(F1181=FALSE,"",B1181&amp;"@"&amp;COUNTIFS($B$1:B1181,B1181,$F$1:F1181,TRUE))</f>
        <v>South Korea@108</v>
      </c>
      <c r="H1181" t="str">
        <f>IFERROR(INDEX('기사 제목, 링크 정리시트'!B:B,MATCH(CONCATENATE("http://skinnonews.com"&amp;'5pg 데이터'!A1181),'기사 제목, 링크 정리시트'!C:C,0)),"")</f>
        <v>SK Global Chemical to build a production base for EAA in China</v>
      </c>
      <c r="M1181">
        <f>주간_5pg!F1181</f>
        <v>0</v>
      </c>
    </row>
    <row r="1182" spans="1:13">
      <c r="A1182" s="86" t="s">
        <v>309</v>
      </c>
      <c r="B1182" s="86" t="s">
        <v>225</v>
      </c>
      <c r="C1182" s="86">
        <v>1</v>
      </c>
      <c r="D1182">
        <f>IF(VLOOKUP(A1182,'상위 PV'!A:C,3,0)="기사임",1,"")</f>
        <v>1</v>
      </c>
      <c r="E1182">
        <f>COUNTIF(주간_5pg!$F$2:$F$800,'5pg 데이터'!B1182)</f>
        <v>1</v>
      </c>
      <c r="F1182" t="b">
        <f t="shared" si="18"/>
        <v>1</v>
      </c>
      <c r="G1182" t="str">
        <f>IF(F1182=FALSE,"",B1182&amp;"@"&amp;COUNTIFS($B$1:B1182,B1182,$F$1:F1182,TRUE))</f>
        <v>United States@110</v>
      </c>
      <c r="H1182" t="str">
        <f>IFERROR(INDEX('기사 제목, 링크 정리시트'!B:B,MATCH(CONCATENATE("http://skinnonews.com"&amp;'5pg 데이터'!A1182),'기사 제목, 링크 정리시트'!C:C,0)),"")</f>
        <v>SK Global Chemical to build a production base for EAA in China</v>
      </c>
      <c r="M1182">
        <f>주간_5pg!F1182</f>
        <v>0</v>
      </c>
    </row>
    <row r="1183" spans="1:13">
      <c r="A1183" s="86" t="s">
        <v>1047</v>
      </c>
      <c r="B1183" s="86" t="s">
        <v>231</v>
      </c>
      <c r="C1183" s="86">
        <v>1</v>
      </c>
      <c r="D1183">
        <f>IF(VLOOKUP(A1183,'상위 PV'!A:C,3,0)="기사임",1,"")</f>
        <v>1</v>
      </c>
      <c r="E1183">
        <f>COUNTIF(주간_5pg!$F$2:$F$800,'5pg 데이터'!B1183)</f>
        <v>1</v>
      </c>
      <c r="F1183" t="b">
        <f t="shared" si="18"/>
        <v>1</v>
      </c>
      <c r="G1183" t="str">
        <f>IF(F1183=FALSE,"",B1183&amp;"@"&amp;COUNTIFS($B$1:B1183,B1183,$F$1:F1183,TRUE))</f>
        <v>China@37</v>
      </c>
      <c r="H1183" t="str">
        <f>IFERROR(INDEX('기사 제목, 링크 정리시트'!B:B,MATCH(CONCATENATE("http://skinnonews.com"&amp;'5pg 데이터'!A1183),'기사 제목, 링크 정리시트'!C:C,0)),"")</f>
        <v/>
      </c>
      <c r="M1183">
        <f>주간_5pg!F1183</f>
        <v>0</v>
      </c>
    </row>
    <row r="1184" spans="1:13">
      <c r="A1184" s="86" t="s">
        <v>1682</v>
      </c>
      <c r="B1184" s="86" t="s">
        <v>232</v>
      </c>
      <c r="C1184" s="86">
        <v>1</v>
      </c>
      <c r="D1184">
        <f>IF(VLOOKUP(A1184,'상위 PV'!A:C,3,0)="기사임",1,"")</f>
        <v>1</v>
      </c>
      <c r="E1184">
        <f>COUNTIF(주간_5pg!$F$2:$F$800,'5pg 데이터'!B1184)</f>
        <v>1</v>
      </c>
      <c r="F1184" t="b">
        <f t="shared" si="18"/>
        <v>1</v>
      </c>
      <c r="G1184" t="str">
        <f>IF(F1184=FALSE,"",B1184&amp;"@"&amp;COUNTIFS($B$1:B1184,B1184,$F$1:F1184,TRUE))</f>
        <v>Canada@23</v>
      </c>
      <c r="H1184" t="str">
        <f>IFERROR(INDEX('기사 제목, 링크 정리시트'!B:B,MATCH(CONCATENATE("http://skinnonews.com"&amp;'5pg 데이터'!A1184),'기사 제목, 링크 정리시트'!C:C,0)),"")</f>
        <v/>
      </c>
      <c r="M1184">
        <f>주간_5pg!F1184</f>
        <v>0</v>
      </c>
    </row>
    <row r="1185" spans="1:13">
      <c r="A1185" s="86" t="s">
        <v>1682</v>
      </c>
      <c r="B1185" s="86" t="s">
        <v>596</v>
      </c>
      <c r="C1185" s="86">
        <v>1</v>
      </c>
      <c r="D1185">
        <f>IF(VLOOKUP(A1185,'상위 PV'!A:C,3,0)="기사임",1,"")</f>
        <v>1</v>
      </c>
      <c r="E1185">
        <f>COUNTIF(주간_5pg!$F$2:$F$800,'5pg 데이터'!B1185)</f>
        <v>1</v>
      </c>
      <c r="F1185" t="b">
        <f t="shared" si="18"/>
        <v>1</v>
      </c>
      <c r="G1185" t="str">
        <f>IF(F1185=FALSE,"",B1185&amp;"@"&amp;COUNTIFS($B$1:B1185,B1185,$F$1:F1185,TRUE))</f>
        <v>Switzerland@10</v>
      </c>
      <c r="H1185" t="str">
        <f>IFERROR(INDEX('기사 제목, 링크 정리시트'!B:B,MATCH(CONCATENATE("http://skinnonews.com"&amp;'5pg 데이터'!A1185),'기사 제목, 링크 정리시트'!C:C,0)),"")</f>
        <v/>
      </c>
      <c r="M1185">
        <f>주간_5pg!F1185</f>
        <v>0</v>
      </c>
    </row>
    <row r="1186" spans="1:13">
      <c r="A1186" s="86" t="s">
        <v>1867</v>
      </c>
      <c r="B1186" s="86" t="s">
        <v>650</v>
      </c>
      <c r="C1186" s="86">
        <v>1</v>
      </c>
      <c r="D1186">
        <f>IF(VLOOKUP(A1186,'상위 PV'!A:C,3,0)="기사임",1,"")</f>
        <v>1</v>
      </c>
      <c r="E1186">
        <f>COUNTIF(주간_5pg!$F$2:$F$800,'5pg 데이터'!B1186)</f>
        <v>1</v>
      </c>
      <c r="F1186" t="b">
        <f t="shared" si="18"/>
        <v>1</v>
      </c>
      <c r="G1186" t="str">
        <f>IF(F1186=FALSE,"",B1186&amp;"@"&amp;COUNTIFS($B$1:B1186,B1186,$F$1:F1186,TRUE))</f>
        <v>T체rkiye@3</v>
      </c>
      <c r="H1186" t="str">
        <f>IFERROR(INDEX('기사 제목, 링크 정리시트'!B:B,MATCH(CONCATENATE("http://skinnonews.com"&amp;'5pg 데이터'!A1186),'기사 제목, 링크 정리시트'!C:C,0)),"")</f>
        <v/>
      </c>
      <c r="M1186">
        <f>주간_5pg!F1186</f>
        <v>0</v>
      </c>
    </row>
    <row r="1187" spans="1:13">
      <c r="A1187" s="86" t="s">
        <v>1816</v>
      </c>
      <c r="B1187" s="86" t="s">
        <v>235</v>
      </c>
      <c r="C1187" s="86">
        <v>1</v>
      </c>
      <c r="D1187">
        <f>IF(VLOOKUP(A1187,'상위 PV'!A:C,3,0)="기사임",1,"")</f>
        <v>1</v>
      </c>
      <c r="E1187">
        <f>COUNTIF(주간_5pg!$F$2:$F$800,'5pg 데이터'!B1187)</f>
        <v>1</v>
      </c>
      <c r="F1187" t="b">
        <f t="shared" si="18"/>
        <v>1</v>
      </c>
      <c r="G1187" t="str">
        <f>IF(F1187=FALSE,"",B1187&amp;"@"&amp;COUNTIFS($B$1:B1187,B1187,$F$1:F1187,TRUE))</f>
        <v>Hungary@13</v>
      </c>
      <c r="H1187" t="str">
        <f>IFERROR(INDEX('기사 제목, 링크 정리시트'!B:B,MATCH(CONCATENATE("http://skinnonews.com"&amp;'5pg 데이터'!A1187),'기사 제목, 링크 정리시트'!C:C,0)),"")</f>
        <v/>
      </c>
      <c r="M1187">
        <f>주간_5pg!F1187</f>
        <v>0</v>
      </c>
    </row>
    <row r="1188" spans="1:13">
      <c r="A1188" s="86" t="s">
        <v>1081</v>
      </c>
      <c r="B1188" s="86" t="s">
        <v>251</v>
      </c>
      <c r="C1188" s="86">
        <v>1</v>
      </c>
      <c r="D1188">
        <f>IF(VLOOKUP(A1188,'상위 PV'!A:C,3,0)="기사임",1,"")</f>
        <v>1</v>
      </c>
      <c r="E1188">
        <f>COUNTIF(주간_5pg!$F$2:$F$800,'5pg 데이터'!B1188)</f>
        <v>1</v>
      </c>
      <c r="F1188" t="b">
        <f t="shared" si="18"/>
        <v>1</v>
      </c>
      <c r="G1188" t="str">
        <f>IF(F1188=FALSE,"",B1188&amp;"@"&amp;COUNTIFS($B$1:B1188,B1188,$F$1:F1188,TRUE))</f>
        <v>Russia@5</v>
      </c>
      <c r="H1188" t="str">
        <f>IFERROR(INDEX('기사 제목, 링크 정리시트'!B:B,MATCH(CONCATENATE("http://skinnonews.com"&amp;'5pg 데이터'!A1188),'기사 제목, 링크 정리시트'!C:C,0)),"")</f>
        <v>SK ZIC, SK EnClean ranked No. 1 in Korea Brand Power Index for 23 consecutive year</v>
      </c>
      <c r="M1188">
        <f>주간_5pg!F1188</f>
        <v>0</v>
      </c>
    </row>
    <row r="1189" spans="1:13">
      <c r="A1189" s="86" t="s">
        <v>606</v>
      </c>
      <c r="B1189" s="86" t="s">
        <v>229</v>
      </c>
      <c r="C1189" s="86">
        <v>1</v>
      </c>
      <c r="D1189">
        <f>IF(VLOOKUP(A1189,'상위 PV'!A:C,3,0)="기사임",1,"")</f>
        <v>1</v>
      </c>
      <c r="E1189">
        <f>COUNTIF(주간_5pg!$F$2:$F$800,'5pg 데이터'!B1189)</f>
        <v>1</v>
      </c>
      <c r="F1189" t="b">
        <f t="shared" si="18"/>
        <v>1</v>
      </c>
      <c r="G1189" t="str">
        <f>IF(F1189=FALSE,"",B1189&amp;"@"&amp;COUNTIFS($B$1:B1189,B1189,$F$1:F1189,TRUE))</f>
        <v>India@85</v>
      </c>
      <c r="H1189" t="str">
        <f>IFERROR(INDEX('기사 제목, 링크 정리시트'!B:B,MATCH(CONCATENATE("http://skinnonews.com"&amp;'5pg 데이터'!A1189),'기사 제목, 링크 정리시트'!C:C,0)),"")</f>
        <v>SK IE Technology to make the largest ever investment in separator plants in Poland</v>
      </c>
      <c r="M1189">
        <f>주간_5pg!F1189</f>
        <v>0</v>
      </c>
    </row>
    <row r="1190" spans="1:13">
      <c r="A1190" s="86" t="s">
        <v>606</v>
      </c>
      <c r="B1190" s="86" t="s">
        <v>227</v>
      </c>
      <c r="C1190" s="86">
        <v>1</v>
      </c>
      <c r="D1190">
        <f>IF(VLOOKUP(A1190,'상위 PV'!A:C,3,0)="기사임",1,"")</f>
        <v>1</v>
      </c>
      <c r="E1190">
        <f>COUNTIF(주간_5pg!$F$2:$F$800,'5pg 데이터'!B1190)</f>
        <v>1</v>
      </c>
      <c r="F1190" t="b">
        <f t="shared" si="18"/>
        <v>1</v>
      </c>
      <c r="G1190" t="str">
        <f>IF(F1190=FALSE,"",B1190&amp;"@"&amp;COUNTIFS($B$1:B1190,B1190,$F$1:F1190,TRUE))</f>
        <v>Japan@63</v>
      </c>
      <c r="H1190" t="str">
        <f>IFERROR(INDEX('기사 제목, 링크 정리시트'!B:B,MATCH(CONCATENATE("http://skinnonews.com"&amp;'5pg 데이터'!A1190),'기사 제목, 링크 정리시트'!C:C,0)),"")</f>
        <v>SK IE Technology to make the largest ever investment in separator plants in Poland</v>
      </c>
      <c r="M1190">
        <f>주간_5pg!F1190</f>
        <v>0</v>
      </c>
    </row>
    <row r="1191" spans="1:13">
      <c r="A1191" s="86" t="s">
        <v>606</v>
      </c>
      <c r="B1191" s="86" t="s">
        <v>230</v>
      </c>
      <c r="C1191" s="86">
        <v>1</v>
      </c>
      <c r="D1191">
        <f>IF(VLOOKUP(A1191,'상위 PV'!A:C,3,0)="기사임",1,"")</f>
        <v>1</v>
      </c>
      <c r="E1191">
        <f>COUNTIF(주간_5pg!$F$2:$F$800,'5pg 데이터'!B1191)</f>
        <v>1</v>
      </c>
      <c r="F1191" t="b">
        <f t="shared" si="18"/>
        <v>1</v>
      </c>
      <c r="G1191" t="str">
        <f>IF(F1191=FALSE,"",B1191&amp;"@"&amp;COUNTIFS($B$1:B1191,B1191,$F$1:F1191,TRUE))</f>
        <v>Singapore@66</v>
      </c>
      <c r="H1191" t="str">
        <f>IFERROR(INDEX('기사 제목, 링크 정리시트'!B:B,MATCH(CONCATENATE("http://skinnonews.com"&amp;'5pg 데이터'!A1191),'기사 제목, 링크 정리시트'!C:C,0)),"")</f>
        <v>SK IE Technology to make the largest ever investment in separator plants in Poland</v>
      </c>
      <c r="M1191">
        <f>주간_5pg!F1191</f>
        <v>0</v>
      </c>
    </row>
    <row r="1192" spans="1:13">
      <c r="A1192" s="86" t="s">
        <v>1868</v>
      </c>
      <c r="B1192" s="86" t="s">
        <v>232</v>
      </c>
      <c r="C1192" s="86">
        <v>1</v>
      </c>
      <c r="D1192">
        <f>IF(VLOOKUP(A1192,'상위 PV'!A:C,3,0)="기사임",1,"")</f>
        <v>1</v>
      </c>
      <c r="E1192">
        <f>COUNTIF(주간_5pg!$F$2:$F$800,'5pg 데이터'!B1192)</f>
        <v>1</v>
      </c>
      <c r="F1192" t="b">
        <f t="shared" si="18"/>
        <v>1</v>
      </c>
      <c r="G1192" t="str">
        <f>IF(F1192=FALSE,"",B1192&amp;"@"&amp;COUNTIFS($B$1:B1192,B1192,$F$1:F1192,TRUE))</f>
        <v>Canada@24</v>
      </c>
      <c r="H1192" t="str">
        <f>IFERROR(INDEX('기사 제목, 링크 정리시트'!B:B,MATCH(CONCATENATE("http://skinnonews.com"&amp;'5pg 데이터'!A1192),'기사 제목, 링크 정리시트'!C:C,0)),"")</f>
        <v/>
      </c>
      <c r="M1192">
        <f>주간_5pg!F1192</f>
        <v>0</v>
      </c>
    </row>
    <row r="1193" spans="1:13">
      <c r="A1193" s="86" t="s">
        <v>1035</v>
      </c>
      <c r="B1193" s="86" t="s">
        <v>249</v>
      </c>
      <c r="C1193" s="86">
        <v>1</v>
      </c>
      <c r="D1193">
        <f>IF(VLOOKUP(A1193,'상위 PV'!A:C,3,0)="기사임",1,"")</f>
        <v>1</v>
      </c>
      <c r="E1193">
        <f>COUNTIF(주간_5pg!$F$2:$F$800,'5pg 데이터'!B1193)</f>
        <v>1</v>
      </c>
      <c r="F1193" t="b">
        <f t="shared" si="18"/>
        <v>1</v>
      </c>
      <c r="G1193" t="str">
        <f>IF(F1193=FALSE,"",B1193&amp;"@"&amp;COUNTIFS($B$1:B1193,B1193,$F$1:F1193,TRUE))</f>
        <v>Australia@20</v>
      </c>
      <c r="H1193" t="str">
        <f>IFERROR(INDEX('기사 제목, 링크 정리시트'!B:B,MATCH(CONCATENATE("http://skinnonews.com"&amp;'5pg 데이터'!A1193),'기사 제목, 링크 정리시트'!C:C,0)),"")</f>
        <v/>
      </c>
      <c r="M1193">
        <f>주간_5pg!F1193</f>
        <v>0</v>
      </c>
    </row>
    <row r="1194" spans="1:13">
      <c r="A1194" s="86" t="s">
        <v>1035</v>
      </c>
      <c r="B1194" s="86" t="s">
        <v>236</v>
      </c>
      <c r="C1194" s="86">
        <v>1</v>
      </c>
      <c r="D1194">
        <f>IF(VLOOKUP(A1194,'상위 PV'!A:C,3,0)="기사임",1,"")</f>
        <v>1</v>
      </c>
      <c r="E1194">
        <f>COUNTIF(주간_5pg!$F$2:$F$800,'5pg 데이터'!B1194)</f>
        <v>1</v>
      </c>
      <c r="F1194" t="b">
        <f t="shared" si="18"/>
        <v>1</v>
      </c>
      <c r="G1194" t="str">
        <f>IF(F1194=FALSE,"",B1194&amp;"@"&amp;COUNTIFS($B$1:B1194,B1194,$F$1:F1194,TRUE))</f>
        <v>France@24</v>
      </c>
      <c r="H1194" t="str">
        <f>IFERROR(INDEX('기사 제목, 링크 정리시트'!B:B,MATCH(CONCATENATE("http://skinnonews.com"&amp;'5pg 데이터'!A1194),'기사 제목, 링크 정리시트'!C:C,0)),"")</f>
        <v/>
      </c>
      <c r="M1194">
        <f>주간_5pg!F1194</f>
        <v>0</v>
      </c>
    </row>
    <row r="1195" spans="1:13">
      <c r="A1195" s="86" t="s">
        <v>1035</v>
      </c>
      <c r="B1195" s="86" t="s">
        <v>229</v>
      </c>
      <c r="C1195" s="86">
        <v>1</v>
      </c>
      <c r="D1195">
        <f>IF(VLOOKUP(A1195,'상위 PV'!A:C,3,0)="기사임",1,"")</f>
        <v>1</v>
      </c>
      <c r="E1195">
        <f>COUNTIF(주간_5pg!$F$2:$F$800,'5pg 데이터'!B1195)</f>
        <v>1</v>
      </c>
      <c r="F1195" t="b">
        <f t="shared" si="18"/>
        <v>1</v>
      </c>
      <c r="G1195" t="str">
        <f>IF(F1195=FALSE,"",B1195&amp;"@"&amp;COUNTIFS($B$1:B1195,B1195,$F$1:F1195,TRUE))</f>
        <v>India@86</v>
      </c>
      <c r="H1195" t="str">
        <f>IFERROR(INDEX('기사 제목, 링크 정리시트'!B:B,MATCH(CONCATENATE("http://skinnonews.com"&amp;'5pg 데이터'!A1195),'기사 제목, 링크 정리시트'!C:C,0)),"")</f>
        <v/>
      </c>
      <c r="M1195">
        <f>주간_5pg!F1195</f>
        <v>0</v>
      </c>
    </row>
    <row r="1196" spans="1:13">
      <c r="A1196" s="86" t="s">
        <v>1035</v>
      </c>
      <c r="B1196" s="86" t="s">
        <v>227</v>
      </c>
      <c r="C1196" s="86">
        <v>1</v>
      </c>
      <c r="D1196">
        <f>IF(VLOOKUP(A1196,'상위 PV'!A:C,3,0)="기사임",1,"")</f>
        <v>1</v>
      </c>
      <c r="E1196">
        <f>COUNTIF(주간_5pg!$F$2:$F$800,'5pg 데이터'!B1196)</f>
        <v>1</v>
      </c>
      <c r="F1196" t="b">
        <f t="shared" si="18"/>
        <v>1</v>
      </c>
      <c r="G1196" t="str">
        <f>IF(F1196=FALSE,"",B1196&amp;"@"&amp;COUNTIFS($B$1:B1196,B1196,$F$1:F1196,TRUE))</f>
        <v>Japan@64</v>
      </c>
      <c r="H1196" t="str">
        <f>IFERROR(INDEX('기사 제목, 링크 정리시트'!B:B,MATCH(CONCATENATE("http://skinnonews.com"&amp;'5pg 데이터'!A1196),'기사 제목, 링크 정리시트'!C:C,0)),"")</f>
        <v/>
      </c>
      <c r="M1196">
        <f>주간_5pg!F1196</f>
        <v>0</v>
      </c>
    </row>
    <row r="1197" spans="1:13">
      <c r="A1197" s="86" t="s">
        <v>1761</v>
      </c>
      <c r="B1197" s="86" t="s">
        <v>229</v>
      </c>
      <c r="C1197" s="86">
        <v>1</v>
      </c>
      <c r="D1197">
        <f>IF(VLOOKUP(A1197,'상위 PV'!A:C,3,0)="기사임",1,"")</f>
        <v>1</v>
      </c>
      <c r="E1197">
        <f>COUNTIF(주간_5pg!$F$2:$F$800,'5pg 데이터'!B1197)</f>
        <v>1</v>
      </c>
      <c r="F1197" t="b">
        <f t="shared" si="18"/>
        <v>1</v>
      </c>
      <c r="G1197" t="str">
        <f>IF(F1197=FALSE,"",B1197&amp;"@"&amp;COUNTIFS($B$1:B1197,B1197,$F$1:F1197,TRUE))</f>
        <v>India@87</v>
      </c>
      <c r="H1197" t="str">
        <f>IFERROR(INDEX('기사 제목, 링크 정리시트'!B:B,MATCH(CONCATENATE("http://skinnonews.com"&amp;'5pg 데이터'!A1197),'기사 제목, 링크 정리시트'!C:C,0)),"")</f>
        <v/>
      </c>
      <c r="M1197">
        <f>주간_5pg!F1197</f>
        <v>0</v>
      </c>
    </row>
    <row r="1198" spans="1:13">
      <c r="A1198" s="86" t="s">
        <v>977</v>
      </c>
      <c r="B1198" s="86" t="s">
        <v>231</v>
      </c>
      <c r="C1198" s="86">
        <v>1</v>
      </c>
      <c r="D1198">
        <f>IF(VLOOKUP(A1198,'상위 PV'!A:C,3,0)="기사임",1,"")</f>
        <v>1</v>
      </c>
      <c r="E1198">
        <f>COUNTIF(주간_5pg!$F$2:$F$800,'5pg 데이터'!B1198)</f>
        <v>1</v>
      </c>
      <c r="F1198" t="b">
        <f t="shared" si="18"/>
        <v>1</v>
      </c>
      <c r="G1198" t="str">
        <f>IF(F1198=FALSE,"",B1198&amp;"@"&amp;COUNTIFS($B$1:B1198,B1198,$F$1:F1198,TRUE))</f>
        <v>China@38</v>
      </c>
      <c r="H1198" t="str">
        <f>IFERROR(INDEX('기사 제목, 링크 정리시트'!B:B,MATCH(CONCATENATE("http://skinnonews.com"&amp;'5pg 데이터'!A1198),'기사 제목, 링크 정리시트'!C:C,0)),"")</f>
        <v/>
      </c>
      <c r="M1198">
        <f>주간_5pg!F1198</f>
        <v>0</v>
      </c>
    </row>
    <row r="1199" spans="1:13">
      <c r="A1199" s="86" t="s">
        <v>1082</v>
      </c>
      <c r="B1199" s="86" t="s">
        <v>242</v>
      </c>
      <c r="C1199" s="86">
        <v>1</v>
      </c>
      <c r="D1199">
        <f>IF(VLOOKUP(A1199,'상위 PV'!A:C,3,0)="기사임",1,"")</f>
        <v>1</v>
      </c>
      <c r="E1199">
        <f>COUNTIF(주간_5pg!$F$2:$F$800,'5pg 데이터'!B1199)</f>
        <v>1</v>
      </c>
      <c r="F1199" t="b">
        <f t="shared" si="18"/>
        <v>1</v>
      </c>
      <c r="G1199" t="str">
        <f>IF(F1199=FALSE,"",B1199&amp;"@"&amp;COUNTIFS($B$1:B1199,B1199,$F$1:F1199,TRUE))</f>
        <v>Taiwan@26</v>
      </c>
      <c r="H1199" t="str">
        <f>IFERROR(INDEX('기사 제목, 링크 정리시트'!B:B,MATCH(CONCATENATE("http://skinnonews.com"&amp;'5pg 데이터'!A1199),'기사 제목, 링크 정리시트'!C:C,0)),"")</f>
        <v/>
      </c>
      <c r="M1199">
        <f>주간_5pg!F1199</f>
        <v>0</v>
      </c>
    </row>
    <row r="1200" spans="1:13">
      <c r="A1200" s="86" t="s">
        <v>1247</v>
      </c>
      <c r="B1200" s="86" t="s">
        <v>251</v>
      </c>
      <c r="C1200" s="86">
        <v>1</v>
      </c>
      <c r="D1200">
        <f>IF(VLOOKUP(A1200,'상위 PV'!A:C,3,0)="기사임",1,"")</f>
        <v>1</v>
      </c>
      <c r="E1200">
        <f>COUNTIF(주간_5pg!$F$2:$F$800,'5pg 데이터'!B1200)</f>
        <v>1</v>
      </c>
      <c r="F1200" t="b">
        <f t="shared" si="18"/>
        <v>1</v>
      </c>
      <c r="G1200" t="str">
        <f>IF(F1200=FALSE,"",B1200&amp;"@"&amp;COUNTIFS($B$1:B1200,B1200,$F$1:F1200,TRUE))</f>
        <v>Russia@6</v>
      </c>
      <c r="H1200" t="str">
        <f>IFERROR(INDEX('기사 제목, 링크 정리시트'!B:B,MATCH(CONCATENATE("http://skinnonews.com"&amp;'5pg 데이터'!A1200),'기사 제목, 링크 정리시트'!C:C,0)),"")</f>
        <v/>
      </c>
      <c r="M1200">
        <f>주간_5pg!F1200</f>
        <v>0</v>
      </c>
    </row>
    <row r="1201" spans="1:13">
      <c r="A1201" s="86" t="s">
        <v>1247</v>
      </c>
      <c r="B1201" s="86" t="s">
        <v>230</v>
      </c>
      <c r="C1201" s="86">
        <v>1</v>
      </c>
      <c r="D1201">
        <f>IF(VLOOKUP(A1201,'상위 PV'!A:C,3,0)="기사임",1,"")</f>
        <v>1</v>
      </c>
      <c r="E1201">
        <f>COUNTIF(주간_5pg!$F$2:$F$800,'5pg 데이터'!B1201)</f>
        <v>1</v>
      </c>
      <c r="F1201" t="b">
        <f t="shared" si="18"/>
        <v>1</v>
      </c>
      <c r="G1201" t="str">
        <f>IF(F1201=FALSE,"",B1201&amp;"@"&amp;COUNTIFS($B$1:B1201,B1201,$F$1:F1201,TRUE))</f>
        <v>Singapore@67</v>
      </c>
      <c r="H1201" t="str">
        <f>IFERROR(INDEX('기사 제목, 링크 정리시트'!B:B,MATCH(CONCATENATE("http://skinnonews.com"&amp;'5pg 데이터'!A1201),'기사 제목, 링크 정리시트'!C:C,0)),"")</f>
        <v/>
      </c>
      <c r="M1201">
        <f>주간_5pg!F1201</f>
        <v>0</v>
      </c>
    </row>
    <row r="1202" spans="1:13">
      <c r="A1202" s="86" t="s">
        <v>1268</v>
      </c>
      <c r="B1202" s="86" t="s">
        <v>229</v>
      </c>
      <c r="C1202" s="86">
        <v>1</v>
      </c>
      <c r="D1202">
        <f>IF(VLOOKUP(A1202,'상위 PV'!A:C,3,0)="기사임",1,"")</f>
        <v>1</v>
      </c>
      <c r="E1202">
        <f>COUNTIF(주간_5pg!$F$2:$F$800,'5pg 데이터'!B1202)</f>
        <v>1</v>
      </c>
      <c r="F1202" t="b">
        <f t="shared" si="18"/>
        <v>1</v>
      </c>
      <c r="G1202" t="str">
        <f>IF(F1202=FALSE,"",B1202&amp;"@"&amp;COUNTIFS($B$1:B1202,B1202,$F$1:F1202,TRUE))</f>
        <v>India@88</v>
      </c>
      <c r="H1202" t="str">
        <f>IFERROR(INDEX('기사 제목, 링크 정리시트'!B:B,MATCH(CONCATENATE("http://skinnonews.com"&amp;'5pg 데이터'!A1202),'기사 제목, 링크 정리시트'!C:C,0)),"")</f>
        <v>Hyundai Motor, Kia and SK Innovation collaborate to develop HEV batteries</v>
      </c>
      <c r="M1202">
        <f>주간_5pg!F1202</f>
        <v>0</v>
      </c>
    </row>
    <row r="1203" spans="1:13">
      <c r="A1203" s="86" t="s">
        <v>1268</v>
      </c>
      <c r="B1203" s="86" t="s">
        <v>238</v>
      </c>
      <c r="C1203" s="86">
        <v>1</v>
      </c>
      <c r="D1203">
        <f>IF(VLOOKUP(A1203,'상위 PV'!A:C,3,0)="기사임",1,"")</f>
        <v>1</v>
      </c>
      <c r="E1203">
        <f>COUNTIF(주간_5pg!$F$2:$F$800,'5pg 데이터'!B1203)</f>
        <v>1</v>
      </c>
      <c r="F1203" t="b">
        <f t="shared" si="18"/>
        <v>1</v>
      </c>
      <c r="G1203" t="str">
        <f>IF(F1203=FALSE,"",B1203&amp;"@"&amp;COUNTIFS($B$1:B1203,B1203,$F$1:F1203,TRUE))</f>
        <v>Sweden@9</v>
      </c>
      <c r="H1203" t="str">
        <f>IFERROR(INDEX('기사 제목, 링크 정리시트'!B:B,MATCH(CONCATENATE("http://skinnonews.com"&amp;'5pg 데이터'!A1203),'기사 제목, 링크 정리시트'!C:C,0)),"")</f>
        <v>Hyundai Motor, Kia and SK Innovation collaborate to develop HEV batteries</v>
      </c>
      <c r="M1203">
        <f>주간_5pg!F1203</f>
        <v>0</v>
      </c>
    </row>
    <row r="1204" spans="1:13">
      <c r="A1204" s="86" t="s">
        <v>289</v>
      </c>
      <c r="B1204" s="86" t="s">
        <v>1645</v>
      </c>
      <c r="C1204" s="86">
        <v>1</v>
      </c>
      <c r="D1204">
        <f>IF(VLOOKUP(A1204,'상위 PV'!A:C,3,0)="기사임",1,"")</f>
        <v>1</v>
      </c>
      <c r="E1204">
        <f>COUNTIF(주간_5pg!$F$2:$F$800,'5pg 데이터'!B1204)</f>
        <v>1</v>
      </c>
      <c r="F1204" t="b">
        <f t="shared" si="18"/>
        <v>1</v>
      </c>
      <c r="G1204" t="str">
        <f>IF(F1204=FALSE,"",B1204&amp;"@"&amp;COUNTIFS($B$1:B1204,B1204,$F$1:F1204,TRUE))</f>
        <v>Myanmar (Burma)@2</v>
      </c>
      <c r="H1204" t="str">
        <f>IFERROR(INDEX('기사 제목, 링크 정리시트'!B:B,MATCH(CONCATENATE("http://skinnonews.com"&amp;'5pg 데이터'!A1204),'기사 제목, 링크 정리시트'!C:C,0)),"")</f>
        <v>SK Acquires a Stake in Myanmar’s Second-largest Oil Distribution Company</v>
      </c>
      <c r="M1204">
        <f>주간_5pg!F1204</f>
        <v>0</v>
      </c>
    </row>
    <row r="1205" spans="1:13">
      <c r="A1205" s="86" t="s">
        <v>289</v>
      </c>
      <c r="B1205" s="86" t="s">
        <v>230</v>
      </c>
      <c r="C1205" s="86">
        <v>1</v>
      </c>
      <c r="D1205">
        <f>IF(VLOOKUP(A1205,'상위 PV'!A:C,3,0)="기사임",1,"")</f>
        <v>1</v>
      </c>
      <c r="E1205">
        <f>COUNTIF(주간_5pg!$F$2:$F$800,'5pg 데이터'!B1205)</f>
        <v>1</v>
      </c>
      <c r="F1205" t="b">
        <f t="shared" si="18"/>
        <v>1</v>
      </c>
      <c r="G1205" t="str">
        <f>IF(F1205=FALSE,"",B1205&amp;"@"&amp;COUNTIFS($B$1:B1205,B1205,$F$1:F1205,TRUE))</f>
        <v>Singapore@68</v>
      </c>
      <c r="H1205" t="str">
        <f>IFERROR(INDEX('기사 제목, 링크 정리시트'!B:B,MATCH(CONCATENATE("http://skinnonews.com"&amp;'5pg 데이터'!A1205),'기사 제목, 링크 정리시트'!C:C,0)),"")</f>
        <v>SK Acquires a Stake in Myanmar’s Second-largest Oil Distribution Company</v>
      </c>
      <c r="M1205">
        <f>주간_5pg!F1205</f>
        <v>0</v>
      </c>
    </row>
    <row r="1206" spans="1:13">
      <c r="A1206" s="86" t="s">
        <v>1773</v>
      </c>
      <c r="B1206" s="86" t="s">
        <v>229</v>
      </c>
      <c r="C1206" s="86">
        <v>1</v>
      </c>
      <c r="D1206">
        <f>IF(VLOOKUP(A1206,'상위 PV'!A:C,3,0)="기사임",1,"")</f>
        <v>1</v>
      </c>
      <c r="E1206">
        <f>COUNTIF(주간_5pg!$F$2:$F$800,'5pg 데이터'!B1206)</f>
        <v>1</v>
      </c>
      <c r="F1206" t="b">
        <f t="shared" si="18"/>
        <v>1</v>
      </c>
      <c r="G1206" t="str">
        <f>IF(F1206=FALSE,"",B1206&amp;"@"&amp;COUNTIFS($B$1:B1206,B1206,$F$1:F1206,TRUE))</f>
        <v>India@89</v>
      </c>
      <c r="H1206" t="str">
        <f>IFERROR(INDEX('기사 제목, 링크 정리시트'!B:B,MATCH(CONCATENATE("http://skinnonews.com"&amp;'5pg 데이터'!A1206),'기사 제목, 링크 정리시트'!C:C,0)),"")</f>
        <v>SK Global Chemical, Maeil Dairies, Tetra Pak Korea, Jushin Trading signed an MOU to promote aseptic cartons recycling</v>
      </c>
      <c r="M1206">
        <f>주간_5pg!F1206</f>
        <v>0</v>
      </c>
    </row>
    <row r="1207" spans="1:13">
      <c r="A1207" s="86" t="s">
        <v>1070</v>
      </c>
      <c r="B1207" s="86" t="s">
        <v>1555</v>
      </c>
      <c r="C1207" s="86">
        <v>1</v>
      </c>
      <c r="D1207">
        <f>IF(VLOOKUP(A1207,'상위 PV'!A:C,3,0)="기사임",1,"")</f>
        <v>1</v>
      </c>
      <c r="E1207">
        <f>COUNTIF(주간_5pg!$F$2:$F$800,'5pg 데이터'!B1207)</f>
        <v>1</v>
      </c>
      <c r="F1207" t="b">
        <f t="shared" si="18"/>
        <v>1</v>
      </c>
      <c r="G1207" t="str">
        <f>IF(F1207=FALSE,"",B1207&amp;"@"&amp;COUNTIFS($B$1:B1207,B1207,$F$1:F1207,TRUE))</f>
        <v>Brazil@4</v>
      </c>
      <c r="H1207" t="str">
        <f>IFERROR(INDEX('기사 제목, 링크 정리시트'!B:B,MATCH(CONCATENATE("http://skinnonews.com"&amp;'5pg 데이터'!A1207),'기사 제목, 링크 정리시트'!C:C,0)),"")</f>
        <v/>
      </c>
      <c r="M1207">
        <f>주간_5pg!F1207</f>
        <v>0</v>
      </c>
    </row>
    <row r="1208" spans="1:13">
      <c r="A1208" s="86" t="s">
        <v>1070</v>
      </c>
      <c r="B1208" s="86" t="s">
        <v>240</v>
      </c>
      <c r="C1208" s="86">
        <v>1</v>
      </c>
      <c r="D1208">
        <f>IF(VLOOKUP(A1208,'상위 PV'!A:C,3,0)="기사임",1,"")</f>
        <v>1</v>
      </c>
      <c r="E1208">
        <f>COUNTIF(주간_5pg!$F$2:$F$800,'5pg 데이터'!B1208)</f>
        <v>1</v>
      </c>
      <c r="F1208" t="b">
        <f t="shared" si="18"/>
        <v>1</v>
      </c>
      <c r="G1208" t="str">
        <f>IF(F1208=FALSE,"",B1208&amp;"@"&amp;COUNTIFS($B$1:B1208,B1208,$F$1:F1208,TRUE))</f>
        <v>Spain@11</v>
      </c>
      <c r="H1208" t="str">
        <f>IFERROR(INDEX('기사 제목, 링크 정리시트'!B:B,MATCH(CONCATENATE("http://skinnonews.com"&amp;'5pg 데이터'!A1208),'기사 제목, 링크 정리시트'!C:C,0)),"")</f>
        <v/>
      </c>
      <c r="M1208">
        <f>주간_5pg!F1208</f>
        <v>0</v>
      </c>
    </row>
    <row r="1209" spans="1:13">
      <c r="A1209" s="86" t="s">
        <v>1070</v>
      </c>
      <c r="B1209" s="86" t="s">
        <v>628</v>
      </c>
      <c r="C1209" s="86">
        <v>1</v>
      </c>
      <c r="D1209">
        <f>IF(VLOOKUP(A1209,'상위 PV'!A:C,3,0)="기사임",1,"")</f>
        <v>1</v>
      </c>
      <c r="E1209">
        <f>COUNTIF(주간_5pg!$F$2:$F$800,'5pg 데이터'!B1209)</f>
        <v>1</v>
      </c>
      <c r="F1209" t="b">
        <f t="shared" si="18"/>
        <v>1</v>
      </c>
      <c r="G1209" t="str">
        <f>IF(F1209=FALSE,"",B1209&amp;"@"&amp;COUNTIFS($B$1:B1209,B1209,$F$1:F1209,TRUE))</f>
        <v>United Arab Emirates@12</v>
      </c>
      <c r="H1209" t="str">
        <f>IFERROR(INDEX('기사 제목, 링크 정리시트'!B:B,MATCH(CONCATENATE("http://skinnonews.com"&amp;'5pg 데이터'!A1209),'기사 제목, 링크 정리시트'!C:C,0)),"")</f>
        <v/>
      </c>
      <c r="M1209">
        <f>주간_5pg!F1209</f>
        <v>0</v>
      </c>
    </row>
    <row r="1210" spans="1:13">
      <c r="A1210" s="86" t="s">
        <v>1869</v>
      </c>
      <c r="B1210" s="86" t="s">
        <v>230</v>
      </c>
      <c r="C1210" s="86">
        <v>1</v>
      </c>
      <c r="D1210">
        <f>IF(VLOOKUP(A1210,'상위 PV'!A:C,3,0)="기사임",1,"")</f>
        <v>1</v>
      </c>
      <c r="E1210">
        <f>COUNTIF(주간_5pg!$F$2:$F$800,'5pg 데이터'!B1210)</f>
        <v>1</v>
      </c>
      <c r="F1210" t="b">
        <f t="shared" si="18"/>
        <v>1</v>
      </c>
      <c r="G1210" t="str">
        <f>IF(F1210=FALSE,"",B1210&amp;"@"&amp;COUNTIFS($B$1:B1210,B1210,$F$1:F1210,TRUE))</f>
        <v>Singapore@69</v>
      </c>
      <c r="H1210" t="str">
        <f>IFERROR(INDEX('기사 제목, 링크 정리시트'!B:B,MATCH(CONCATENATE("http://skinnonews.com"&amp;'5pg 데이터'!A1210),'기사 제목, 링크 정리시트'!C:C,0)),"")</f>
        <v/>
      </c>
      <c r="M1210">
        <f>주간_5pg!F1210</f>
        <v>0</v>
      </c>
    </row>
    <row r="1211" spans="1:13">
      <c r="A1211" s="86" t="s">
        <v>1870</v>
      </c>
      <c r="B1211" s="86" t="s">
        <v>225</v>
      </c>
      <c r="C1211" s="86">
        <v>1</v>
      </c>
      <c r="D1211">
        <f>IF(VLOOKUP(A1211,'상위 PV'!A:C,3,0)="기사임",1,"")</f>
        <v>1</v>
      </c>
      <c r="E1211">
        <f>COUNTIF(주간_5pg!$F$2:$F$800,'5pg 데이터'!B1211)</f>
        <v>1</v>
      </c>
      <c r="F1211" t="b">
        <f t="shared" si="18"/>
        <v>1</v>
      </c>
      <c r="G1211" t="str">
        <f>IF(F1211=FALSE,"",B1211&amp;"@"&amp;COUNTIFS($B$1:B1211,B1211,$F$1:F1211,TRUE))</f>
        <v>United States@111</v>
      </c>
      <c r="H1211" t="str">
        <f>IFERROR(INDEX('기사 제목, 링크 정리시트'!B:B,MATCH(CONCATENATE("http://skinnonews.com"&amp;'5pg 데이터'!A1211),'기사 제목, 링크 정리시트'!C:C,0)),"")</f>
        <v/>
      </c>
      <c r="M1211">
        <f>주간_5pg!F1211</f>
        <v>0</v>
      </c>
    </row>
    <row r="1212" spans="1:13">
      <c r="A1212" s="86" t="s">
        <v>1871</v>
      </c>
      <c r="B1212" s="86" t="s">
        <v>234</v>
      </c>
      <c r="C1212" s="86">
        <v>1</v>
      </c>
      <c r="D1212">
        <f>IF(VLOOKUP(A1212,'상위 PV'!A:C,3,0)="기사임",1,"")</f>
        <v>1</v>
      </c>
      <c r="E1212">
        <f>COUNTIF(주간_5pg!$F$2:$F$800,'5pg 데이터'!B1212)</f>
        <v>1</v>
      </c>
      <c r="F1212" t="b">
        <f t="shared" si="18"/>
        <v>1</v>
      </c>
      <c r="G1212" t="str">
        <f>IF(F1212=FALSE,"",B1212&amp;"@"&amp;COUNTIFS($B$1:B1212,B1212,$F$1:F1212,TRUE))</f>
        <v>United Kingdom@41</v>
      </c>
      <c r="H1212" t="str">
        <f>IFERROR(INDEX('기사 제목, 링크 정리시트'!B:B,MATCH(CONCATENATE("http://skinnonews.com"&amp;'5pg 데이터'!A1212),'기사 제목, 링크 정리시트'!C:C,0)),"")</f>
        <v/>
      </c>
      <c r="M1212">
        <f>주간_5pg!F1212</f>
        <v>0</v>
      </c>
    </row>
    <row r="1213" spans="1:13">
      <c r="A1213" s="86" t="s">
        <v>1872</v>
      </c>
      <c r="B1213" s="86" t="s">
        <v>225</v>
      </c>
      <c r="C1213" s="86">
        <v>1</v>
      </c>
      <c r="D1213">
        <f>IF(VLOOKUP(A1213,'상위 PV'!A:C,3,0)="기사임",1,"")</f>
        <v>1</v>
      </c>
      <c r="E1213">
        <f>COUNTIF(주간_5pg!$F$2:$F$800,'5pg 데이터'!B1213)</f>
        <v>1</v>
      </c>
      <c r="F1213" t="b">
        <f t="shared" si="18"/>
        <v>1</v>
      </c>
      <c r="G1213" t="str">
        <f>IF(F1213=FALSE,"",B1213&amp;"@"&amp;COUNTIFS($B$1:B1213,B1213,$F$1:F1213,TRUE))</f>
        <v>United States@112</v>
      </c>
      <c r="H1213" t="str">
        <f>IFERROR(INDEX('기사 제목, 링크 정리시트'!B:B,MATCH(CONCATENATE("http://skinnonews.com"&amp;'5pg 데이터'!A1213),'기사 제목, 링크 정리시트'!C:C,0)),"")</f>
        <v/>
      </c>
      <c r="M1213">
        <f>주간_5pg!F1213</f>
        <v>0</v>
      </c>
    </row>
    <row r="1214" spans="1:13">
      <c r="A1214" s="86" t="s">
        <v>1255</v>
      </c>
      <c r="B1214" s="86" t="s">
        <v>229</v>
      </c>
      <c r="C1214" s="86">
        <v>1</v>
      </c>
      <c r="D1214">
        <f>IF(VLOOKUP(A1214,'상위 PV'!A:C,3,0)="기사임",1,"")</f>
        <v>1</v>
      </c>
      <c r="E1214">
        <f>COUNTIF(주간_5pg!$F$2:$F$800,'5pg 데이터'!B1214)</f>
        <v>1</v>
      </c>
      <c r="F1214" t="b">
        <f t="shared" si="18"/>
        <v>1</v>
      </c>
      <c r="G1214" t="str">
        <f>IF(F1214=FALSE,"",B1214&amp;"@"&amp;COUNTIFS($B$1:B1214,B1214,$F$1:F1214,TRUE))</f>
        <v>India@90</v>
      </c>
      <c r="H1214" t="str">
        <f>IFERROR(INDEX('기사 제목, 링크 정리시트'!B:B,MATCH(CONCATENATE("http://skinnonews.com"&amp;'5pg 데이터'!A1214),'기사 제목, 링크 정리시트'!C:C,0)),"")</f>
        <v/>
      </c>
      <c r="M1214">
        <f>주간_5pg!F1214</f>
        <v>0</v>
      </c>
    </row>
    <row r="1215" spans="1:13">
      <c r="A1215" s="86" t="s">
        <v>1255</v>
      </c>
      <c r="B1215" s="86" t="s">
        <v>225</v>
      </c>
      <c r="C1215" s="86">
        <v>1</v>
      </c>
      <c r="D1215">
        <f>IF(VLOOKUP(A1215,'상위 PV'!A:C,3,0)="기사임",1,"")</f>
        <v>1</v>
      </c>
      <c r="E1215">
        <f>COUNTIF(주간_5pg!$F$2:$F$800,'5pg 데이터'!B1215)</f>
        <v>1</v>
      </c>
      <c r="F1215" t="b">
        <f t="shared" si="18"/>
        <v>1</v>
      </c>
      <c r="G1215" t="str">
        <f>IF(F1215=FALSE,"",B1215&amp;"@"&amp;COUNTIFS($B$1:B1215,B1215,$F$1:F1215,TRUE))</f>
        <v>United States@113</v>
      </c>
      <c r="H1215" t="str">
        <f>IFERROR(INDEX('기사 제목, 링크 정리시트'!B:B,MATCH(CONCATENATE("http://skinnonews.com"&amp;'5pg 데이터'!A1215),'기사 제목, 링크 정리시트'!C:C,0)),"")</f>
        <v/>
      </c>
      <c r="M1215">
        <f>주간_5pg!F1215</f>
        <v>0</v>
      </c>
    </row>
    <row r="1216" spans="1:13">
      <c r="A1216" s="86" t="s">
        <v>285</v>
      </c>
      <c r="B1216" s="86" t="s">
        <v>1551</v>
      </c>
      <c r="C1216" s="86">
        <v>1</v>
      </c>
      <c r="D1216">
        <f>IF(VLOOKUP(A1216,'상위 PV'!A:C,3,0)="기사임",1,"")</f>
        <v>1</v>
      </c>
      <c r="E1216">
        <f>COUNTIF(주간_5pg!$F$2:$F$800,'5pg 데이터'!B1216)</f>
        <v>1</v>
      </c>
      <c r="F1216" t="b">
        <f t="shared" si="18"/>
        <v>1</v>
      </c>
      <c r="G1216" t="str">
        <f>IF(F1216=FALSE,"",B1216&amp;"@"&amp;COUNTIFS($B$1:B1216,B1216,$F$1:F1216,TRUE))</f>
        <v>Ireland@3</v>
      </c>
      <c r="H1216" t="str">
        <f>IFERROR(INDEX('기사 제목, 링크 정리시트'!B:B,MATCH(CONCATENATE("http://skinnonews.com"&amp;'5pg 데이터'!A1216),'기사 제목, 링크 정리시트'!C:C,0)),"")</f>
        <v>InterBattery 2021: SK Innovation shows safer, faster, longer EV batteries</v>
      </c>
      <c r="M1216">
        <f>주간_5pg!F1216</f>
        <v>0</v>
      </c>
    </row>
    <row r="1217" spans="1:13">
      <c r="A1217" s="86" t="s">
        <v>285</v>
      </c>
      <c r="B1217" s="86" t="s">
        <v>226</v>
      </c>
      <c r="C1217" s="86">
        <v>1</v>
      </c>
      <c r="D1217">
        <f>IF(VLOOKUP(A1217,'상위 PV'!A:C,3,0)="기사임",1,"")</f>
        <v>1</v>
      </c>
      <c r="E1217">
        <f>COUNTIF(주간_5pg!$F$2:$F$800,'5pg 데이터'!B1217)</f>
        <v>1</v>
      </c>
      <c r="F1217" t="b">
        <f t="shared" si="18"/>
        <v>1</v>
      </c>
      <c r="G1217" t="str">
        <f>IF(F1217=FALSE,"",B1217&amp;"@"&amp;COUNTIFS($B$1:B1217,B1217,$F$1:F1217,TRUE))</f>
        <v>South Korea@109</v>
      </c>
      <c r="H1217" t="str">
        <f>IFERROR(INDEX('기사 제목, 링크 정리시트'!B:B,MATCH(CONCATENATE("http://skinnonews.com"&amp;'5pg 데이터'!A1217),'기사 제목, 링크 정리시트'!C:C,0)),"")</f>
        <v>InterBattery 2021: SK Innovation shows safer, faster, longer EV batteries</v>
      </c>
      <c r="M1217">
        <f>주간_5pg!F1217</f>
        <v>0</v>
      </c>
    </row>
    <row r="1218" spans="1:13">
      <c r="A1218" s="86" t="s">
        <v>1138</v>
      </c>
      <c r="B1218" s="86" t="s">
        <v>1696</v>
      </c>
      <c r="C1218" s="86">
        <v>1</v>
      </c>
      <c r="D1218">
        <f>IF(VLOOKUP(A1218,'상위 PV'!A:C,3,0)="기사임",1,"")</f>
        <v>1</v>
      </c>
      <c r="E1218">
        <f>COUNTIF(주간_5pg!$F$2:$F$800,'5pg 데이터'!B1218)</f>
        <v>1</v>
      </c>
      <c r="F1218" t="b">
        <f t="shared" ref="F1218:F1281" si="19">AND(D1218=1,E1218=1)</f>
        <v>1</v>
      </c>
      <c r="G1218" t="str">
        <f>IF(F1218=FALSE,"",B1218&amp;"@"&amp;COUNTIFS($B$1:B1218,B1218,$F$1:F1218,TRUE))</f>
        <v>Jordan@3</v>
      </c>
      <c r="H1218" t="str">
        <f>IFERROR(INDEX('기사 제목, 링크 정리시트'!B:B,MATCH(CONCATENATE("http://skinnonews.com"&amp;'5pg 데이터'!A1218),'기사 제목, 링크 정리시트'!C:C,0)),"")</f>
        <v/>
      </c>
      <c r="M1218">
        <f>주간_5pg!F1218</f>
        <v>0</v>
      </c>
    </row>
    <row r="1219" spans="1:13">
      <c r="A1219" s="86" t="s">
        <v>652</v>
      </c>
      <c r="B1219" s="86" t="s">
        <v>236</v>
      </c>
      <c r="C1219" s="86">
        <v>1</v>
      </c>
      <c r="D1219">
        <f>IF(VLOOKUP(A1219,'상위 PV'!A:C,3,0)="기사임",1,"")</f>
        <v>1</v>
      </c>
      <c r="E1219">
        <f>COUNTIF(주간_5pg!$F$2:$F$800,'5pg 데이터'!B1219)</f>
        <v>1</v>
      </c>
      <c r="F1219" t="b">
        <f t="shared" si="19"/>
        <v>1</v>
      </c>
      <c r="G1219" t="str">
        <f>IF(F1219=FALSE,"",B1219&amp;"@"&amp;COUNTIFS($B$1:B1219,B1219,$F$1:F1219,TRUE))</f>
        <v>France@25</v>
      </c>
      <c r="H1219" t="str">
        <f>IFERROR(INDEX('기사 제목, 링크 정리시트'!B:B,MATCH(CONCATENATE("http://skinnonews.com"&amp;'5pg 데이터'!A1219),'기사 제목, 링크 정리시트'!C:C,0)),"")</f>
        <v/>
      </c>
      <c r="M1219">
        <f>주간_5pg!F1219</f>
        <v>0</v>
      </c>
    </row>
    <row r="1220" spans="1:13">
      <c r="A1220" s="86" t="s">
        <v>1873</v>
      </c>
      <c r="B1220" s="86" t="s">
        <v>1593</v>
      </c>
      <c r="C1220" s="86">
        <v>1</v>
      </c>
      <c r="D1220">
        <f>IF(VLOOKUP(A1220,'상위 PV'!A:C,3,0)="기사임",1,"")</f>
        <v>1</v>
      </c>
      <c r="E1220">
        <f>COUNTIF(주간_5pg!$F$2:$F$800,'5pg 데이터'!B1220)</f>
        <v>1</v>
      </c>
      <c r="F1220" t="b">
        <f t="shared" si="19"/>
        <v>1</v>
      </c>
      <c r="G1220" t="str">
        <f>IF(F1220=FALSE,"",B1220&amp;"@"&amp;COUNTIFS($B$1:B1220,B1220,$F$1:F1220,TRUE))</f>
        <v>Nigeria@3</v>
      </c>
      <c r="H1220" t="str">
        <f>IFERROR(INDEX('기사 제목, 링크 정리시트'!B:B,MATCH(CONCATENATE("http://skinnonews.com"&amp;'5pg 데이터'!A1220),'기사 제목, 링크 정리시트'!C:C,0)),"")</f>
        <v/>
      </c>
      <c r="M1220">
        <f>주간_5pg!F1220</f>
        <v>0</v>
      </c>
    </row>
    <row r="1221" spans="1:13">
      <c r="A1221" s="86" t="s">
        <v>1774</v>
      </c>
      <c r="B1221" s="86" t="s">
        <v>226</v>
      </c>
      <c r="C1221" s="86">
        <v>1</v>
      </c>
      <c r="D1221">
        <f>IF(VLOOKUP(A1221,'상위 PV'!A:C,3,0)="기사임",1,"")</f>
        <v>1</v>
      </c>
      <c r="E1221">
        <f>COUNTIF(주간_5pg!$F$2:$F$800,'5pg 데이터'!B1221)</f>
        <v>1</v>
      </c>
      <c r="F1221" t="b">
        <f t="shared" si="19"/>
        <v>1</v>
      </c>
      <c r="G1221" t="str">
        <f>IF(F1221=FALSE,"",B1221&amp;"@"&amp;COUNTIFS($B$1:B1221,B1221,$F$1:F1221,TRUE))</f>
        <v>South Korea@110</v>
      </c>
      <c r="H1221" t="str">
        <f>IFERROR(INDEX('기사 제목, 링크 정리시트'!B:B,MATCH(CONCATENATE("http://skinnonews.com"&amp;'5pg 데이터'!A1221),'기사 제목, 링크 정리시트'!C:C,0)),"")</f>
        <v/>
      </c>
      <c r="M1221">
        <f>주간_5pg!F1221</f>
        <v>0</v>
      </c>
    </row>
    <row r="1222" spans="1:13">
      <c r="A1222" s="86" t="s">
        <v>1874</v>
      </c>
      <c r="B1222" s="86" t="s">
        <v>651</v>
      </c>
      <c r="C1222" s="86">
        <v>1</v>
      </c>
      <c r="D1222">
        <f>IF(VLOOKUP(A1222,'상위 PV'!A:C,3,0)="기사임",1,"")</f>
        <v>1</v>
      </c>
      <c r="E1222">
        <f>COUNTIF(주간_5pg!$F$2:$F$800,'5pg 데이터'!B1222)</f>
        <v>1</v>
      </c>
      <c r="F1222" t="b">
        <f t="shared" si="19"/>
        <v>1</v>
      </c>
      <c r="G1222" t="str">
        <f>IF(F1222=FALSE,"",B1222&amp;"@"&amp;COUNTIFS($B$1:B1222,B1222,$F$1:F1222,TRUE))</f>
        <v>Ukraine@7</v>
      </c>
      <c r="H1222" t="str">
        <f>IFERROR(INDEX('기사 제목, 링크 정리시트'!B:B,MATCH(CONCATENATE("http://skinnonews.com"&amp;'5pg 데이터'!A1222),'기사 제목, 링크 정리시트'!C:C,0)),"")</f>
        <v/>
      </c>
      <c r="M1222">
        <f>주간_5pg!F1222</f>
        <v>0</v>
      </c>
    </row>
    <row r="1223" spans="1:13">
      <c r="A1223" s="86" t="s">
        <v>268</v>
      </c>
      <c r="B1223" s="86" t="s">
        <v>239</v>
      </c>
      <c r="C1223" s="86">
        <v>1</v>
      </c>
      <c r="D1223">
        <f>IF(VLOOKUP(A1223,'상위 PV'!A:C,3,0)="기사임",1,"")</f>
        <v>1</v>
      </c>
      <c r="E1223">
        <f>COUNTIF(주간_5pg!$F$2:$F$800,'5pg 데이터'!B1223)</f>
        <v>1</v>
      </c>
      <c r="F1223" t="b">
        <f t="shared" si="19"/>
        <v>1</v>
      </c>
      <c r="G1223" t="str">
        <f>IF(F1223=FALSE,"",B1223&amp;"@"&amp;COUNTIFS($B$1:B1223,B1223,$F$1:F1223,TRUE))</f>
        <v>Austria@10</v>
      </c>
      <c r="H1223" t="str">
        <f>IFERROR(INDEX('기사 제목, 링크 정리시트'!B:B,MATCH(CONCATENATE("http://skinnonews.com"&amp;'5pg 데이터'!A1223),'기사 제목, 링크 정리시트'!C:C,0)),"")</f>
        <v>Z-folding, a technique that ensures the safety of SK Innovation’s batteries</v>
      </c>
      <c r="M1223">
        <f>주간_5pg!F1223</f>
        <v>0</v>
      </c>
    </row>
    <row r="1224" spans="1:13">
      <c r="A1224" s="86" t="s">
        <v>268</v>
      </c>
      <c r="B1224" s="86" t="s">
        <v>232</v>
      </c>
      <c r="C1224" s="86">
        <v>1</v>
      </c>
      <c r="D1224">
        <f>IF(VLOOKUP(A1224,'상위 PV'!A:C,3,0)="기사임",1,"")</f>
        <v>1</v>
      </c>
      <c r="E1224">
        <f>COUNTIF(주간_5pg!$F$2:$F$800,'5pg 데이터'!B1224)</f>
        <v>1</v>
      </c>
      <c r="F1224" t="b">
        <f t="shared" si="19"/>
        <v>1</v>
      </c>
      <c r="G1224" t="str">
        <f>IF(F1224=FALSE,"",B1224&amp;"@"&amp;COUNTIFS($B$1:B1224,B1224,$F$1:F1224,TRUE))</f>
        <v>Canada@25</v>
      </c>
      <c r="H1224" t="str">
        <f>IFERROR(INDEX('기사 제목, 링크 정리시트'!B:B,MATCH(CONCATENATE("http://skinnonews.com"&amp;'5pg 데이터'!A1224),'기사 제목, 링크 정리시트'!C:C,0)),"")</f>
        <v>Z-folding, a technique that ensures the safety of SK Innovation’s batteries</v>
      </c>
      <c r="M1224">
        <f>주간_5pg!F1224</f>
        <v>0</v>
      </c>
    </row>
    <row r="1225" spans="1:13">
      <c r="A1225" s="86" t="s">
        <v>268</v>
      </c>
      <c r="B1225" s="86" t="s">
        <v>230</v>
      </c>
      <c r="C1225" s="86">
        <v>1</v>
      </c>
      <c r="D1225">
        <f>IF(VLOOKUP(A1225,'상위 PV'!A:C,3,0)="기사임",1,"")</f>
        <v>1</v>
      </c>
      <c r="E1225">
        <f>COUNTIF(주간_5pg!$F$2:$F$800,'5pg 데이터'!B1225)</f>
        <v>1</v>
      </c>
      <c r="F1225" t="b">
        <f t="shared" si="19"/>
        <v>1</v>
      </c>
      <c r="G1225" t="str">
        <f>IF(F1225=FALSE,"",B1225&amp;"@"&amp;COUNTIFS($B$1:B1225,B1225,$F$1:F1225,TRUE))</f>
        <v>Singapore@70</v>
      </c>
      <c r="H1225" t="str">
        <f>IFERROR(INDEX('기사 제목, 링크 정리시트'!B:B,MATCH(CONCATENATE("http://skinnonews.com"&amp;'5pg 데이터'!A1225),'기사 제목, 링크 정리시트'!C:C,0)),"")</f>
        <v>Z-folding, a technique that ensures the safety of SK Innovation’s batteries</v>
      </c>
      <c r="M1225">
        <f>주간_5pg!F1225</f>
        <v>0</v>
      </c>
    </row>
    <row r="1226" spans="1:13">
      <c r="A1226" s="86" t="s">
        <v>268</v>
      </c>
      <c r="B1226" s="86" t="s">
        <v>1747</v>
      </c>
      <c r="C1226" s="86">
        <v>1</v>
      </c>
      <c r="D1226">
        <f>IF(VLOOKUP(A1226,'상위 PV'!A:C,3,0)="기사임",1,"")</f>
        <v>1</v>
      </c>
      <c r="E1226">
        <f>COUNTIF(주간_5pg!$F$2:$F$800,'5pg 데이터'!B1226)</f>
        <v>1</v>
      </c>
      <c r="F1226" t="b">
        <f t="shared" si="19"/>
        <v>1</v>
      </c>
      <c r="G1226" t="str">
        <f>IF(F1226=FALSE,"",B1226&amp;"@"&amp;COUNTIFS($B$1:B1226,B1226,$F$1:F1226,TRUE))</f>
        <v>Slovakia@2</v>
      </c>
      <c r="H1226" t="str">
        <f>IFERROR(INDEX('기사 제목, 링크 정리시트'!B:B,MATCH(CONCATENATE("http://skinnonews.com"&amp;'5pg 데이터'!A1226),'기사 제목, 링크 정리시트'!C:C,0)),"")</f>
        <v>Z-folding, a technique that ensures the safety of SK Innovation’s batteries</v>
      </c>
      <c r="M1226">
        <f>주간_5pg!F1226</f>
        <v>0</v>
      </c>
    </row>
    <row r="1227" spans="1:13">
      <c r="A1227" s="86" t="s">
        <v>268</v>
      </c>
      <c r="B1227" s="86" t="s">
        <v>240</v>
      </c>
      <c r="C1227" s="86">
        <v>1</v>
      </c>
      <c r="D1227">
        <f>IF(VLOOKUP(A1227,'상위 PV'!A:C,3,0)="기사임",1,"")</f>
        <v>1</v>
      </c>
      <c r="E1227">
        <f>COUNTIF(주간_5pg!$F$2:$F$800,'5pg 데이터'!B1227)</f>
        <v>1</v>
      </c>
      <c r="F1227" t="b">
        <f t="shared" si="19"/>
        <v>1</v>
      </c>
      <c r="G1227" t="str">
        <f>IF(F1227=FALSE,"",B1227&amp;"@"&amp;COUNTIFS($B$1:B1227,B1227,$F$1:F1227,TRUE))</f>
        <v>Spain@12</v>
      </c>
      <c r="H1227" t="str">
        <f>IFERROR(INDEX('기사 제목, 링크 정리시트'!B:B,MATCH(CONCATENATE("http://skinnonews.com"&amp;'5pg 데이터'!A1227),'기사 제목, 링크 정리시트'!C:C,0)),"")</f>
        <v>Z-folding, a technique that ensures the safety of SK Innovation’s batteries</v>
      </c>
      <c r="M1227">
        <f>주간_5pg!F1227</f>
        <v>0</v>
      </c>
    </row>
    <row r="1228" spans="1:13">
      <c r="A1228" s="86" t="s">
        <v>268</v>
      </c>
      <c r="B1228" s="86" t="s">
        <v>651</v>
      </c>
      <c r="C1228" s="86">
        <v>1</v>
      </c>
      <c r="D1228">
        <f>IF(VLOOKUP(A1228,'상위 PV'!A:C,3,0)="기사임",1,"")</f>
        <v>1</v>
      </c>
      <c r="E1228">
        <f>COUNTIF(주간_5pg!$F$2:$F$800,'5pg 데이터'!B1228)</f>
        <v>1</v>
      </c>
      <c r="F1228" t="b">
        <f t="shared" si="19"/>
        <v>1</v>
      </c>
      <c r="G1228" t="str">
        <f>IF(F1228=FALSE,"",B1228&amp;"@"&amp;COUNTIFS($B$1:B1228,B1228,$F$1:F1228,TRUE))</f>
        <v>Ukraine@8</v>
      </c>
      <c r="H1228" t="str">
        <f>IFERROR(INDEX('기사 제목, 링크 정리시트'!B:B,MATCH(CONCATENATE("http://skinnonews.com"&amp;'5pg 데이터'!A1228),'기사 제목, 링크 정리시트'!C:C,0)),"")</f>
        <v>Z-folding, a technique that ensures the safety of SK Innovation’s batteries</v>
      </c>
      <c r="M1228">
        <f>주간_5pg!F1228</f>
        <v>0</v>
      </c>
    </row>
    <row r="1229" spans="1:13">
      <c r="A1229" s="86" t="s">
        <v>268</v>
      </c>
      <c r="B1229" s="86" t="s">
        <v>234</v>
      </c>
      <c r="C1229" s="86">
        <v>1</v>
      </c>
      <c r="D1229">
        <f>IF(VLOOKUP(A1229,'상위 PV'!A:C,3,0)="기사임",1,"")</f>
        <v>1</v>
      </c>
      <c r="E1229">
        <f>COUNTIF(주간_5pg!$F$2:$F$800,'5pg 데이터'!B1229)</f>
        <v>1</v>
      </c>
      <c r="F1229" t="b">
        <f t="shared" si="19"/>
        <v>1</v>
      </c>
      <c r="G1229" t="str">
        <f>IF(F1229=FALSE,"",B1229&amp;"@"&amp;COUNTIFS($B$1:B1229,B1229,$F$1:F1229,TRUE))</f>
        <v>United Kingdom@42</v>
      </c>
      <c r="H1229" t="str">
        <f>IFERROR(INDEX('기사 제목, 링크 정리시트'!B:B,MATCH(CONCATENATE("http://skinnonews.com"&amp;'5pg 데이터'!A1229),'기사 제목, 링크 정리시트'!C:C,0)),"")</f>
        <v>Z-folding, a technique that ensures the safety of SK Innovation’s batteries</v>
      </c>
      <c r="M1229">
        <f>주간_5pg!F1229</f>
        <v>0</v>
      </c>
    </row>
    <row r="1230" spans="1:13">
      <c r="A1230" s="86" t="s">
        <v>1775</v>
      </c>
      <c r="B1230" s="86" t="s">
        <v>233</v>
      </c>
      <c r="C1230" s="86">
        <v>1</v>
      </c>
      <c r="D1230">
        <f>IF(VLOOKUP(A1230,'상위 PV'!A:C,3,0)="기사임",1,"")</f>
        <v>1</v>
      </c>
      <c r="E1230">
        <f>COUNTIF(주간_5pg!$F$2:$F$800,'5pg 데이터'!B1230)</f>
        <v>1</v>
      </c>
      <c r="F1230" t="b">
        <f t="shared" si="19"/>
        <v>1</v>
      </c>
      <c r="G1230" t="str">
        <f>IF(F1230=FALSE,"",B1230&amp;"@"&amp;COUNTIFS($B$1:B1230,B1230,$F$1:F1230,TRUE))</f>
        <v>Hong Kong@32</v>
      </c>
      <c r="H1230" t="str">
        <f>IFERROR(INDEX('기사 제목, 링크 정리시트'!B:B,MATCH(CONCATENATE("http://skinnonews.com"&amp;'5pg 데이터'!A1230),'기사 제목, 링크 정리시트'!C:C,0)),"")</f>
        <v/>
      </c>
      <c r="M1230">
        <f>주간_5pg!F1230</f>
        <v>0</v>
      </c>
    </row>
    <row r="1231" spans="1:13">
      <c r="A1231" s="86" t="s">
        <v>970</v>
      </c>
      <c r="B1231" s="86" t="s">
        <v>227</v>
      </c>
      <c r="C1231" s="86">
        <v>1</v>
      </c>
      <c r="D1231">
        <f>IF(VLOOKUP(A1231,'상위 PV'!A:C,3,0)="기사임",1,"")</f>
        <v>1</v>
      </c>
      <c r="E1231">
        <f>COUNTIF(주간_5pg!$F$2:$F$800,'5pg 데이터'!B1231)</f>
        <v>1</v>
      </c>
      <c r="F1231" t="b">
        <f t="shared" si="19"/>
        <v>1</v>
      </c>
      <c r="G1231" t="str">
        <f>IF(F1231=FALSE,"",B1231&amp;"@"&amp;COUNTIFS($B$1:B1231,B1231,$F$1:F1231,TRUE))</f>
        <v>Japan@65</v>
      </c>
      <c r="H1231" t="str">
        <f>IFERROR(INDEX('기사 제목, 링크 정리시트'!B:B,MATCH(CONCATENATE("http://skinnonews.com"&amp;'5pg 데이터'!A1231),'기사 제목, 링크 정리시트'!C:C,0)),"")</f>
        <v/>
      </c>
      <c r="M1231">
        <f>주간_5pg!F1231</f>
        <v>0</v>
      </c>
    </row>
    <row r="1232" spans="1:13">
      <c r="A1232" s="86" t="s">
        <v>501</v>
      </c>
      <c r="B1232" s="86" t="s">
        <v>230</v>
      </c>
      <c r="C1232" s="86">
        <v>1</v>
      </c>
      <c r="D1232">
        <f>IF(VLOOKUP(A1232,'상위 PV'!A:C,3,0)="기사임",1,"")</f>
        <v>1</v>
      </c>
      <c r="E1232">
        <f>COUNTIF(주간_5pg!$F$2:$F$800,'5pg 데이터'!B1232)</f>
        <v>1</v>
      </c>
      <c r="F1232" t="b">
        <f t="shared" si="19"/>
        <v>1</v>
      </c>
      <c r="G1232" t="str">
        <f>IF(F1232=FALSE,"",B1232&amp;"@"&amp;COUNTIFS($B$1:B1232,B1232,$F$1:F1232,TRUE))</f>
        <v>Singapore@71</v>
      </c>
      <c r="H1232" t="str">
        <f>IFERROR(INDEX('기사 제목, 링크 정리시트'!B:B,MATCH(CONCATENATE("http://skinnonews.com"&amp;'5pg 데이터'!A1232),'기사 제목, 링크 정리시트'!C:C,0)),"")</f>
        <v/>
      </c>
      <c r="M1232">
        <f>주간_5pg!F1232</f>
        <v>0</v>
      </c>
    </row>
    <row r="1233" spans="1:13">
      <c r="A1233" s="86" t="s">
        <v>501</v>
      </c>
      <c r="B1233" s="86" t="s">
        <v>247</v>
      </c>
      <c r="C1233" s="86">
        <v>1</v>
      </c>
      <c r="D1233">
        <f>IF(VLOOKUP(A1233,'상위 PV'!A:C,3,0)="기사임",1,"")</f>
        <v>1</v>
      </c>
      <c r="E1233">
        <f>COUNTIF(주간_5pg!$F$2:$F$800,'5pg 데이터'!B1233)</f>
        <v>1</v>
      </c>
      <c r="F1233" t="b">
        <f t="shared" si="19"/>
        <v>1</v>
      </c>
      <c r="G1233" t="str">
        <f>IF(F1233=FALSE,"",B1233&amp;"@"&amp;COUNTIFS($B$1:B1233,B1233,$F$1:F1233,TRUE))</f>
        <v>Vietnam@19</v>
      </c>
      <c r="H1233" t="str">
        <f>IFERROR(INDEX('기사 제목, 링크 정리시트'!B:B,MATCH(CONCATENATE("http://skinnonews.com"&amp;'5pg 데이터'!A1233),'기사 제목, 링크 정리시트'!C:C,0)),"")</f>
        <v/>
      </c>
      <c r="M1233">
        <f>주간_5pg!F1233</f>
        <v>0</v>
      </c>
    </row>
    <row r="1234" spans="1:13">
      <c r="A1234" s="86" t="s">
        <v>1754</v>
      </c>
      <c r="B1234" s="86" t="s">
        <v>1726</v>
      </c>
      <c r="C1234" s="86">
        <v>1</v>
      </c>
      <c r="D1234">
        <f>IF(VLOOKUP(A1234,'상위 PV'!A:C,3,0)="기사임",1,"")</f>
        <v>1</v>
      </c>
      <c r="E1234">
        <f>COUNTIF(주간_5pg!$F$2:$F$800,'5pg 데이터'!B1234)</f>
        <v>1</v>
      </c>
      <c r="F1234" t="b">
        <f t="shared" si="19"/>
        <v>1</v>
      </c>
      <c r="G1234" t="str">
        <f>IF(F1234=FALSE,"",B1234&amp;"@"&amp;COUNTIFS($B$1:B1234,B1234,$F$1:F1234,TRUE))</f>
        <v>Chile@3</v>
      </c>
      <c r="H1234" t="str">
        <f>IFERROR(INDEX('기사 제목, 링크 정리시트'!B:B,MATCH(CONCATENATE("http://skinnonews.com"&amp;'5pg 데이터'!A1234),'기사 제목, 링크 정리시트'!C:C,0)),"")</f>
        <v/>
      </c>
      <c r="M1234">
        <f>주간_5pg!F1234</f>
        <v>0</v>
      </c>
    </row>
    <row r="1235" spans="1:13">
      <c r="A1235" s="86" t="s">
        <v>1754</v>
      </c>
      <c r="B1235" s="86" t="s">
        <v>244</v>
      </c>
      <c r="C1235" s="86">
        <v>1</v>
      </c>
      <c r="D1235">
        <f>IF(VLOOKUP(A1235,'상위 PV'!A:C,3,0)="기사임",1,"")</f>
        <v>1</v>
      </c>
      <c r="E1235">
        <f>COUNTIF(주간_5pg!$F$2:$F$800,'5pg 데이터'!B1235)</f>
        <v>1</v>
      </c>
      <c r="F1235" t="b">
        <f t="shared" si="19"/>
        <v>1</v>
      </c>
      <c r="G1235" t="str">
        <f>IF(F1235=FALSE,"",B1235&amp;"@"&amp;COUNTIFS($B$1:B1235,B1235,$F$1:F1235,TRUE))</f>
        <v>Indonesia@38</v>
      </c>
      <c r="H1235" t="str">
        <f>IFERROR(INDEX('기사 제목, 링크 정리시트'!B:B,MATCH(CONCATENATE("http://skinnonews.com"&amp;'5pg 데이터'!A1235),'기사 제목, 링크 정리시트'!C:C,0)),"")</f>
        <v/>
      </c>
      <c r="M1235">
        <f>주간_5pg!F1235</f>
        <v>0</v>
      </c>
    </row>
    <row r="1236" spans="1:13">
      <c r="A1236" s="86" t="s">
        <v>1754</v>
      </c>
      <c r="B1236" s="86" t="s">
        <v>230</v>
      </c>
      <c r="C1236" s="86">
        <v>1</v>
      </c>
      <c r="D1236">
        <f>IF(VLOOKUP(A1236,'상위 PV'!A:C,3,0)="기사임",1,"")</f>
        <v>1</v>
      </c>
      <c r="E1236">
        <f>COUNTIF(주간_5pg!$F$2:$F$800,'5pg 데이터'!B1236)</f>
        <v>1</v>
      </c>
      <c r="F1236" t="b">
        <f t="shared" si="19"/>
        <v>1</v>
      </c>
      <c r="G1236" t="str">
        <f>IF(F1236=FALSE,"",B1236&amp;"@"&amp;COUNTIFS($B$1:B1236,B1236,$F$1:F1236,TRUE))</f>
        <v>Singapore@72</v>
      </c>
      <c r="H1236" t="str">
        <f>IFERROR(INDEX('기사 제목, 링크 정리시트'!B:B,MATCH(CONCATENATE("http://skinnonews.com"&amp;'5pg 데이터'!A1236),'기사 제목, 링크 정리시트'!C:C,0)),"")</f>
        <v/>
      </c>
      <c r="M1236">
        <f>주간_5pg!F1236</f>
        <v>0</v>
      </c>
    </row>
    <row r="1237" spans="1:13">
      <c r="A1237" s="86" t="s">
        <v>1754</v>
      </c>
      <c r="B1237" s="86" t="s">
        <v>226</v>
      </c>
      <c r="C1237" s="86">
        <v>1</v>
      </c>
      <c r="D1237">
        <f>IF(VLOOKUP(A1237,'상위 PV'!A:C,3,0)="기사임",1,"")</f>
        <v>1</v>
      </c>
      <c r="E1237">
        <f>COUNTIF(주간_5pg!$F$2:$F$800,'5pg 데이터'!B1237)</f>
        <v>1</v>
      </c>
      <c r="F1237" t="b">
        <f t="shared" si="19"/>
        <v>1</v>
      </c>
      <c r="G1237" t="str">
        <f>IF(F1237=FALSE,"",B1237&amp;"@"&amp;COUNTIFS($B$1:B1237,B1237,$F$1:F1237,TRUE))</f>
        <v>South Korea@111</v>
      </c>
      <c r="H1237" t="str">
        <f>IFERROR(INDEX('기사 제목, 링크 정리시트'!B:B,MATCH(CONCATENATE("http://skinnonews.com"&amp;'5pg 데이터'!A1237),'기사 제목, 링크 정리시트'!C:C,0)),"")</f>
        <v/>
      </c>
      <c r="M1237">
        <f>주간_5pg!F1237</f>
        <v>0</v>
      </c>
    </row>
    <row r="1238" spans="1:13">
      <c r="A1238" s="86" t="s">
        <v>1754</v>
      </c>
      <c r="B1238" s="86" t="s">
        <v>596</v>
      </c>
      <c r="C1238" s="86">
        <v>1</v>
      </c>
      <c r="D1238">
        <f>IF(VLOOKUP(A1238,'상위 PV'!A:C,3,0)="기사임",1,"")</f>
        <v>1</v>
      </c>
      <c r="E1238">
        <f>COUNTIF(주간_5pg!$F$2:$F$800,'5pg 데이터'!B1238)</f>
        <v>1</v>
      </c>
      <c r="F1238" t="b">
        <f t="shared" si="19"/>
        <v>1</v>
      </c>
      <c r="G1238" t="str">
        <f>IF(F1238=FALSE,"",B1238&amp;"@"&amp;COUNTIFS($B$1:B1238,B1238,$F$1:F1238,TRUE))</f>
        <v>Switzerland@11</v>
      </c>
      <c r="H1238" t="str">
        <f>IFERROR(INDEX('기사 제목, 링크 정리시트'!B:B,MATCH(CONCATENATE("http://skinnonews.com"&amp;'5pg 데이터'!A1238),'기사 제목, 링크 정리시트'!C:C,0)),"")</f>
        <v/>
      </c>
      <c r="M1238">
        <f>주간_5pg!F1238</f>
        <v>0</v>
      </c>
    </row>
    <row r="1239" spans="1:13">
      <c r="A1239" s="86" t="s">
        <v>1754</v>
      </c>
      <c r="B1239" s="86" t="s">
        <v>243</v>
      </c>
      <c r="C1239" s="86">
        <v>1</v>
      </c>
      <c r="D1239">
        <f>IF(VLOOKUP(A1239,'상위 PV'!A:C,3,0)="기사임",1,"")</f>
        <v>1</v>
      </c>
      <c r="E1239">
        <f>COUNTIF(주간_5pg!$F$2:$F$800,'5pg 데이터'!B1239)</f>
        <v>1</v>
      </c>
      <c r="F1239" t="b">
        <f t="shared" si="19"/>
        <v>1</v>
      </c>
      <c r="G1239" t="str">
        <f>IF(F1239=FALSE,"",B1239&amp;"@"&amp;COUNTIFS($B$1:B1239,B1239,$F$1:F1239,TRUE))</f>
        <v>Thailand@14</v>
      </c>
      <c r="H1239" t="str">
        <f>IFERROR(INDEX('기사 제목, 링크 정리시트'!B:B,MATCH(CONCATENATE("http://skinnonews.com"&amp;'5pg 데이터'!A1239),'기사 제목, 링크 정리시트'!C:C,0)),"")</f>
        <v/>
      </c>
      <c r="M1239">
        <f>주간_5pg!F1239</f>
        <v>0</v>
      </c>
    </row>
    <row r="1240" spans="1:13">
      <c r="A1240" s="86" t="s">
        <v>1754</v>
      </c>
      <c r="B1240" s="86" t="s">
        <v>1627</v>
      </c>
      <c r="C1240" s="86">
        <v>1</v>
      </c>
      <c r="D1240">
        <f>IF(VLOOKUP(A1240,'상위 PV'!A:C,3,0)="기사임",1,"")</f>
        <v>1</v>
      </c>
      <c r="E1240">
        <f>COUNTIF(주간_5pg!$F$2:$F$800,'5pg 데이터'!B1240)</f>
        <v>1</v>
      </c>
      <c r="F1240" t="b">
        <f t="shared" si="19"/>
        <v>1</v>
      </c>
      <c r="G1240" t="str">
        <f>IF(F1240=FALSE,"",B1240&amp;"@"&amp;COUNTIFS($B$1:B1240,B1240,$F$1:F1240,TRUE))</f>
        <v>Uganda@1</v>
      </c>
      <c r="H1240" t="str">
        <f>IFERROR(INDEX('기사 제목, 링크 정리시트'!B:B,MATCH(CONCATENATE("http://skinnonews.com"&amp;'5pg 데이터'!A1240),'기사 제목, 링크 정리시트'!C:C,0)),"")</f>
        <v/>
      </c>
      <c r="M1240">
        <f>주간_5pg!F1240</f>
        <v>0</v>
      </c>
    </row>
    <row r="1241" spans="1:13">
      <c r="A1241" s="86" t="s">
        <v>1754</v>
      </c>
      <c r="B1241" s="86" t="s">
        <v>247</v>
      </c>
      <c r="C1241" s="86">
        <v>1</v>
      </c>
      <c r="D1241">
        <f>IF(VLOOKUP(A1241,'상위 PV'!A:C,3,0)="기사임",1,"")</f>
        <v>1</v>
      </c>
      <c r="E1241">
        <f>COUNTIF(주간_5pg!$F$2:$F$800,'5pg 데이터'!B1241)</f>
        <v>1</v>
      </c>
      <c r="F1241" t="b">
        <f t="shared" si="19"/>
        <v>1</v>
      </c>
      <c r="G1241" t="str">
        <f>IF(F1241=FALSE,"",B1241&amp;"@"&amp;COUNTIFS($B$1:B1241,B1241,$F$1:F1241,TRUE))</f>
        <v>Vietnam@20</v>
      </c>
      <c r="H1241" t="str">
        <f>IFERROR(INDEX('기사 제목, 링크 정리시트'!B:B,MATCH(CONCATENATE("http://skinnonews.com"&amp;'5pg 데이터'!A1241),'기사 제목, 링크 정리시트'!C:C,0)),"")</f>
        <v/>
      </c>
      <c r="M1241">
        <f>주간_5pg!F1241</f>
        <v>0</v>
      </c>
    </row>
    <row r="1242" spans="1:13">
      <c r="A1242" s="86" t="s">
        <v>1189</v>
      </c>
      <c r="B1242" s="86" t="s">
        <v>1801</v>
      </c>
      <c r="C1242" s="86">
        <v>1</v>
      </c>
      <c r="D1242">
        <f>IF(VLOOKUP(A1242,'상위 PV'!A:C,3,0)="기사임",1,"")</f>
        <v>1</v>
      </c>
      <c r="E1242">
        <f>COUNTIF(주간_5pg!$F$2:$F$800,'5pg 데이터'!B1242)</f>
        <v>1</v>
      </c>
      <c r="F1242" t="b">
        <f t="shared" si="19"/>
        <v>1</v>
      </c>
      <c r="G1242" t="str">
        <f>IF(F1242=FALSE,"",B1242&amp;"@"&amp;COUNTIFS($B$1:B1242,B1242,$F$1:F1242,TRUE))</f>
        <v>Barbados@1</v>
      </c>
      <c r="H1242" t="str">
        <f>IFERROR(INDEX('기사 제목, 링크 정리시트'!B:B,MATCH(CONCATENATE("http://skinnonews.com"&amp;'5pg 데이터'!A1242),'기사 제목, 링크 정리시트'!C:C,0)),"")</f>
        <v>SK Innovation to spin off battery business and E&amp;P business</v>
      </c>
      <c r="M1242">
        <f>주간_5pg!F1242</f>
        <v>0</v>
      </c>
    </row>
    <row r="1243" spans="1:13">
      <c r="A1243" s="86" t="s">
        <v>1189</v>
      </c>
      <c r="B1243" s="86" t="s">
        <v>233</v>
      </c>
      <c r="C1243" s="86">
        <v>1</v>
      </c>
      <c r="D1243">
        <f>IF(VLOOKUP(A1243,'상위 PV'!A:C,3,0)="기사임",1,"")</f>
        <v>1</v>
      </c>
      <c r="E1243">
        <f>COUNTIF(주간_5pg!$F$2:$F$800,'5pg 데이터'!B1243)</f>
        <v>1</v>
      </c>
      <c r="F1243" t="b">
        <f t="shared" si="19"/>
        <v>1</v>
      </c>
      <c r="G1243" t="str">
        <f>IF(F1243=FALSE,"",B1243&amp;"@"&amp;COUNTIFS($B$1:B1243,B1243,$F$1:F1243,TRUE))</f>
        <v>Hong Kong@33</v>
      </c>
      <c r="H1243" t="str">
        <f>IFERROR(INDEX('기사 제목, 링크 정리시트'!B:B,MATCH(CONCATENATE("http://skinnonews.com"&amp;'5pg 데이터'!A1243),'기사 제목, 링크 정리시트'!C:C,0)),"")</f>
        <v>SK Innovation to spin off battery business and E&amp;P business</v>
      </c>
      <c r="M1243">
        <f>주간_5pg!F1243</f>
        <v>0</v>
      </c>
    </row>
    <row r="1244" spans="1:13">
      <c r="A1244" s="86" t="s">
        <v>1271</v>
      </c>
      <c r="B1244" s="86" t="s">
        <v>235</v>
      </c>
      <c r="C1244" s="86">
        <v>1</v>
      </c>
      <c r="D1244">
        <f>IF(VLOOKUP(A1244,'상위 PV'!A:C,3,0)="기사임",1,"")</f>
        <v>1</v>
      </c>
      <c r="E1244">
        <f>COUNTIF(주간_5pg!$F$2:$F$800,'5pg 데이터'!B1244)</f>
        <v>1</v>
      </c>
      <c r="F1244" t="b">
        <f t="shared" si="19"/>
        <v>1</v>
      </c>
      <c r="G1244" t="str">
        <f>IF(F1244=FALSE,"",B1244&amp;"@"&amp;COUNTIFS($B$1:B1244,B1244,$F$1:F1244,TRUE))</f>
        <v>Hungary@14</v>
      </c>
      <c r="H1244" t="str">
        <f>IFERROR(INDEX('기사 제목, 링크 정리시트'!B:B,MATCH(CONCATENATE("http://skinnonews.com"&amp;'5pg 데이터'!A1244),'기사 제목, 링크 정리시트'!C:C,0)),"")</f>
        <v/>
      </c>
      <c r="M1244">
        <f>주간_5pg!F1244</f>
        <v>0</v>
      </c>
    </row>
    <row r="1245" spans="1:13">
      <c r="A1245" s="86" t="s">
        <v>1256</v>
      </c>
      <c r="B1245" s="86" t="s">
        <v>248</v>
      </c>
      <c r="C1245" s="86">
        <v>1</v>
      </c>
      <c r="D1245">
        <f>IF(VLOOKUP(A1245,'상위 PV'!A:C,3,0)="기사임",1,"")</f>
        <v>1</v>
      </c>
      <c r="E1245">
        <f>COUNTIF(주간_5pg!$F$2:$F$800,'5pg 데이터'!B1245)</f>
        <v>1</v>
      </c>
      <c r="F1245" t="b">
        <f t="shared" si="19"/>
        <v>1</v>
      </c>
      <c r="G1245" t="str">
        <f>IF(F1245=FALSE,"",B1245&amp;"@"&amp;COUNTIFS($B$1:B1245,B1245,$F$1:F1245,TRUE))</f>
        <v>Italy@7</v>
      </c>
      <c r="H1245" t="str">
        <f>IFERROR(INDEX('기사 제목, 링크 정리시트'!B:B,MATCH(CONCATENATE("http://skinnonews.com"&amp;'5pg 데이터'!A1245),'기사 제목, 링크 정리시트'!C:C,0)),"")</f>
        <v/>
      </c>
      <c r="M1245">
        <f>주간_5pg!F1245</f>
        <v>0</v>
      </c>
    </row>
    <row r="1246" spans="1:13">
      <c r="A1246" s="86" t="s">
        <v>1875</v>
      </c>
      <c r="B1246" s="86" t="s">
        <v>226</v>
      </c>
      <c r="C1246" s="86">
        <v>1</v>
      </c>
      <c r="D1246">
        <f>IF(VLOOKUP(A1246,'상위 PV'!A:C,3,0)="기사임",1,"")</f>
        <v>1</v>
      </c>
      <c r="E1246">
        <f>COUNTIF(주간_5pg!$F$2:$F$800,'5pg 데이터'!B1246)</f>
        <v>1</v>
      </c>
      <c r="F1246" t="b">
        <f t="shared" si="19"/>
        <v>1</v>
      </c>
      <c r="G1246" t="str">
        <f>IF(F1246=FALSE,"",B1246&amp;"@"&amp;COUNTIFS($B$1:B1246,B1246,$F$1:F1246,TRUE))</f>
        <v>South Korea@112</v>
      </c>
      <c r="H1246" t="str">
        <f>IFERROR(INDEX('기사 제목, 링크 정리시트'!B:B,MATCH(CONCATENATE("http://skinnonews.com"&amp;'5pg 데이터'!A1246),'기사 제목, 링크 정리시트'!C:C,0)),"")</f>
        <v/>
      </c>
      <c r="M1246">
        <f>주간_5pg!F1246</f>
        <v>0</v>
      </c>
    </row>
    <row r="1247" spans="1:13">
      <c r="A1247" s="86" t="s">
        <v>1612</v>
      </c>
      <c r="B1247" s="86" t="s">
        <v>245</v>
      </c>
      <c r="C1247" s="86">
        <v>1</v>
      </c>
      <c r="D1247">
        <f>IF(VLOOKUP(A1247,'상위 PV'!A:C,3,0)="기사임",1,"")</f>
        <v>1</v>
      </c>
      <c r="E1247">
        <f>COUNTIF(주간_5pg!$F$2:$F$800,'5pg 데이터'!B1247)</f>
        <v>1</v>
      </c>
      <c r="F1247" t="b">
        <f t="shared" si="19"/>
        <v>1</v>
      </c>
      <c r="G1247" t="str">
        <f>IF(F1247=FALSE,"",B1247&amp;"@"&amp;COUNTIFS($B$1:B1247,B1247,$F$1:F1247,TRUE))</f>
        <v>Belgium@8</v>
      </c>
      <c r="H1247" t="str">
        <f>IFERROR(INDEX('기사 제목, 링크 정리시트'!B:B,MATCH(CONCATENATE("http://skinnonews.com"&amp;'5pg 데이터'!A1247),'기사 제목, 링크 정리시트'!C:C,0)),"")</f>
        <v/>
      </c>
      <c r="M1247">
        <f>주간_5pg!F1247</f>
        <v>0</v>
      </c>
    </row>
    <row r="1248" spans="1:13">
      <c r="A1248" s="86" t="s">
        <v>1680</v>
      </c>
      <c r="B1248" s="86" t="s">
        <v>230</v>
      </c>
      <c r="C1248" s="86">
        <v>1</v>
      </c>
      <c r="D1248">
        <f>IF(VLOOKUP(A1248,'상위 PV'!A:C,3,0)="기사임",1,"")</f>
        <v>1</v>
      </c>
      <c r="E1248">
        <f>COUNTIF(주간_5pg!$F$2:$F$800,'5pg 데이터'!B1248)</f>
        <v>1</v>
      </c>
      <c r="F1248" t="b">
        <f t="shared" si="19"/>
        <v>1</v>
      </c>
      <c r="G1248" t="str">
        <f>IF(F1248=FALSE,"",B1248&amp;"@"&amp;COUNTIFS($B$1:B1248,B1248,$F$1:F1248,TRUE))</f>
        <v>Singapore@73</v>
      </c>
      <c r="H1248" t="str">
        <f>IFERROR(INDEX('기사 제목, 링크 정리시트'!B:B,MATCH(CONCATENATE("http://skinnonews.com"&amp;'5pg 데이터'!A1248),'기사 제목, 링크 정리시트'!C:C,0)),"")</f>
        <v/>
      </c>
      <c r="M1248">
        <f>주간_5pg!F1248</f>
        <v>0</v>
      </c>
    </row>
    <row r="1249" spans="1:13">
      <c r="A1249" s="86" t="s">
        <v>1326</v>
      </c>
      <c r="B1249" s="86" t="s">
        <v>226</v>
      </c>
      <c r="C1249" s="86">
        <v>1</v>
      </c>
      <c r="D1249">
        <f>IF(VLOOKUP(A1249,'상위 PV'!A:C,3,0)="기사임",1,"")</f>
        <v>1</v>
      </c>
      <c r="E1249">
        <f>COUNTIF(주간_5pg!$F$2:$F$800,'5pg 데이터'!B1249)</f>
        <v>1</v>
      </c>
      <c r="F1249" t="b">
        <f t="shared" si="19"/>
        <v>1</v>
      </c>
      <c r="G1249" t="str">
        <f>IF(F1249=FALSE,"",B1249&amp;"@"&amp;COUNTIFS($B$1:B1249,B1249,$F$1:F1249,TRUE))</f>
        <v>South Korea@113</v>
      </c>
      <c r="H1249" t="str">
        <f>IFERROR(INDEX('기사 제목, 링크 정리시트'!B:B,MATCH(CONCATENATE("http://skinnonews.com"&amp;'5pg 데이터'!A1249),'기사 제목, 링크 정리시트'!C:C,0)),"")</f>
        <v/>
      </c>
      <c r="M1249">
        <f>주간_5pg!F1249</f>
        <v>0</v>
      </c>
    </row>
    <row r="1250" spans="1:13">
      <c r="A1250" s="86" t="s">
        <v>1175</v>
      </c>
      <c r="B1250" s="86" t="s">
        <v>231</v>
      </c>
      <c r="C1250" s="86">
        <v>1</v>
      </c>
      <c r="D1250">
        <f>IF(VLOOKUP(A1250,'상위 PV'!A:C,3,0)="기사임",1,"")</f>
        <v>1</v>
      </c>
      <c r="E1250">
        <f>COUNTIF(주간_5pg!$F$2:$F$800,'5pg 데이터'!B1250)</f>
        <v>1</v>
      </c>
      <c r="F1250" t="b">
        <f t="shared" si="19"/>
        <v>1</v>
      </c>
      <c r="G1250" t="str">
        <f>IF(F1250=FALSE,"",B1250&amp;"@"&amp;COUNTIFS($B$1:B1250,B1250,$F$1:F1250,TRUE))</f>
        <v>China@39</v>
      </c>
      <c r="H1250" t="str">
        <f>IFERROR(INDEX('기사 제목, 링크 정리시트'!B:B,MATCH(CONCATENATE("http://skinnonews.com"&amp;'5pg 데이터'!A1250),'기사 제목, 링크 정리시트'!C:C,0)),"")</f>
        <v>SKGC 变更公司名称为 SK Geo Centric, 公布将发展成为“全球最佳废塑料回收利用城市油田企业”的目标</v>
      </c>
      <c r="M1250">
        <f>주간_5pg!F1250</f>
        <v>0</v>
      </c>
    </row>
    <row r="1251" spans="1:13">
      <c r="A1251" s="86" t="s">
        <v>1175</v>
      </c>
      <c r="B1251" s="86" t="s">
        <v>230</v>
      </c>
      <c r="C1251" s="86">
        <v>1</v>
      </c>
      <c r="D1251">
        <f>IF(VLOOKUP(A1251,'상위 PV'!A:C,3,0)="기사임",1,"")</f>
        <v>1</v>
      </c>
      <c r="E1251">
        <f>COUNTIF(주간_5pg!$F$2:$F$800,'5pg 데이터'!B1251)</f>
        <v>1</v>
      </c>
      <c r="F1251" t="b">
        <f t="shared" si="19"/>
        <v>1</v>
      </c>
      <c r="G1251" t="str">
        <f>IF(F1251=FALSE,"",B1251&amp;"@"&amp;COUNTIFS($B$1:B1251,B1251,$F$1:F1251,TRUE))</f>
        <v>Singapore@74</v>
      </c>
      <c r="H1251" t="str">
        <f>IFERROR(INDEX('기사 제목, 링크 정리시트'!B:B,MATCH(CONCATENATE("http://skinnonews.com"&amp;'5pg 데이터'!A1251),'기사 제목, 링크 정리시트'!C:C,0)),"")</f>
        <v>SKGC 变更公司名称为 SK Geo Centric, 公布将发展成为“全球最佳废塑料回收利用城市油田企业”的目标</v>
      </c>
      <c r="M1251">
        <f>주간_5pg!F1251</f>
        <v>0</v>
      </c>
    </row>
    <row r="1252" spans="1:13">
      <c r="A1252" s="86" t="s">
        <v>1139</v>
      </c>
      <c r="B1252" s="86" t="s">
        <v>226</v>
      </c>
      <c r="C1252" s="86">
        <v>1</v>
      </c>
      <c r="D1252">
        <f>IF(VLOOKUP(A1252,'상위 PV'!A:C,3,0)="기사임",1,"")</f>
        <v>1</v>
      </c>
      <c r="E1252">
        <f>COUNTIF(주간_5pg!$F$2:$F$800,'5pg 데이터'!B1252)</f>
        <v>1</v>
      </c>
      <c r="F1252" t="b">
        <f t="shared" si="19"/>
        <v>1</v>
      </c>
      <c r="G1252" t="str">
        <f>IF(F1252=FALSE,"",B1252&amp;"@"&amp;COUNTIFS($B$1:B1252,B1252,$F$1:F1252,TRUE))</f>
        <v>South Korea@114</v>
      </c>
      <c r="H1252" t="str">
        <f>IFERROR(INDEX('기사 제목, 링크 정리시트'!B:B,MATCH(CONCATENATE("http://skinnonews.com"&amp;'5pg 데이터'!A1252),'기사 제목, 링크 정리시트'!C:C,0)),"")</f>
        <v/>
      </c>
      <c r="M1252">
        <f>주간_5pg!F1252</f>
        <v>0</v>
      </c>
    </row>
    <row r="1253" spans="1:13">
      <c r="A1253" s="86" t="s">
        <v>1328</v>
      </c>
      <c r="B1253" s="86" t="s">
        <v>249</v>
      </c>
      <c r="C1253" s="86">
        <v>1</v>
      </c>
      <c r="D1253">
        <f>IF(VLOOKUP(A1253,'상위 PV'!A:C,3,0)="기사임",1,"")</f>
        <v>1</v>
      </c>
      <c r="E1253">
        <f>COUNTIF(주간_5pg!$F$2:$F$800,'5pg 데이터'!B1253)</f>
        <v>1</v>
      </c>
      <c r="F1253" t="b">
        <f t="shared" si="19"/>
        <v>1</v>
      </c>
      <c r="G1253" t="str">
        <f>IF(F1253=FALSE,"",B1253&amp;"@"&amp;COUNTIFS($B$1:B1253,B1253,$F$1:F1253,TRUE))</f>
        <v>Australia@21</v>
      </c>
      <c r="H1253" t="str">
        <f>IFERROR(INDEX('기사 제목, 링크 정리시트'!B:B,MATCH(CONCATENATE("http://skinnonews.com"&amp;'5pg 데이터'!A1253),'기사 제목, 링크 정리시트'!C:C,0)),"")</f>
        <v/>
      </c>
      <c r="M1253">
        <f>주간_5pg!F1253</f>
        <v>0</v>
      </c>
    </row>
    <row r="1254" spans="1:13">
      <c r="A1254" s="86" t="s">
        <v>1825</v>
      </c>
      <c r="B1254" s="86" t="s">
        <v>1792</v>
      </c>
      <c r="C1254" s="86">
        <v>1</v>
      </c>
      <c r="D1254">
        <f>IF(VLOOKUP(A1254,'상위 PV'!A:C,3,0)="기사임",1,"")</f>
        <v>1</v>
      </c>
      <c r="E1254">
        <f>COUNTIF(주간_5pg!$F$2:$F$800,'5pg 데이터'!B1254)</f>
        <v>1</v>
      </c>
      <c r="F1254" t="b">
        <f t="shared" si="19"/>
        <v>1</v>
      </c>
      <c r="G1254" t="str">
        <f>IF(F1254=FALSE,"",B1254&amp;"@"&amp;COUNTIFS($B$1:B1254,B1254,$F$1:F1254,TRUE))</f>
        <v>Denmark@4</v>
      </c>
      <c r="H1254" t="str">
        <f>IFERROR(INDEX('기사 제목, 링크 정리시트'!B:B,MATCH(CONCATENATE("http://skinnonews.com"&amp;'5pg 데이터'!A1254),'기사 제목, 링크 정리시트'!C:C,0)),"")</f>
        <v/>
      </c>
      <c r="M1254">
        <f>주간_5pg!F1254</f>
        <v>0</v>
      </c>
    </row>
    <row r="1255" spans="1:13">
      <c r="A1255" s="86" t="s">
        <v>1825</v>
      </c>
      <c r="B1255" s="86" t="s">
        <v>235</v>
      </c>
      <c r="C1255" s="86">
        <v>1</v>
      </c>
      <c r="D1255">
        <f>IF(VLOOKUP(A1255,'상위 PV'!A:C,3,0)="기사임",1,"")</f>
        <v>1</v>
      </c>
      <c r="E1255">
        <f>COUNTIF(주간_5pg!$F$2:$F$800,'5pg 데이터'!B1255)</f>
        <v>1</v>
      </c>
      <c r="F1255" t="b">
        <f t="shared" si="19"/>
        <v>1</v>
      </c>
      <c r="G1255" t="str">
        <f>IF(F1255=FALSE,"",B1255&amp;"@"&amp;COUNTIFS($B$1:B1255,B1255,$F$1:F1255,TRUE))</f>
        <v>Hungary@15</v>
      </c>
      <c r="H1255" t="str">
        <f>IFERROR(INDEX('기사 제목, 링크 정리시트'!B:B,MATCH(CONCATENATE("http://skinnonews.com"&amp;'5pg 데이터'!A1255),'기사 제목, 링크 정리시트'!C:C,0)),"")</f>
        <v/>
      </c>
      <c r="M1255">
        <f>주간_5pg!F1255</f>
        <v>0</v>
      </c>
    </row>
    <row r="1256" spans="1:13">
      <c r="A1256" s="86" t="s">
        <v>257</v>
      </c>
      <c r="B1256" s="86" t="s">
        <v>233</v>
      </c>
      <c r="C1256" s="86">
        <v>1</v>
      </c>
      <c r="D1256">
        <f>IF(VLOOKUP(A1256,'상위 PV'!A:C,3,0)="기사임",1,"")</f>
        <v>1</v>
      </c>
      <c r="E1256">
        <f>COUNTIF(주간_5pg!$F$2:$F$800,'5pg 데이터'!B1256)</f>
        <v>1</v>
      </c>
      <c r="F1256" t="b">
        <f t="shared" si="19"/>
        <v>1</v>
      </c>
      <c r="G1256" t="str">
        <f>IF(F1256=FALSE,"",B1256&amp;"@"&amp;COUNTIFS($B$1:B1256,B1256,$F$1:F1256,TRUE))</f>
        <v>Hong Kong@34</v>
      </c>
      <c r="H1256" t="str">
        <f>IFERROR(INDEX('기사 제목, 링크 정리시트'!B:B,MATCH(CONCATENATE("http://skinnonews.com"&amp;'5pg 데이터'!A1256),'기사 제목, 링크 정리시트'!C:C,0)),"")</f>
        <v>SK Innovation and Ford invest $11.4 billion to seize the top position in U.S. battery market via BlueOvalSK</v>
      </c>
      <c r="M1256">
        <f>주간_5pg!F1256</f>
        <v>0</v>
      </c>
    </row>
    <row r="1257" spans="1:13">
      <c r="A1257" s="86" t="s">
        <v>1876</v>
      </c>
      <c r="B1257" s="86" t="s">
        <v>234</v>
      </c>
      <c r="C1257" s="86">
        <v>1</v>
      </c>
      <c r="D1257">
        <f>IF(VLOOKUP(A1257,'상위 PV'!A:C,3,0)="기사임",1,"")</f>
        <v>1</v>
      </c>
      <c r="E1257">
        <f>COUNTIF(주간_5pg!$F$2:$F$800,'5pg 데이터'!B1257)</f>
        <v>1</v>
      </c>
      <c r="F1257" t="b">
        <f t="shared" si="19"/>
        <v>1</v>
      </c>
      <c r="G1257" t="str">
        <f>IF(F1257=FALSE,"",B1257&amp;"@"&amp;COUNTIFS($B$1:B1257,B1257,$F$1:F1257,TRUE))</f>
        <v>United Kingdom@43</v>
      </c>
      <c r="H1257" t="str">
        <f>IFERROR(INDEX('기사 제목, 링크 정리시트'!B:B,MATCH(CONCATENATE("http://skinnonews.com"&amp;'5pg 데이터'!A1257),'기사 제목, 링크 정리시트'!C:C,0)),"")</f>
        <v/>
      </c>
      <c r="M1257">
        <f>주간_5pg!F1257</f>
        <v>0</v>
      </c>
    </row>
    <row r="1258" spans="1:13">
      <c r="A1258" s="86" t="s">
        <v>1442</v>
      </c>
      <c r="B1258" s="86" t="s">
        <v>236</v>
      </c>
      <c r="C1258" s="86">
        <v>1</v>
      </c>
      <c r="D1258">
        <f>IF(VLOOKUP(A1258,'상위 PV'!A:C,3,0)="기사임",1,"")</f>
        <v>1</v>
      </c>
      <c r="E1258">
        <f>COUNTIF(주간_5pg!$F$2:$F$800,'5pg 데이터'!B1258)</f>
        <v>1</v>
      </c>
      <c r="F1258" t="b">
        <f t="shared" si="19"/>
        <v>1</v>
      </c>
      <c r="G1258" t="str">
        <f>IF(F1258=FALSE,"",B1258&amp;"@"&amp;COUNTIFS($B$1:B1258,B1258,$F$1:F1258,TRUE))</f>
        <v>France@26</v>
      </c>
      <c r="H1258" t="str">
        <f>IFERROR(INDEX('기사 제목, 링크 정리시트'!B:B,MATCH(CONCATENATE("http://skinnonews.com"&amp;'5pg 데이터'!A1258),'기사 제목, 링크 정리시트'!C:C,0)),"")</f>
        <v/>
      </c>
      <c r="M1258">
        <f>주간_5pg!F1258</f>
        <v>0</v>
      </c>
    </row>
    <row r="1259" spans="1:13">
      <c r="A1259" s="86" t="s">
        <v>1442</v>
      </c>
      <c r="B1259" s="86" t="s">
        <v>237</v>
      </c>
      <c r="C1259" s="86">
        <v>1</v>
      </c>
      <c r="D1259">
        <f>IF(VLOOKUP(A1259,'상위 PV'!A:C,3,0)="기사임",1,"")</f>
        <v>1</v>
      </c>
      <c r="E1259">
        <f>COUNTIF(주간_5pg!$F$2:$F$800,'5pg 데이터'!B1259)</f>
        <v>1</v>
      </c>
      <c r="F1259" t="b">
        <f t="shared" si="19"/>
        <v>1</v>
      </c>
      <c r="G1259" t="str">
        <f>IF(F1259=FALSE,"",B1259&amp;"@"&amp;COUNTIFS($B$1:B1259,B1259,$F$1:F1259,TRUE))</f>
        <v>Malaysia@21</v>
      </c>
      <c r="H1259" t="str">
        <f>IFERROR(INDEX('기사 제목, 링크 정리시트'!B:B,MATCH(CONCATENATE("http://skinnonews.com"&amp;'5pg 데이터'!A1259),'기사 제목, 링크 정리시트'!C:C,0)),"")</f>
        <v/>
      </c>
      <c r="M1259">
        <f>주간_5pg!F1259</f>
        <v>0</v>
      </c>
    </row>
    <row r="1260" spans="1:13">
      <c r="A1260" s="86" t="s">
        <v>1442</v>
      </c>
      <c r="B1260" s="86" t="s">
        <v>226</v>
      </c>
      <c r="C1260" s="86">
        <v>1</v>
      </c>
      <c r="D1260">
        <f>IF(VLOOKUP(A1260,'상위 PV'!A:C,3,0)="기사임",1,"")</f>
        <v>1</v>
      </c>
      <c r="E1260">
        <f>COUNTIF(주간_5pg!$F$2:$F$800,'5pg 데이터'!B1260)</f>
        <v>1</v>
      </c>
      <c r="F1260" t="b">
        <f t="shared" si="19"/>
        <v>1</v>
      </c>
      <c r="G1260" t="str">
        <f>IF(F1260=FALSE,"",B1260&amp;"@"&amp;COUNTIFS($B$1:B1260,B1260,$F$1:F1260,TRUE))</f>
        <v>South Korea@115</v>
      </c>
      <c r="H1260" t="str">
        <f>IFERROR(INDEX('기사 제목, 링크 정리시트'!B:B,MATCH(CONCATENATE("http://skinnonews.com"&amp;'5pg 데이터'!A1260),'기사 제목, 링크 정리시트'!C:C,0)),"")</f>
        <v/>
      </c>
      <c r="M1260">
        <f>주간_5pg!F1260</f>
        <v>0</v>
      </c>
    </row>
    <row r="1261" spans="1:13">
      <c r="A1261" s="86" t="s">
        <v>1213</v>
      </c>
      <c r="B1261" s="86" t="s">
        <v>227</v>
      </c>
      <c r="C1261" s="86">
        <v>1</v>
      </c>
      <c r="D1261">
        <f>IF(VLOOKUP(A1261,'상위 PV'!A:C,3,0)="기사임",1,"")</f>
        <v>1</v>
      </c>
      <c r="E1261">
        <f>COUNTIF(주간_5pg!$F$2:$F$800,'5pg 데이터'!B1261)</f>
        <v>1</v>
      </c>
      <c r="F1261" t="b">
        <f t="shared" si="19"/>
        <v>1</v>
      </c>
      <c r="G1261" t="str">
        <f>IF(F1261=FALSE,"",B1261&amp;"@"&amp;COUNTIFS($B$1:B1261,B1261,$F$1:F1261,TRUE))</f>
        <v>Japan@66</v>
      </c>
      <c r="H1261" t="str">
        <f>IFERROR(INDEX('기사 제목, 링크 정리시트'!B:B,MATCH(CONCATENATE("http://skinnonews.com"&amp;'5pg 데이터'!A1261),'기사 제목, 링크 정리시트'!C:C,0)),"")</f>
        <v>President of SK Innovation’s Battery Business Jee Dong-seob visits SK battery America, encouraging the company’s members</v>
      </c>
      <c r="M1261">
        <f>주간_5pg!F1261</f>
        <v>0</v>
      </c>
    </row>
    <row r="1262" spans="1:13">
      <c r="A1262" s="86" t="s">
        <v>944</v>
      </c>
      <c r="B1262" s="86" t="s">
        <v>226</v>
      </c>
      <c r="C1262" s="86">
        <v>1</v>
      </c>
      <c r="D1262">
        <f>IF(VLOOKUP(A1262,'상위 PV'!A:C,3,0)="기사임",1,"")</f>
        <v>1</v>
      </c>
      <c r="E1262">
        <f>COUNTIF(주간_5pg!$F$2:$F$800,'5pg 데이터'!B1262)</f>
        <v>1</v>
      </c>
      <c r="F1262" t="b">
        <f t="shared" si="19"/>
        <v>1</v>
      </c>
      <c r="G1262" t="str">
        <f>IF(F1262=FALSE,"",B1262&amp;"@"&amp;COUNTIFS($B$1:B1262,B1262,$F$1:F1262,TRUE))</f>
        <v>South Korea@116</v>
      </c>
      <c r="H1262" t="str">
        <f>IFERROR(INDEX('기사 제목, 링크 정리시트'!B:B,MATCH(CONCATENATE("http://skinnonews.com"&amp;'5pg 데이터'!A1262),'기사 제목, 링크 정리시트'!C:C,0)),"")</f>
        <v/>
      </c>
      <c r="M1262">
        <f>주간_5pg!F1262</f>
        <v>0</v>
      </c>
    </row>
    <row r="1263" spans="1:13">
      <c r="A1263" s="86" t="s">
        <v>1613</v>
      </c>
      <c r="B1263" s="86" t="s">
        <v>235</v>
      </c>
      <c r="C1263" s="86">
        <v>1</v>
      </c>
      <c r="D1263">
        <f>IF(VLOOKUP(A1263,'상위 PV'!A:C,3,0)="기사임",1,"")</f>
        <v>1</v>
      </c>
      <c r="E1263">
        <f>COUNTIF(주간_5pg!$F$2:$F$800,'5pg 데이터'!B1263)</f>
        <v>1</v>
      </c>
      <c r="F1263" t="b">
        <f t="shared" si="19"/>
        <v>1</v>
      </c>
      <c r="G1263" t="str">
        <f>IF(F1263=FALSE,"",B1263&amp;"@"&amp;COUNTIFS($B$1:B1263,B1263,$F$1:F1263,TRUE))</f>
        <v>Hungary@16</v>
      </c>
      <c r="H1263" t="str">
        <f>IFERROR(INDEX('기사 제목, 링크 정리시트'!B:B,MATCH(CONCATENATE("http://skinnonews.com"&amp;'5pg 데이터'!A1263),'기사 제목, 링크 정리시트'!C:C,0)),"")</f>
        <v/>
      </c>
      <c r="M1263">
        <f>주간_5pg!F1263</f>
        <v>0</v>
      </c>
    </row>
    <row r="1264" spans="1:13">
      <c r="A1264" s="86" t="s">
        <v>286</v>
      </c>
      <c r="B1264" s="86" t="s">
        <v>227</v>
      </c>
      <c r="C1264" s="86">
        <v>1</v>
      </c>
      <c r="D1264">
        <f>IF(VLOOKUP(A1264,'상위 PV'!A:C,3,0)="기사임",1,"")</f>
        <v>1</v>
      </c>
      <c r="E1264">
        <f>COUNTIF(주간_5pg!$F$2:$F$800,'5pg 데이터'!B1264)</f>
        <v>1</v>
      </c>
      <c r="F1264" t="b">
        <f t="shared" si="19"/>
        <v>1</v>
      </c>
      <c r="G1264" t="str">
        <f>IF(F1264=FALSE,"",B1264&amp;"@"&amp;COUNTIFS($B$1:B1264,B1264,$F$1:F1264,TRUE))</f>
        <v>Japan@67</v>
      </c>
      <c r="H1264" t="str">
        <f>IFERROR(INDEX('기사 제목, 링크 정리시트'!B:B,MATCH(CONCATENATE("http://skinnonews.com"&amp;'5pg 데이터'!A1264),'기사 제목, 링크 정리시트'!C:C,0)),"")</f>
        <v>SK IE Technology to start operating its first Lithium-ion battery separator plant in Poland</v>
      </c>
      <c r="M1264">
        <f>주간_5pg!F1264</f>
        <v>0</v>
      </c>
    </row>
    <row r="1265" spans="1:13">
      <c r="A1265" s="86" t="s">
        <v>286</v>
      </c>
      <c r="B1265" s="86" t="s">
        <v>241</v>
      </c>
      <c r="C1265" s="86">
        <v>1</v>
      </c>
      <c r="D1265">
        <f>IF(VLOOKUP(A1265,'상위 PV'!A:C,3,0)="기사임",1,"")</f>
        <v>1</v>
      </c>
      <c r="E1265">
        <f>COUNTIF(주간_5pg!$F$2:$F$800,'5pg 데이터'!B1265)</f>
        <v>1</v>
      </c>
      <c r="F1265" t="b">
        <f t="shared" si="19"/>
        <v>1</v>
      </c>
      <c r="G1265" t="str">
        <f>IF(F1265=FALSE,"",B1265&amp;"@"&amp;COUNTIFS($B$1:B1265,B1265,$F$1:F1265,TRUE))</f>
        <v>Netherlands@17</v>
      </c>
      <c r="H1265" t="str">
        <f>IFERROR(INDEX('기사 제목, 링크 정리시트'!B:B,MATCH(CONCATENATE("http://skinnonews.com"&amp;'5pg 데이터'!A1265),'기사 제목, 링크 정리시트'!C:C,0)),"")</f>
        <v>SK IE Technology to start operating its first Lithium-ion battery separator plant in Poland</v>
      </c>
      <c r="M1265">
        <f>주간_5pg!F1265</f>
        <v>0</v>
      </c>
    </row>
    <row r="1266" spans="1:13">
      <c r="A1266" s="86" t="s">
        <v>286</v>
      </c>
      <c r="B1266" s="86" t="s">
        <v>246</v>
      </c>
      <c r="C1266" s="86">
        <v>1</v>
      </c>
      <c r="D1266">
        <f>IF(VLOOKUP(A1266,'상위 PV'!A:C,3,0)="기사임",1,"")</f>
        <v>1</v>
      </c>
      <c r="E1266">
        <f>COUNTIF(주간_5pg!$F$2:$F$800,'5pg 데이터'!B1266)</f>
        <v>1</v>
      </c>
      <c r="F1266" t="b">
        <f t="shared" si="19"/>
        <v>1</v>
      </c>
      <c r="G1266" t="str">
        <f>IF(F1266=FALSE,"",B1266&amp;"@"&amp;COUNTIFS($B$1:B1266,B1266,$F$1:F1266,TRUE))</f>
        <v>Poland@10</v>
      </c>
      <c r="H1266" t="str">
        <f>IFERROR(INDEX('기사 제목, 링크 정리시트'!B:B,MATCH(CONCATENATE("http://skinnonews.com"&amp;'5pg 데이터'!A1266),'기사 제목, 링크 정리시트'!C:C,0)),"")</f>
        <v>SK IE Technology to start operating its first Lithium-ion battery separator plant in Poland</v>
      </c>
      <c r="M1266">
        <f>주간_5pg!F1266</f>
        <v>0</v>
      </c>
    </row>
    <row r="1267" spans="1:13">
      <c r="A1267" s="86" t="s">
        <v>1128</v>
      </c>
      <c r="B1267" s="86" t="s">
        <v>226</v>
      </c>
      <c r="C1267" s="86">
        <v>1</v>
      </c>
      <c r="D1267">
        <f>IF(VLOOKUP(A1267,'상위 PV'!A:C,3,0)="기사임",1,"")</f>
        <v>1</v>
      </c>
      <c r="E1267">
        <f>COUNTIF(주간_5pg!$F$2:$F$800,'5pg 데이터'!B1267)</f>
        <v>1</v>
      </c>
      <c r="F1267" t="b">
        <f t="shared" si="19"/>
        <v>1</v>
      </c>
      <c r="G1267" t="str">
        <f>IF(F1267=FALSE,"",B1267&amp;"@"&amp;COUNTIFS($B$1:B1267,B1267,$F$1:F1267,TRUE))</f>
        <v>South Korea@117</v>
      </c>
      <c r="H1267" t="str">
        <f>IFERROR(INDEX('기사 제목, 링크 정리시트'!B:B,MATCH(CONCATENATE("http://skinnonews.com"&amp;'5pg 데이터'!A1267),'기사 제목, 링크 정리시트'!C:C,0)),"")</f>
        <v>[Into the World of SK] SK Energy International, a subsidiary in Singapore of SK Trading International</v>
      </c>
      <c r="M1267">
        <f>주간_5pg!F1267</f>
        <v>0</v>
      </c>
    </row>
    <row r="1268" spans="1:13">
      <c r="A1268" s="86" t="s">
        <v>1776</v>
      </c>
      <c r="B1268" s="86" t="s">
        <v>250</v>
      </c>
      <c r="C1268" s="86">
        <v>1</v>
      </c>
      <c r="D1268">
        <f>IF(VLOOKUP(A1268,'상위 PV'!A:C,3,0)="기사임",1,"")</f>
        <v>1</v>
      </c>
      <c r="E1268">
        <f>COUNTIF(주간_5pg!$F$2:$F$800,'5pg 데이터'!B1268)</f>
        <v>1</v>
      </c>
      <c r="F1268" t="b">
        <f t="shared" si="19"/>
        <v>1</v>
      </c>
      <c r="G1268" t="str">
        <f>IF(F1268=FALSE,"",B1268&amp;"@"&amp;COUNTIFS($B$1:B1268,B1268,$F$1:F1268,TRUE))</f>
        <v>Philippines@8</v>
      </c>
      <c r="H1268" t="str">
        <f>IFERROR(INDEX('기사 제목, 링크 정리시트'!B:B,MATCH(CONCATENATE("http://skinnonews.com"&amp;'5pg 데이터'!A1268),'기사 제목, 링크 정리시트'!C:C,0)),"")</f>
        <v>SK Innovation’s endeavor to achieve Decarbonization by taking Green Transformation ⑤ SK Lubricants aims for “Zero environmental concerns” to make a green sustainable future.</v>
      </c>
      <c r="M1268">
        <f>주간_5pg!F1268</f>
        <v>0</v>
      </c>
    </row>
    <row r="1269" spans="1:13">
      <c r="A1269" s="86" t="s">
        <v>647</v>
      </c>
      <c r="B1269" s="86" t="s">
        <v>894</v>
      </c>
      <c r="C1269" s="86">
        <v>1</v>
      </c>
      <c r="D1269">
        <f>IF(VLOOKUP(A1269,'상위 PV'!A:C,3,0)="기사임",1,"")</f>
        <v>1</v>
      </c>
      <c r="E1269">
        <f>COUNTIF(주간_5pg!$F$2:$F$800,'5pg 데이터'!B1269)</f>
        <v>1</v>
      </c>
      <c r="F1269" t="b">
        <f t="shared" si="19"/>
        <v>1</v>
      </c>
      <c r="G1269" t="str">
        <f>IF(F1269=FALSE,"",B1269&amp;"@"&amp;COUNTIFS($B$1:B1269,B1269,$F$1:F1269,TRUE))</f>
        <v>Saudi Arabia@8</v>
      </c>
      <c r="H1269" t="str">
        <f>IFERROR(INDEX('기사 제목, 링크 정리시트'!B:B,MATCH(CONCATENATE("http://skinnonews.com"&amp;'5pg 데이터'!A1269),'기사 제목, 링크 정리시트'!C:C,0)),"")</f>
        <v/>
      </c>
      <c r="M1269">
        <f>주간_5pg!F1269</f>
        <v>0</v>
      </c>
    </row>
    <row r="1270" spans="1:13">
      <c r="A1270" s="86" t="s">
        <v>1248</v>
      </c>
      <c r="B1270" s="86" t="s">
        <v>234</v>
      </c>
      <c r="C1270" s="86">
        <v>1</v>
      </c>
      <c r="D1270">
        <f>IF(VLOOKUP(A1270,'상위 PV'!A:C,3,0)="기사임",1,"")</f>
        <v>1</v>
      </c>
      <c r="E1270">
        <f>COUNTIF(주간_5pg!$F$2:$F$800,'5pg 데이터'!B1270)</f>
        <v>1</v>
      </c>
      <c r="F1270" t="b">
        <f t="shared" si="19"/>
        <v>1</v>
      </c>
      <c r="G1270" t="str">
        <f>IF(F1270=FALSE,"",B1270&amp;"@"&amp;COUNTIFS($B$1:B1270,B1270,$F$1:F1270,TRUE))</f>
        <v>United Kingdom@44</v>
      </c>
      <c r="H1270" t="str">
        <f>IFERROR(INDEX('기사 제목, 링크 정리시트'!B:B,MATCH(CONCATENATE("http://skinnonews.com"&amp;'5pg 데이터'!A1270),'기사 제목, 링크 정리시트'!C:C,0)),"")</f>
        <v/>
      </c>
      <c r="M1270">
        <f>주간_5pg!F1270</f>
        <v>0</v>
      </c>
    </row>
    <row r="1271" spans="1:13">
      <c r="A1271" s="86" t="s">
        <v>505</v>
      </c>
      <c r="B1271" s="86" t="s">
        <v>249</v>
      </c>
      <c r="C1271" s="86">
        <v>1</v>
      </c>
      <c r="D1271">
        <f>IF(VLOOKUP(A1271,'상위 PV'!A:C,3,0)="기사임",1,"")</f>
        <v>1</v>
      </c>
      <c r="E1271">
        <f>COUNTIF(주간_5pg!$F$2:$F$800,'5pg 데이터'!B1271)</f>
        <v>1</v>
      </c>
      <c r="F1271" t="b">
        <f t="shared" si="19"/>
        <v>1</v>
      </c>
      <c r="G1271" t="str">
        <f>IF(F1271=FALSE,"",B1271&amp;"@"&amp;COUNTIFS($B$1:B1271,B1271,$F$1:F1271,TRUE))</f>
        <v>Australia@22</v>
      </c>
      <c r="H1271" t="str">
        <f>IFERROR(INDEX('기사 제목, 링크 정리시트'!B:B,MATCH(CONCATENATE("http://skinnonews.com"&amp;'5pg 데이터'!A1271),'기사 제목, 링크 정리시트'!C:C,0)),"")</f>
        <v/>
      </c>
      <c r="M1271">
        <f>주간_5pg!F1271</f>
        <v>0</v>
      </c>
    </row>
    <row r="1272" spans="1:13">
      <c r="A1272" s="86" t="s">
        <v>505</v>
      </c>
      <c r="B1272" s="86" t="s">
        <v>226</v>
      </c>
      <c r="C1272" s="86">
        <v>1</v>
      </c>
      <c r="D1272">
        <f>IF(VLOOKUP(A1272,'상위 PV'!A:C,3,0)="기사임",1,"")</f>
        <v>1</v>
      </c>
      <c r="E1272">
        <f>COUNTIF(주간_5pg!$F$2:$F$800,'5pg 데이터'!B1272)</f>
        <v>1</v>
      </c>
      <c r="F1272" t="b">
        <f t="shared" si="19"/>
        <v>1</v>
      </c>
      <c r="G1272" t="str">
        <f>IF(F1272=FALSE,"",B1272&amp;"@"&amp;COUNTIFS($B$1:B1272,B1272,$F$1:F1272,TRUE))</f>
        <v>South Korea@118</v>
      </c>
      <c r="H1272" t="str">
        <f>IFERROR(INDEX('기사 제목, 링크 정리시트'!B:B,MATCH(CONCATENATE("http://skinnonews.com"&amp;'5pg 데이터'!A1272),'기사 제목, 링크 정리시트'!C:C,0)),"")</f>
        <v/>
      </c>
      <c r="M1272">
        <f>주간_5pg!F1272</f>
        <v>0</v>
      </c>
    </row>
    <row r="1273" spans="1:13">
      <c r="A1273" s="86" t="s">
        <v>1071</v>
      </c>
      <c r="B1273" s="86" t="s">
        <v>227</v>
      </c>
      <c r="C1273" s="86">
        <v>1</v>
      </c>
      <c r="D1273">
        <f>IF(VLOOKUP(A1273,'상위 PV'!A:C,3,0)="기사임",1,"")</f>
        <v>1</v>
      </c>
      <c r="E1273">
        <f>COUNTIF(주간_5pg!$F$2:$F$800,'5pg 데이터'!B1273)</f>
        <v>1</v>
      </c>
      <c r="F1273" t="b">
        <f t="shared" si="19"/>
        <v>1</v>
      </c>
      <c r="G1273" t="str">
        <f>IF(F1273=FALSE,"",B1273&amp;"@"&amp;COUNTIFS($B$1:B1273,B1273,$F$1:F1273,TRUE))</f>
        <v>Japan@68</v>
      </c>
      <c r="H1273" t="str">
        <f>IFERROR(INDEX('기사 제목, 링크 정리시트'!B:B,MATCH(CONCATENATE("http://skinnonews.com"&amp;'5pg 데이터'!A1273),'기사 제목, 링크 정리시트'!C:C,0)),"")</f>
        <v/>
      </c>
      <c r="M1273">
        <f>주간_5pg!F1273</f>
        <v>0</v>
      </c>
    </row>
    <row r="1274" spans="1:13">
      <c r="A1274" s="86" t="s">
        <v>1071</v>
      </c>
      <c r="B1274" s="86" t="s">
        <v>226</v>
      </c>
      <c r="C1274" s="86">
        <v>1</v>
      </c>
      <c r="D1274">
        <f>IF(VLOOKUP(A1274,'상위 PV'!A:C,3,0)="기사임",1,"")</f>
        <v>1</v>
      </c>
      <c r="E1274">
        <f>COUNTIF(주간_5pg!$F$2:$F$800,'5pg 데이터'!B1274)</f>
        <v>1</v>
      </c>
      <c r="F1274" t="b">
        <f t="shared" si="19"/>
        <v>1</v>
      </c>
      <c r="G1274" t="str">
        <f>IF(F1274=FALSE,"",B1274&amp;"@"&amp;COUNTIFS($B$1:B1274,B1274,$F$1:F1274,TRUE))</f>
        <v>South Korea@119</v>
      </c>
      <c r="H1274" t="str">
        <f>IFERROR(INDEX('기사 제목, 링크 정리시트'!B:B,MATCH(CONCATENATE("http://skinnonews.com"&amp;'5pg 데이터'!A1274),'기사 제목, 링크 정리시트'!C:C,0)),"")</f>
        <v/>
      </c>
      <c r="M1274">
        <f>주간_5pg!F1274</f>
        <v>0</v>
      </c>
    </row>
    <row r="1275" spans="1:13">
      <c r="A1275" s="86" t="s">
        <v>1877</v>
      </c>
      <c r="B1275" s="86" t="s">
        <v>244</v>
      </c>
      <c r="C1275" s="86">
        <v>1</v>
      </c>
      <c r="D1275">
        <f>IF(VLOOKUP(A1275,'상위 PV'!A:C,3,0)="기사임",1,"")</f>
        <v>1</v>
      </c>
      <c r="E1275">
        <f>COUNTIF(주간_5pg!$F$2:$F$800,'5pg 데이터'!B1275)</f>
        <v>1</v>
      </c>
      <c r="F1275" t="b">
        <f t="shared" si="19"/>
        <v>1</v>
      </c>
      <c r="G1275" t="str">
        <f>IF(F1275=FALSE,"",B1275&amp;"@"&amp;COUNTIFS($B$1:B1275,B1275,$F$1:F1275,TRUE))</f>
        <v>Indonesia@39</v>
      </c>
      <c r="H1275" t="str">
        <f>IFERROR(INDEX('기사 제목, 링크 정리시트'!B:B,MATCH(CONCATENATE("http://skinnonews.com"&amp;'5pg 데이터'!A1275),'기사 제목, 링크 정리시트'!C:C,0)),"")</f>
        <v/>
      </c>
      <c r="M1275">
        <f>주간_5pg!F1275</f>
        <v>0</v>
      </c>
    </row>
    <row r="1276" spans="1:13">
      <c r="A1276" s="86" t="s">
        <v>915</v>
      </c>
      <c r="B1276" s="86" t="s">
        <v>229</v>
      </c>
      <c r="C1276" s="86">
        <v>1</v>
      </c>
      <c r="D1276">
        <f>IF(VLOOKUP(A1276,'상위 PV'!A:C,3,0)="기사임",1,"")</f>
        <v>1</v>
      </c>
      <c r="E1276">
        <f>COUNTIF(주간_5pg!$F$2:$F$800,'5pg 데이터'!B1276)</f>
        <v>1</v>
      </c>
      <c r="F1276" t="b">
        <f t="shared" si="19"/>
        <v>1</v>
      </c>
      <c r="G1276" t="str">
        <f>IF(F1276=FALSE,"",B1276&amp;"@"&amp;COUNTIFS($B$1:B1276,B1276,$F$1:F1276,TRUE))</f>
        <v>India@91</v>
      </c>
      <c r="H1276" t="str">
        <f>IFERROR(INDEX('기사 제목, 링크 정리시트'!B:B,MATCH(CONCATENATE("http://skinnonews.com"&amp;'5pg 데이터'!A1276),'기사 제목, 링크 정리시트'!C:C,0)),"")</f>
        <v/>
      </c>
      <c r="M1276">
        <f>주간_5pg!F1276</f>
        <v>0</v>
      </c>
    </row>
    <row r="1277" spans="1:13">
      <c r="A1277" s="86" t="s">
        <v>1083</v>
      </c>
      <c r="B1277" s="86" t="s">
        <v>230</v>
      </c>
      <c r="C1277" s="86">
        <v>1</v>
      </c>
      <c r="D1277">
        <f>IF(VLOOKUP(A1277,'상위 PV'!A:C,3,0)="기사임",1,"")</f>
        <v>1</v>
      </c>
      <c r="E1277">
        <f>COUNTIF(주간_5pg!$F$2:$F$800,'5pg 데이터'!B1277)</f>
        <v>1</v>
      </c>
      <c r="F1277" t="b">
        <f t="shared" si="19"/>
        <v>1</v>
      </c>
      <c r="G1277" t="str">
        <f>IF(F1277=FALSE,"",B1277&amp;"@"&amp;COUNTIFS($B$1:B1277,B1277,$F$1:F1277,TRUE))</f>
        <v>Singapore@75</v>
      </c>
      <c r="H1277" t="str">
        <f>IFERROR(INDEX('기사 제목, 링크 정리시트'!B:B,MATCH(CONCATENATE("http://skinnonews.com"&amp;'5pg 데이터'!A1277),'기사 제목, 링크 정리시트'!C:C,0)),"")</f>
        <v>SK Innovation’s endeavor to achieve Decarbonization by taking Green Transformation ⑨ SK Energy to build eco-friendly energy stations using hydrogen-rechargeable fuel cells</v>
      </c>
      <c r="M1277">
        <f>주간_5pg!F1277</f>
        <v>0</v>
      </c>
    </row>
    <row r="1278" spans="1:13">
      <c r="A1278" s="86" t="s">
        <v>1125</v>
      </c>
      <c r="B1278" s="86" t="s">
        <v>250</v>
      </c>
      <c r="C1278" s="86">
        <v>1</v>
      </c>
      <c r="D1278">
        <f>IF(VLOOKUP(A1278,'상위 PV'!A:C,3,0)="기사임",1,"")</f>
        <v>1</v>
      </c>
      <c r="E1278">
        <f>COUNTIF(주간_5pg!$F$2:$F$800,'5pg 데이터'!B1278)</f>
        <v>1</v>
      </c>
      <c r="F1278" t="b">
        <f t="shared" si="19"/>
        <v>1</v>
      </c>
      <c r="G1278" t="str">
        <f>IF(F1278=FALSE,"",B1278&amp;"@"&amp;COUNTIFS($B$1:B1278,B1278,$F$1:F1278,TRUE))</f>
        <v>Philippines@9</v>
      </c>
      <c r="H1278" t="str">
        <f>IFERROR(INDEX('기사 제목, 링크 정리시트'!B:B,MATCH(CONCATENATE("http://skinnonews.com"&amp;'5pg 데이터'!A1278),'기사 제목, 링크 정리시트'!C:C,0)),"")</f>
        <v>From supercars leather to luxurious backpack material – The story behind Morethan’s CONTINEW premium products</v>
      </c>
      <c r="M1278">
        <f>주간_5pg!F1278</f>
        <v>0</v>
      </c>
    </row>
    <row r="1279" spans="1:13">
      <c r="A1279" s="86" t="s">
        <v>1141</v>
      </c>
      <c r="B1279" s="86" t="s">
        <v>225</v>
      </c>
      <c r="C1279" s="86">
        <v>1</v>
      </c>
      <c r="D1279">
        <f>IF(VLOOKUP(A1279,'상위 PV'!A:C,3,0)="기사임",1,"")</f>
        <v>1</v>
      </c>
      <c r="E1279">
        <f>COUNTIF(주간_5pg!$F$2:$F$800,'5pg 데이터'!B1279)</f>
        <v>1</v>
      </c>
      <c r="F1279" t="b">
        <f t="shared" si="19"/>
        <v>1</v>
      </c>
      <c r="G1279" t="str">
        <f>IF(F1279=FALSE,"",B1279&amp;"@"&amp;COUNTIFS($B$1:B1279,B1279,$F$1:F1279,TRUE))</f>
        <v>United States@114</v>
      </c>
      <c r="H1279" t="str">
        <f>IFERROR(INDEX('기사 제목, 링크 정리시트'!B:B,MATCH(CONCATENATE("http://skinnonews.com"&amp;'5pg 데이터'!A1279),'기사 제목, 링크 정리시트'!C:C,0)),"")</f>
        <v/>
      </c>
      <c r="M1279">
        <f>주간_5pg!F1279</f>
        <v>0</v>
      </c>
    </row>
    <row r="1280" spans="1:13">
      <c r="A1280" s="86" t="s">
        <v>904</v>
      </c>
      <c r="B1280" s="86" t="s">
        <v>241</v>
      </c>
      <c r="C1280" s="86">
        <v>1</v>
      </c>
      <c r="D1280">
        <f>IF(VLOOKUP(A1280,'상위 PV'!A:C,3,0)="기사임",1,"")</f>
        <v>1</v>
      </c>
      <c r="E1280">
        <f>COUNTIF(주간_5pg!$F$2:$F$800,'5pg 데이터'!B1280)</f>
        <v>1</v>
      </c>
      <c r="F1280" t="b">
        <f t="shared" si="19"/>
        <v>1</v>
      </c>
      <c r="G1280" t="str">
        <f>IF(F1280=FALSE,"",B1280&amp;"@"&amp;COUNTIFS($B$1:B1280,B1280,$F$1:F1280,TRUE))</f>
        <v>Netherlands@18</v>
      </c>
      <c r="H1280" t="str">
        <f>IFERROR(INDEX('기사 제목, 링크 정리시트'!B:B,MATCH(CONCATENATE("http://skinnonews.com"&amp;'5pg 데이터'!A1280),'기사 제목, 링크 정리시트'!C:C,0)),"")</f>
        <v/>
      </c>
      <c r="M1280">
        <f>주간_5pg!F1280</f>
        <v>0</v>
      </c>
    </row>
    <row r="1281" spans="1:13">
      <c r="A1281" s="86" t="s">
        <v>675</v>
      </c>
      <c r="B1281" s="86" t="s">
        <v>229</v>
      </c>
      <c r="C1281" s="86">
        <v>1</v>
      </c>
      <c r="D1281">
        <f>IF(VLOOKUP(A1281,'상위 PV'!A:C,3,0)="기사임",1,"")</f>
        <v>1</v>
      </c>
      <c r="E1281">
        <f>COUNTIF(주간_5pg!$F$2:$F$800,'5pg 데이터'!B1281)</f>
        <v>1</v>
      </c>
      <c r="F1281" t="b">
        <f t="shared" si="19"/>
        <v>1</v>
      </c>
      <c r="G1281" t="str">
        <f>IF(F1281=FALSE,"",B1281&amp;"@"&amp;COUNTIFS($B$1:B1281,B1281,$F$1:F1281,TRUE))</f>
        <v>India@92</v>
      </c>
      <c r="H1281" t="str">
        <f>IFERROR(INDEX('기사 제목, 링크 정리시트'!B:B,MATCH(CONCATENATE("http://skinnonews.com"&amp;'5pg 데이터'!A1281),'기사 제목, 링크 정리시트'!C:C,0)),"")</f>
        <v/>
      </c>
      <c r="M1281">
        <f>주간_5pg!F1281</f>
        <v>0</v>
      </c>
    </row>
    <row r="1282" spans="1:13">
      <c r="A1282" s="86" t="s">
        <v>675</v>
      </c>
      <c r="B1282" s="86" t="s">
        <v>226</v>
      </c>
      <c r="C1282" s="86">
        <v>1</v>
      </c>
      <c r="D1282">
        <f>IF(VLOOKUP(A1282,'상위 PV'!A:C,3,0)="기사임",1,"")</f>
        <v>1</v>
      </c>
      <c r="E1282">
        <f>COUNTIF(주간_5pg!$F$2:$F$800,'5pg 데이터'!B1282)</f>
        <v>1</v>
      </c>
      <c r="F1282" t="b">
        <f t="shared" ref="F1282:F1345" si="20">AND(D1282=1,E1282=1)</f>
        <v>1</v>
      </c>
      <c r="G1282" t="str">
        <f>IF(F1282=FALSE,"",B1282&amp;"@"&amp;COUNTIFS($B$1:B1282,B1282,$F$1:F1282,TRUE))</f>
        <v>South Korea@120</v>
      </c>
      <c r="H1282" t="str">
        <f>IFERROR(INDEX('기사 제목, 링크 정리시트'!B:B,MATCH(CONCATENATE("http://skinnonews.com"&amp;'5pg 데이터'!A1282),'기사 제목, 링크 정리시트'!C:C,0)),"")</f>
        <v/>
      </c>
      <c r="M1282">
        <f>주간_5pg!F1282</f>
        <v>0</v>
      </c>
    </row>
    <row r="1283" spans="1:13">
      <c r="A1283" s="86" t="s">
        <v>1777</v>
      </c>
      <c r="B1283" s="86" t="s">
        <v>1645</v>
      </c>
      <c r="C1283" s="86">
        <v>1</v>
      </c>
      <c r="D1283">
        <f>IF(VLOOKUP(A1283,'상위 PV'!A:C,3,0)="기사임",1,"")</f>
        <v>1</v>
      </c>
      <c r="E1283">
        <f>COUNTIF(주간_5pg!$F$2:$F$800,'5pg 데이터'!B1283)</f>
        <v>1</v>
      </c>
      <c r="F1283" t="b">
        <f t="shared" si="20"/>
        <v>1</v>
      </c>
      <c r="G1283" t="str">
        <f>IF(F1283=FALSE,"",B1283&amp;"@"&amp;COUNTIFS($B$1:B1283,B1283,$F$1:F1283,TRUE))</f>
        <v>Myanmar (Burma)@3</v>
      </c>
      <c r="H1283" t="str">
        <f>IFERROR(INDEX('기사 제목, 링크 정리시트'!B:B,MATCH(CONCATENATE("http://skinnonews.com"&amp;'5pg 데이터'!A1283),'기사 제목, 링크 정리시트'!C:C,0)),"")</f>
        <v/>
      </c>
      <c r="M1283">
        <f>주간_5pg!F1283</f>
        <v>0</v>
      </c>
    </row>
    <row r="1284" spans="1:13">
      <c r="A1284" s="86" t="s">
        <v>1275</v>
      </c>
      <c r="B1284" s="86" t="s">
        <v>245</v>
      </c>
      <c r="C1284" s="86">
        <v>1</v>
      </c>
      <c r="D1284">
        <f>IF(VLOOKUP(A1284,'상위 PV'!A:C,3,0)="기사임",1,"")</f>
        <v>1</v>
      </c>
      <c r="E1284">
        <f>COUNTIF(주간_5pg!$F$2:$F$800,'5pg 데이터'!B1284)</f>
        <v>1</v>
      </c>
      <c r="F1284" t="b">
        <f t="shared" si="20"/>
        <v>1</v>
      </c>
      <c r="G1284" t="str">
        <f>IF(F1284=FALSE,"",B1284&amp;"@"&amp;COUNTIFS($B$1:B1284,B1284,$F$1:F1284,TRUE))</f>
        <v>Belgium@9</v>
      </c>
      <c r="H1284" t="str">
        <f>IFERROR(INDEX('기사 제목, 링크 정리시트'!B:B,MATCH(CONCATENATE("http://skinnonews.com"&amp;'5pg 데이터'!A1284),'기사 제목, 링크 정리시트'!C:C,0)),"")</f>
        <v/>
      </c>
      <c r="M1284">
        <f>주간_5pg!F1284</f>
        <v>0</v>
      </c>
    </row>
    <row r="1285" spans="1:13">
      <c r="A1285" s="86" t="s">
        <v>1650</v>
      </c>
      <c r="B1285" s="86" t="s">
        <v>226</v>
      </c>
      <c r="C1285" s="86">
        <v>1</v>
      </c>
      <c r="D1285">
        <f>IF(VLOOKUP(A1285,'상위 PV'!A:C,3,0)="기사임",1,"")</f>
        <v>1</v>
      </c>
      <c r="E1285">
        <f>COUNTIF(주간_5pg!$F$2:$F$800,'5pg 데이터'!B1285)</f>
        <v>1</v>
      </c>
      <c r="F1285" t="b">
        <f t="shared" si="20"/>
        <v>1</v>
      </c>
      <c r="G1285" t="str">
        <f>IF(F1285=FALSE,"",B1285&amp;"@"&amp;COUNTIFS($B$1:B1285,B1285,$F$1:F1285,TRUE))</f>
        <v>South Korea@121</v>
      </c>
      <c r="H1285" t="str">
        <f>IFERROR(INDEX('기사 제목, 링크 정리시트'!B:B,MATCH(CONCATENATE("http://skinnonews.com"&amp;'5pg 데이터'!A1285),'기사 제목, 링크 정리시트'!C:C,0)),"")</f>
        <v/>
      </c>
      <c r="M1285">
        <f>주간_5pg!F1285</f>
        <v>0</v>
      </c>
    </row>
    <row r="1286" spans="1:13">
      <c r="A1286" s="86" t="s">
        <v>1218</v>
      </c>
      <c r="B1286" s="86" t="s">
        <v>235</v>
      </c>
      <c r="C1286" s="86">
        <v>1</v>
      </c>
      <c r="D1286">
        <f>IF(VLOOKUP(A1286,'상위 PV'!A:C,3,0)="기사임",1,"")</f>
        <v>1</v>
      </c>
      <c r="E1286">
        <f>COUNTIF(주간_5pg!$F$2:$F$800,'5pg 데이터'!B1286)</f>
        <v>1</v>
      </c>
      <c r="F1286" t="b">
        <f t="shared" si="20"/>
        <v>1</v>
      </c>
      <c r="G1286" t="str">
        <f>IF(F1286=FALSE,"",B1286&amp;"@"&amp;COUNTIFS($B$1:B1286,B1286,$F$1:F1286,TRUE))</f>
        <v>Hungary@17</v>
      </c>
      <c r="H1286" t="str">
        <f>IFERROR(INDEX('기사 제목, 링크 정리시트'!B:B,MATCH(CONCATENATE("http://skinnonews.com"&amp;'5pg 데이터'!A1286),'기사 제목, 링크 정리시트'!C:C,0)),"")</f>
        <v/>
      </c>
      <c r="M1286">
        <f>주간_5pg!F1286</f>
        <v>0</v>
      </c>
    </row>
    <row r="1287" spans="1:13">
      <c r="A1287" s="86" t="s">
        <v>1218</v>
      </c>
      <c r="B1287" s="86" t="s">
        <v>229</v>
      </c>
      <c r="C1287" s="86">
        <v>1</v>
      </c>
      <c r="D1287">
        <f>IF(VLOOKUP(A1287,'상위 PV'!A:C,3,0)="기사임",1,"")</f>
        <v>1</v>
      </c>
      <c r="E1287">
        <f>COUNTIF(주간_5pg!$F$2:$F$800,'5pg 데이터'!B1287)</f>
        <v>1</v>
      </c>
      <c r="F1287" t="b">
        <f t="shared" si="20"/>
        <v>1</v>
      </c>
      <c r="G1287" t="str">
        <f>IF(F1287=FALSE,"",B1287&amp;"@"&amp;COUNTIFS($B$1:B1287,B1287,$F$1:F1287,TRUE))</f>
        <v>India@93</v>
      </c>
      <c r="H1287" t="str">
        <f>IFERROR(INDEX('기사 제목, 링크 정리시트'!B:B,MATCH(CONCATENATE("http://skinnonews.com"&amp;'5pg 데이터'!A1287),'기사 제목, 링크 정리시트'!C:C,0)),"")</f>
        <v/>
      </c>
      <c r="M1287">
        <f>주간_5pg!F1287</f>
        <v>0</v>
      </c>
    </row>
    <row r="1288" spans="1:13">
      <c r="A1288" s="86" t="s">
        <v>1218</v>
      </c>
      <c r="B1288" s="86" t="s">
        <v>226</v>
      </c>
      <c r="C1288" s="86">
        <v>1</v>
      </c>
      <c r="D1288">
        <f>IF(VLOOKUP(A1288,'상위 PV'!A:C,3,0)="기사임",1,"")</f>
        <v>1</v>
      </c>
      <c r="E1288">
        <f>COUNTIF(주간_5pg!$F$2:$F$800,'5pg 데이터'!B1288)</f>
        <v>1</v>
      </c>
      <c r="F1288" t="b">
        <f t="shared" si="20"/>
        <v>1</v>
      </c>
      <c r="G1288" t="str">
        <f>IF(F1288=FALSE,"",B1288&amp;"@"&amp;COUNTIFS($B$1:B1288,B1288,$F$1:F1288,TRUE))</f>
        <v>South Korea@122</v>
      </c>
      <c r="H1288" t="str">
        <f>IFERROR(INDEX('기사 제목, 링크 정리시트'!B:B,MATCH(CONCATENATE("http://skinnonews.com"&amp;'5pg 데이터'!A1288),'기사 제목, 링크 정리시트'!C:C,0)),"")</f>
        <v/>
      </c>
      <c r="M1288">
        <f>주간_5pg!F1288</f>
        <v>0</v>
      </c>
    </row>
    <row r="1289" spans="1:13">
      <c r="A1289" s="86" t="s">
        <v>310</v>
      </c>
      <c r="B1289" s="86" t="s">
        <v>243</v>
      </c>
      <c r="C1289" s="86">
        <v>1</v>
      </c>
      <c r="D1289">
        <f>IF(VLOOKUP(A1289,'상위 PV'!A:C,3,0)="기사임",1,"")</f>
        <v>1</v>
      </c>
      <c r="E1289">
        <f>COUNTIF(주간_5pg!$F$2:$F$800,'5pg 데이터'!B1289)</f>
        <v>1</v>
      </c>
      <c r="F1289" t="b">
        <f t="shared" si="20"/>
        <v>1</v>
      </c>
      <c r="G1289" t="str">
        <f>IF(F1289=FALSE,"",B1289&amp;"@"&amp;COUNTIFS($B$1:B1289,B1289,$F$1:F1289,TRUE))</f>
        <v>Thailand@15</v>
      </c>
      <c r="H1289" t="str">
        <f>IFERROR(INDEX('기사 제목, 링크 정리시트'!B:B,MATCH(CONCATENATE("http://skinnonews.com"&amp;'5pg 데이터'!A1289),'기사 제목, 링크 정리시트'!C:C,0)),"")</f>
        <v/>
      </c>
      <c r="M1289">
        <f>주간_5pg!F1289</f>
        <v>0</v>
      </c>
    </row>
    <row r="1290" spans="1:13">
      <c r="A1290" s="86" t="s">
        <v>310</v>
      </c>
      <c r="B1290" s="86" t="s">
        <v>225</v>
      </c>
      <c r="C1290" s="86">
        <v>1</v>
      </c>
      <c r="D1290">
        <f>IF(VLOOKUP(A1290,'상위 PV'!A:C,3,0)="기사임",1,"")</f>
        <v>1</v>
      </c>
      <c r="E1290">
        <f>COUNTIF(주간_5pg!$F$2:$F$800,'5pg 데이터'!B1290)</f>
        <v>1</v>
      </c>
      <c r="F1290" t="b">
        <f t="shared" si="20"/>
        <v>1</v>
      </c>
      <c r="G1290" t="str">
        <f>IF(F1290=FALSE,"",B1290&amp;"@"&amp;COUNTIFS($B$1:B1290,B1290,$F$1:F1290,TRUE))</f>
        <v>United States@115</v>
      </c>
      <c r="H1290" t="str">
        <f>IFERROR(INDEX('기사 제목, 링크 정리시트'!B:B,MATCH(CONCATENATE("http://skinnonews.com"&amp;'5pg 데이터'!A1290),'기사 제목, 링크 정리시트'!C:C,0)),"")</f>
        <v/>
      </c>
      <c r="M1290">
        <f>주간_5pg!F1290</f>
        <v>0</v>
      </c>
    </row>
    <row r="1291" spans="1:13">
      <c r="A1291" s="86" t="s">
        <v>1085</v>
      </c>
      <c r="B1291" s="86" t="s">
        <v>229</v>
      </c>
      <c r="C1291" s="86">
        <v>1</v>
      </c>
      <c r="D1291">
        <f>IF(VLOOKUP(A1291,'상위 PV'!A:C,3,0)="기사임",1,"")</f>
        <v>1</v>
      </c>
      <c r="E1291">
        <f>COUNTIF(주간_5pg!$F$2:$F$800,'5pg 데이터'!B1291)</f>
        <v>1</v>
      </c>
      <c r="F1291" t="b">
        <f t="shared" si="20"/>
        <v>1</v>
      </c>
      <c r="G1291" t="str">
        <f>IF(F1291=FALSE,"",B1291&amp;"@"&amp;COUNTIFS($B$1:B1291,B1291,$F$1:F1291,TRUE))</f>
        <v>India@94</v>
      </c>
      <c r="H1291" t="str">
        <f>IFERROR(INDEX('기사 제목, 링크 정리시트'!B:B,MATCH(CONCATENATE("http://skinnonews.com"&amp;'5pg 데이터'!A1291),'기사 제목, 링크 정리시트'!C:C,0)),"")</f>
        <v/>
      </c>
      <c r="M1291">
        <f>주간_5pg!F1291</f>
        <v>0</v>
      </c>
    </row>
    <row r="1292" spans="1:13">
      <c r="A1292" s="86" t="s">
        <v>1878</v>
      </c>
      <c r="B1292" s="86" t="s">
        <v>596</v>
      </c>
      <c r="C1292" s="86">
        <v>1</v>
      </c>
      <c r="D1292">
        <f>IF(VLOOKUP(A1292,'상위 PV'!A:C,3,0)="기사임",1,"")</f>
        <v>1</v>
      </c>
      <c r="E1292">
        <f>COUNTIF(주간_5pg!$F$2:$F$800,'5pg 데이터'!B1292)</f>
        <v>1</v>
      </c>
      <c r="F1292" t="b">
        <f t="shared" si="20"/>
        <v>1</v>
      </c>
      <c r="G1292" t="str">
        <f>IF(F1292=FALSE,"",B1292&amp;"@"&amp;COUNTIFS($B$1:B1292,B1292,$F$1:F1292,TRUE))</f>
        <v>Switzerland@12</v>
      </c>
      <c r="H1292" t="str">
        <f>IFERROR(INDEX('기사 제목, 링크 정리시트'!B:B,MATCH(CONCATENATE("http://skinnonews.com"&amp;'5pg 데이터'!A1292),'기사 제목, 링크 정리시트'!C:C,0)),"")</f>
        <v/>
      </c>
      <c r="M1292">
        <f>주간_5pg!F1292</f>
        <v>0</v>
      </c>
    </row>
    <row r="1293" spans="1:13">
      <c r="A1293" s="86" t="s">
        <v>1006</v>
      </c>
      <c r="B1293" s="86" t="s">
        <v>225</v>
      </c>
      <c r="C1293" s="86">
        <v>1</v>
      </c>
      <c r="D1293">
        <f>IF(VLOOKUP(A1293,'상위 PV'!A:C,3,0)="기사임",1,"")</f>
        <v>1</v>
      </c>
      <c r="E1293">
        <f>COUNTIF(주간_5pg!$F$2:$F$800,'5pg 데이터'!B1293)</f>
        <v>1</v>
      </c>
      <c r="F1293" t="b">
        <f t="shared" si="20"/>
        <v>1</v>
      </c>
      <c r="G1293" t="str">
        <f>IF(F1293=FALSE,"",B1293&amp;"@"&amp;COUNTIFS($B$1:B1293,B1293,$F$1:F1293,TRUE))</f>
        <v>United States@116</v>
      </c>
      <c r="H1293" t="str">
        <f>IFERROR(INDEX('기사 제목, 링크 정리시트'!B:B,MATCH(CONCATENATE("http://skinnonews.com"&amp;'5pg 데이터'!A1293),'기사 제목, 링크 정리시트'!C:C,0)),"")</f>
        <v/>
      </c>
      <c r="M1293">
        <f>주간_5pg!F1293</f>
        <v>0</v>
      </c>
    </row>
    <row r="1294" spans="1:13">
      <c r="A1294" s="86" t="s">
        <v>1778</v>
      </c>
      <c r="B1294" s="86" t="s">
        <v>226</v>
      </c>
      <c r="C1294" s="86">
        <v>1</v>
      </c>
      <c r="D1294">
        <f>IF(VLOOKUP(A1294,'상위 PV'!A:C,3,0)="기사임",1,"")</f>
        <v>1</v>
      </c>
      <c r="E1294">
        <f>COUNTIF(주간_5pg!$F$2:$F$800,'5pg 데이터'!B1294)</f>
        <v>1</v>
      </c>
      <c r="F1294" t="b">
        <f t="shared" si="20"/>
        <v>1</v>
      </c>
      <c r="G1294" t="str">
        <f>IF(F1294=FALSE,"",B1294&amp;"@"&amp;COUNTIFS($B$1:B1294,B1294,$F$1:F1294,TRUE))</f>
        <v>South Korea@123</v>
      </c>
      <c r="H1294" t="str">
        <f>IFERROR(INDEX('기사 제목, 링크 정리시트'!B:B,MATCH(CONCATENATE("http://skinnonews.com"&amp;'5pg 데이터'!A1294),'기사 제목, 링크 정리시트'!C:C,0)),"")</f>
        <v/>
      </c>
      <c r="M1294">
        <f>주간_5pg!F1294</f>
        <v>0</v>
      </c>
    </row>
    <row r="1295" spans="1:13">
      <c r="A1295" s="86" t="s">
        <v>1778</v>
      </c>
      <c r="B1295" s="86" t="s">
        <v>225</v>
      </c>
      <c r="C1295" s="86">
        <v>1</v>
      </c>
      <c r="D1295">
        <f>IF(VLOOKUP(A1295,'상위 PV'!A:C,3,0)="기사임",1,"")</f>
        <v>1</v>
      </c>
      <c r="E1295">
        <f>COUNTIF(주간_5pg!$F$2:$F$800,'5pg 데이터'!B1295)</f>
        <v>1</v>
      </c>
      <c r="F1295" t="b">
        <f t="shared" si="20"/>
        <v>1</v>
      </c>
      <c r="G1295" t="str">
        <f>IF(F1295=FALSE,"",B1295&amp;"@"&amp;COUNTIFS($B$1:B1295,B1295,$F$1:F1295,TRUE))</f>
        <v>United States@117</v>
      </c>
      <c r="H1295" t="str">
        <f>IFERROR(INDEX('기사 제목, 링크 정리시트'!B:B,MATCH(CONCATENATE("http://skinnonews.com"&amp;'5pg 데이터'!A1295),'기사 제목, 링크 정리시트'!C:C,0)),"")</f>
        <v/>
      </c>
      <c r="M1295">
        <f>주간_5pg!F1295</f>
        <v>0</v>
      </c>
    </row>
    <row r="1296" spans="1:13">
      <c r="A1296" s="86" t="s">
        <v>1879</v>
      </c>
      <c r="B1296" s="86" t="s">
        <v>226</v>
      </c>
      <c r="C1296" s="86">
        <v>1</v>
      </c>
      <c r="D1296">
        <f>IF(VLOOKUP(A1296,'상위 PV'!A:C,3,0)="기사임",1,"")</f>
        <v>1</v>
      </c>
      <c r="E1296">
        <f>COUNTIF(주간_5pg!$F$2:$F$800,'5pg 데이터'!B1296)</f>
        <v>1</v>
      </c>
      <c r="F1296" t="b">
        <f t="shared" si="20"/>
        <v>1</v>
      </c>
      <c r="G1296" t="str">
        <f>IF(F1296=FALSE,"",B1296&amp;"@"&amp;COUNTIFS($B$1:B1296,B1296,$F$1:F1296,TRUE))</f>
        <v>South Korea@124</v>
      </c>
      <c r="H1296" t="str">
        <f>IFERROR(INDEX('기사 제목, 링크 정리시트'!B:B,MATCH(CONCATENATE("http://skinnonews.com"&amp;'5pg 데이터'!A1296),'기사 제목, 링크 정리시트'!C:C,0)),"")</f>
        <v>Global EV sales to continue upward trend in 2022, and SK Innovation’s tactics to serve the market</v>
      </c>
      <c r="M1296">
        <f>주간_5pg!F1296</f>
        <v>0</v>
      </c>
    </row>
    <row r="1297" spans="1:13">
      <c r="A1297" s="86" t="s">
        <v>1828</v>
      </c>
      <c r="B1297" s="86" t="s">
        <v>234</v>
      </c>
      <c r="C1297" s="86">
        <v>1</v>
      </c>
      <c r="D1297">
        <f>IF(VLOOKUP(A1297,'상위 PV'!A:C,3,0)="기사임",1,"")</f>
        <v>1</v>
      </c>
      <c r="E1297">
        <f>COUNTIF(주간_5pg!$F$2:$F$800,'5pg 데이터'!B1297)</f>
        <v>1</v>
      </c>
      <c r="F1297" t="b">
        <f t="shared" si="20"/>
        <v>1</v>
      </c>
      <c r="G1297" t="str">
        <f>IF(F1297=FALSE,"",B1297&amp;"@"&amp;COUNTIFS($B$1:B1297,B1297,$F$1:F1297,TRUE))</f>
        <v>United Kingdom@45</v>
      </c>
      <c r="H1297" t="str">
        <f>IFERROR(INDEX('기사 제목, 링크 정리시트'!B:B,MATCH(CONCATENATE("http://skinnonews.com"&amp;'5pg 데이터'!A1297),'기사 제목, 링크 정리시트'!C:C,0)),"")</f>
        <v/>
      </c>
      <c r="M1297">
        <f>주간_5pg!F1297</f>
        <v>0</v>
      </c>
    </row>
    <row r="1298" spans="1:13">
      <c r="A1298" s="86" t="s">
        <v>1828</v>
      </c>
      <c r="B1298" s="86" t="s">
        <v>225</v>
      </c>
      <c r="C1298" s="86">
        <v>1</v>
      </c>
      <c r="D1298">
        <f>IF(VLOOKUP(A1298,'상위 PV'!A:C,3,0)="기사임",1,"")</f>
        <v>1</v>
      </c>
      <c r="E1298">
        <f>COUNTIF(주간_5pg!$F$2:$F$800,'5pg 데이터'!B1298)</f>
        <v>1</v>
      </c>
      <c r="F1298" t="b">
        <f t="shared" si="20"/>
        <v>1</v>
      </c>
      <c r="G1298" t="str">
        <f>IF(F1298=FALSE,"",B1298&amp;"@"&amp;COUNTIFS($B$1:B1298,B1298,$F$1:F1298,TRUE))</f>
        <v>United States@118</v>
      </c>
      <c r="H1298" t="str">
        <f>IFERROR(INDEX('기사 제목, 링크 정리시트'!B:B,MATCH(CONCATENATE("http://skinnonews.com"&amp;'5pg 데이터'!A1298),'기사 제목, 링크 정리시트'!C:C,0)),"")</f>
        <v/>
      </c>
      <c r="M1298">
        <f>주간_5pg!F1298</f>
        <v>0</v>
      </c>
    </row>
    <row r="1299" spans="1:13">
      <c r="A1299" s="86" t="s">
        <v>273</v>
      </c>
      <c r="B1299" s="86" t="s">
        <v>244</v>
      </c>
      <c r="C1299" s="86">
        <v>1</v>
      </c>
      <c r="D1299">
        <f>IF(VLOOKUP(A1299,'상위 PV'!A:C,3,0)="기사임",1,"")</f>
        <v>1</v>
      </c>
      <c r="E1299">
        <f>COUNTIF(주간_5pg!$F$2:$F$800,'5pg 데이터'!B1299)</f>
        <v>1</v>
      </c>
      <c r="F1299" t="b">
        <f t="shared" si="20"/>
        <v>1</v>
      </c>
      <c r="G1299" t="str">
        <f>IF(F1299=FALSE,"",B1299&amp;"@"&amp;COUNTIFS($B$1:B1299,B1299,$F$1:F1299,TRUE))</f>
        <v>Indonesia@40</v>
      </c>
      <c r="H1299" t="str">
        <f>IFERROR(INDEX('기사 제목, 링크 정리시트'!B:B,MATCH(CONCATENATE("http://skinnonews.com"&amp;'5pg 데이터'!A1299),'기사 제목, 링크 정리시트'!C:C,0)),"")</f>
        <v>“It’s not waste, but valuable resource!” – How to reuse and recycle EV batteries</v>
      </c>
      <c r="M1299">
        <f>주간_5pg!F1299</f>
        <v>0</v>
      </c>
    </row>
    <row r="1300" spans="1:13">
      <c r="A1300" s="86" t="s">
        <v>1880</v>
      </c>
      <c r="B1300" s="86" t="s">
        <v>229</v>
      </c>
      <c r="C1300" s="86">
        <v>1</v>
      </c>
      <c r="D1300">
        <f>IF(VLOOKUP(A1300,'상위 PV'!A:C,3,0)="기사임",1,"")</f>
        <v>1</v>
      </c>
      <c r="E1300">
        <f>COUNTIF(주간_5pg!$F$2:$F$800,'5pg 데이터'!B1300)</f>
        <v>1</v>
      </c>
      <c r="F1300" t="b">
        <f t="shared" si="20"/>
        <v>1</v>
      </c>
      <c r="G1300" t="str">
        <f>IF(F1300=FALSE,"",B1300&amp;"@"&amp;COUNTIFS($B$1:B1300,B1300,$F$1:F1300,TRUE))</f>
        <v>India@95</v>
      </c>
      <c r="H1300" t="str">
        <f>IFERROR(INDEX('기사 제목, 링크 정리시트'!B:B,MATCH(CONCATENATE("http://skinnonews.com"&amp;'5pg 데이터'!A1300),'기사 제목, 링크 정리시트'!C:C,0)),"")</f>
        <v/>
      </c>
      <c r="M1300">
        <f>주간_5pg!F1300</f>
        <v>0</v>
      </c>
    </row>
    <row r="1301" spans="1:13">
      <c r="A1301" s="86" t="s">
        <v>1220</v>
      </c>
      <c r="B1301" s="86" t="s">
        <v>227</v>
      </c>
      <c r="C1301" s="86">
        <v>1</v>
      </c>
      <c r="D1301">
        <f>IF(VLOOKUP(A1301,'상위 PV'!A:C,3,0)="기사임",1,"")</f>
        <v>1</v>
      </c>
      <c r="E1301">
        <f>COUNTIF(주간_5pg!$F$2:$F$800,'5pg 데이터'!B1301)</f>
        <v>1</v>
      </c>
      <c r="F1301" t="b">
        <f t="shared" si="20"/>
        <v>1</v>
      </c>
      <c r="G1301" t="str">
        <f>IF(F1301=FALSE,"",B1301&amp;"@"&amp;COUNTIFS($B$1:B1301,B1301,$F$1:F1301,TRUE))</f>
        <v>Japan@69</v>
      </c>
      <c r="H1301" t="str">
        <f>IFERROR(INDEX('기사 제목, 링크 정리시트'!B:B,MATCH(CONCATENATE("http://skinnonews.com"&amp;'5pg 데이터'!A1301),'기사 제목, 링크 정리시트'!C:C,0)),"")</f>
        <v/>
      </c>
      <c r="M1301">
        <f>주간_5pg!F1301</f>
        <v>0</v>
      </c>
    </row>
    <row r="1302" spans="1:13">
      <c r="A1302" s="86" t="s">
        <v>969</v>
      </c>
      <c r="B1302" s="86" t="s">
        <v>227</v>
      </c>
      <c r="C1302" s="86">
        <v>1</v>
      </c>
      <c r="D1302">
        <f>IF(VLOOKUP(A1302,'상위 PV'!A:C,3,0)="기사임",1,"")</f>
        <v>1</v>
      </c>
      <c r="E1302">
        <f>COUNTIF(주간_5pg!$F$2:$F$800,'5pg 데이터'!B1302)</f>
        <v>1</v>
      </c>
      <c r="F1302" t="b">
        <f t="shared" si="20"/>
        <v>1</v>
      </c>
      <c r="G1302" t="str">
        <f>IF(F1302=FALSE,"",B1302&amp;"@"&amp;COUNTIFS($B$1:B1302,B1302,$F$1:F1302,TRUE))</f>
        <v>Japan@70</v>
      </c>
      <c r="H1302" t="str">
        <f>IFERROR(INDEX('기사 제목, 링크 정리시트'!B:B,MATCH(CONCATENATE("http://skinnonews.com"&amp;'5pg 데이터'!A1302),'기사 제목, 링크 정리시트'!C:C,0)),"")</f>
        <v>SK On, Ford and Koç signed an MOU to create a joint venture for battery production in Turkey</v>
      </c>
      <c r="M1302">
        <f>주간_5pg!F1302</f>
        <v>0</v>
      </c>
    </row>
    <row r="1303" spans="1:13">
      <c r="A1303" s="86" t="s">
        <v>969</v>
      </c>
      <c r="B1303" s="86" t="s">
        <v>234</v>
      </c>
      <c r="C1303" s="86">
        <v>1</v>
      </c>
      <c r="D1303">
        <f>IF(VLOOKUP(A1303,'상위 PV'!A:C,3,0)="기사임",1,"")</f>
        <v>1</v>
      </c>
      <c r="E1303">
        <f>COUNTIF(주간_5pg!$F$2:$F$800,'5pg 데이터'!B1303)</f>
        <v>1</v>
      </c>
      <c r="F1303" t="b">
        <f t="shared" si="20"/>
        <v>1</v>
      </c>
      <c r="G1303" t="str">
        <f>IF(F1303=FALSE,"",B1303&amp;"@"&amp;COUNTIFS($B$1:B1303,B1303,$F$1:F1303,TRUE))</f>
        <v>United Kingdom@46</v>
      </c>
      <c r="H1303" t="str">
        <f>IFERROR(INDEX('기사 제목, 링크 정리시트'!B:B,MATCH(CONCATENATE("http://skinnonews.com"&amp;'5pg 데이터'!A1303),'기사 제목, 링크 정리시트'!C:C,0)),"")</f>
        <v>SK On, Ford and Koç signed an MOU to create a joint venture for battery production in Turkey</v>
      </c>
      <c r="M1303">
        <f>주간_5pg!F1303</f>
        <v>0</v>
      </c>
    </row>
    <row r="1304" spans="1:13">
      <c r="A1304" s="86" t="s">
        <v>906</v>
      </c>
      <c r="B1304" s="86" t="s">
        <v>230</v>
      </c>
      <c r="C1304" s="86">
        <v>1</v>
      </c>
      <c r="D1304">
        <f>IF(VLOOKUP(A1304,'상위 PV'!A:C,3,0)="기사임",1,"")</f>
        <v>1</v>
      </c>
      <c r="E1304">
        <f>COUNTIF(주간_5pg!$F$2:$F$800,'5pg 데이터'!B1304)</f>
        <v>1</v>
      </c>
      <c r="F1304" t="b">
        <f t="shared" si="20"/>
        <v>1</v>
      </c>
      <c r="G1304" t="str">
        <f>IF(F1304=FALSE,"",B1304&amp;"@"&amp;COUNTIFS($B$1:B1304,B1304,$F$1:F1304,TRUE))</f>
        <v>Singapore@76</v>
      </c>
      <c r="H1304" t="str">
        <f>IFERROR(INDEX('기사 제목, 링크 정리시트'!B:B,MATCH(CONCATENATE("http://skinnonews.com"&amp;'5pg 데이터'!A1304),'기사 제목, 링크 정리시트'!C:C,0)),"")</f>
        <v>SK Geo Centric making equity investment into PureCycle Technologies to expand plastic recycling business</v>
      </c>
      <c r="M1304">
        <f>주간_5pg!F1304</f>
        <v>0</v>
      </c>
    </row>
    <row r="1305" spans="1:13">
      <c r="A1305" s="86" t="s">
        <v>906</v>
      </c>
      <c r="B1305" s="86" t="s">
        <v>596</v>
      </c>
      <c r="C1305" s="86">
        <v>1</v>
      </c>
      <c r="D1305">
        <f>IF(VLOOKUP(A1305,'상위 PV'!A:C,3,0)="기사임",1,"")</f>
        <v>1</v>
      </c>
      <c r="E1305">
        <f>COUNTIF(주간_5pg!$F$2:$F$800,'5pg 데이터'!B1305)</f>
        <v>1</v>
      </c>
      <c r="F1305" t="b">
        <f t="shared" si="20"/>
        <v>1</v>
      </c>
      <c r="G1305" t="str">
        <f>IF(F1305=FALSE,"",B1305&amp;"@"&amp;COUNTIFS($B$1:B1305,B1305,$F$1:F1305,TRUE))</f>
        <v>Switzerland@13</v>
      </c>
      <c r="H1305" t="str">
        <f>IFERROR(INDEX('기사 제목, 링크 정리시트'!B:B,MATCH(CONCATENATE("http://skinnonews.com"&amp;'5pg 데이터'!A1305),'기사 제목, 링크 정리시트'!C:C,0)),"")</f>
        <v>SK Geo Centric making equity investment into PureCycle Technologies to expand plastic recycling business</v>
      </c>
      <c r="M1305">
        <f>주간_5pg!F1305</f>
        <v>0</v>
      </c>
    </row>
    <row r="1306" spans="1:13">
      <c r="A1306" s="86" t="s">
        <v>906</v>
      </c>
      <c r="B1306" s="86" t="s">
        <v>225</v>
      </c>
      <c r="C1306" s="86">
        <v>1</v>
      </c>
      <c r="D1306">
        <f>IF(VLOOKUP(A1306,'상위 PV'!A:C,3,0)="기사임",1,"")</f>
        <v>1</v>
      </c>
      <c r="E1306">
        <f>COUNTIF(주간_5pg!$F$2:$F$800,'5pg 데이터'!B1306)</f>
        <v>1</v>
      </c>
      <c r="F1306" t="b">
        <f t="shared" si="20"/>
        <v>1</v>
      </c>
      <c r="G1306" t="str">
        <f>IF(F1306=FALSE,"",B1306&amp;"@"&amp;COUNTIFS($B$1:B1306,B1306,$F$1:F1306,TRUE))</f>
        <v>United States@119</v>
      </c>
      <c r="H1306" t="str">
        <f>IFERROR(INDEX('기사 제목, 링크 정리시트'!B:B,MATCH(CONCATENATE("http://skinnonews.com"&amp;'5pg 데이터'!A1306),'기사 제목, 링크 정리시트'!C:C,0)),"")</f>
        <v>SK Geo Centric making equity investment into PureCycle Technologies to expand plastic recycling business</v>
      </c>
      <c r="M1306">
        <f>주간_5pg!F1306</f>
        <v>0</v>
      </c>
    </row>
    <row r="1307" spans="1:13">
      <c r="A1307" s="86" t="s">
        <v>276</v>
      </c>
      <c r="B1307" s="86" t="s">
        <v>226</v>
      </c>
      <c r="C1307" s="86">
        <v>1</v>
      </c>
      <c r="D1307">
        <f>IF(VLOOKUP(A1307,'상위 PV'!A:C,3,0)="기사임",1,"")</f>
        <v>1</v>
      </c>
      <c r="E1307">
        <f>COUNTIF(주간_5pg!$F$2:$F$800,'5pg 데이터'!B1307)</f>
        <v>1</v>
      </c>
      <c r="F1307" t="b">
        <f t="shared" si="20"/>
        <v>1</v>
      </c>
      <c r="G1307" t="str">
        <f>IF(F1307=FALSE,"",B1307&amp;"@"&amp;COUNTIFS($B$1:B1307,B1307,$F$1:F1307,TRUE))</f>
        <v>South Korea@125</v>
      </c>
      <c r="H1307" t="str">
        <f>IFERROR(INDEX('기사 제목, 링크 정리시트'!B:B,MATCH(CONCATENATE("http://skinnonews.com"&amp;'5pg 데이터'!A1307),'기사 제목, 링크 정리시트'!C:C,0)),"")</f>
        <v>SK On unveils production process and future vision of “Safe Batteries” at InterBattery 2022</v>
      </c>
      <c r="M1307">
        <f>주간_5pg!F1307</f>
        <v>0</v>
      </c>
    </row>
    <row r="1308" spans="1:13">
      <c r="A1308" s="86" t="s">
        <v>276</v>
      </c>
      <c r="B1308" s="86" t="s">
        <v>242</v>
      </c>
      <c r="C1308" s="86">
        <v>1</v>
      </c>
      <c r="D1308">
        <f>IF(VLOOKUP(A1308,'상위 PV'!A:C,3,0)="기사임",1,"")</f>
        <v>1</v>
      </c>
      <c r="E1308">
        <f>COUNTIF(주간_5pg!$F$2:$F$800,'5pg 데이터'!B1308)</f>
        <v>1</v>
      </c>
      <c r="F1308" t="b">
        <f t="shared" si="20"/>
        <v>1</v>
      </c>
      <c r="G1308" t="str">
        <f>IF(F1308=FALSE,"",B1308&amp;"@"&amp;COUNTIFS($B$1:B1308,B1308,$F$1:F1308,TRUE))</f>
        <v>Taiwan@27</v>
      </c>
      <c r="H1308" t="str">
        <f>IFERROR(INDEX('기사 제목, 링크 정리시트'!B:B,MATCH(CONCATENATE("http://skinnonews.com"&amp;'5pg 데이터'!A1308),'기사 제목, 링크 정리시트'!C:C,0)),"")</f>
        <v>SK On unveils production process and future vision of “Safe Batteries” at InterBattery 2022</v>
      </c>
      <c r="M1308">
        <f>주간_5pg!F1308</f>
        <v>0</v>
      </c>
    </row>
    <row r="1309" spans="1:13">
      <c r="A1309" s="86" t="s">
        <v>607</v>
      </c>
      <c r="B1309" s="86" t="s">
        <v>232</v>
      </c>
      <c r="C1309" s="86">
        <v>1</v>
      </c>
      <c r="D1309">
        <f>IF(VLOOKUP(A1309,'상위 PV'!A:C,3,0)="기사임",1,"")</f>
        <v>1</v>
      </c>
      <c r="E1309">
        <f>COUNTIF(주간_5pg!$F$2:$F$800,'5pg 데이터'!B1309)</f>
        <v>1</v>
      </c>
      <c r="F1309" t="b">
        <f t="shared" si="20"/>
        <v>1</v>
      </c>
      <c r="G1309" t="str">
        <f>IF(F1309=FALSE,"",B1309&amp;"@"&amp;COUNTIFS($B$1:B1309,B1309,$F$1:F1309,TRUE))</f>
        <v>Canada@26</v>
      </c>
      <c r="H1309" t="str">
        <f>IFERROR(INDEX('기사 제목, 링크 정리시트'!B:B,MATCH(CONCATENATE("http://skinnonews.com"&amp;'5pg 데이터'!A1309),'기사 제목, 링크 정리시트'!C:C,0)),"")</f>
        <v/>
      </c>
      <c r="M1309">
        <f>주간_5pg!F1309</f>
        <v>0</v>
      </c>
    </row>
    <row r="1310" spans="1:13">
      <c r="A1310" s="86" t="s">
        <v>607</v>
      </c>
      <c r="B1310" s="86" t="s">
        <v>225</v>
      </c>
      <c r="C1310" s="86">
        <v>1</v>
      </c>
      <c r="D1310">
        <f>IF(VLOOKUP(A1310,'상위 PV'!A:C,3,0)="기사임",1,"")</f>
        <v>1</v>
      </c>
      <c r="E1310">
        <f>COUNTIF(주간_5pg!$F$2:$F$800,'5pg 데이터'!B1310)</f>
        <v>1</v>
      </c>
      <c r="F1310" t="b">
        <f t="shared" si="20"/>
        <v>1</v>
      </c>
      <c r="G1310" t="str">
        <f>IF(F1310=FALSE,"",B1310&amp;"@"&amp;COUNTIFS($B$1:B1310,B1310,$F$1:F1310,TRUE))</f>
        <v>United States@120</v>
      </c>
      <c r="H1310" t="str">
        <f>IFERROR(INDEX('기사 제목, 링크 정리시트'!B:B,MATCH(CONCATENATE("http://skinnonews.com"&amp;'5pg 데이터'!A1310),'기사 제목, 링크 정리시트'!C:C,0)),"")</f>
        <v/>
      </c>
      <c r="M1310">
        <f>주간_5pg!F1310</f>
        <v>0</v>
      </c>
    </row>
    <row r="1311" spans="1:13">
      <c r="A1311" s="86" t="s">
        <v>311</v>
      </c>
      <c r="B1311" s="86" t="s">
        <v>226</v>
      </c>
      <c r="C1311" s="86">
        <v>1</v>
      </c>
      <c r="D1311">
        <f>IF(VLOOKUP(A1311,'상위 PV'!A:C,3,0)="기사임",1,"")</f>
        <v>1</v>
      </c>
      <c r="E1311">
        <f>COUNTIF(주간_5pg!$F$2:$F$800,'5pg 데이터'!B1311)</f>
        <v>1</v>
      </c>
      <c r="F1311" t="b">
        <f t="shared" si="20"/>
        <v>1</v>
      </c>
      <c r="G1311" t="str">
        <f>IF(F1311=FALSE,"",B1311&amp;"@"&amp;COUNTIFS($B$1:B1311,B1311,$F$1:F1311,TRUE))</f>
        <v>South Korea@126</v>
      </c>
      <c r="H1311" t="str">
        <f>IFERROR(INDEX('기사 제목, 링크 정리시트'!B:B,MATCH(CONCATENATE("http://skinnonews.com"&amp;'5pg 데이터'!A1311),'기사 제목, 링크 정리시트'!C:C,0)),"")</f>
        <v/>
      </c>
      <c r="M1311">
        <f>주간_5pg!F1311</f>
        <v>0</v>
      </c>
    </row>
    <row r="1312" spans="1:13">
      <c r="A1312" s="86" t="s">
        <v>311</v>
      </c>
      <c r="B1312" s="86" t="s">
        <v>242</v>
      </c>
      <c r="C1312" s="86">
        <v>1</v>
      </c>
      <c r="D1312">
        <f>IF(VLOOKUP(A1312,'상위 PV'!A:C,3,0)="기사임",1,"")</f>
        <v>1</v>
      </c>
      <c r="E1312">
        <f>COUNTIF(주간_5pg!$F$2:$F$800,'5pg 데이터'!B1312)</f>
        <v>1</v>
      </c>
      <c r="F1312" t="b">
        <f t="shared" si="20"/>
        <v>1</v>
      </c>
      <c r="G1312" t="str">
        <f>IF(F1312=FALSE,"",B1312&amp;"@"&amp;COUNTIFS($B$1:B1312,B1312,$F$1:F1312,TRUE))</f>
        <v>Taiwan@28</v>
      </c>
      <c r="H1312" t="str">
        <f>IFERROR(INDEX('기사 제목, 링크 정리시트'!B:B,MATCH(CONCATENATE("http://skinnonews.com"&amp;'5pg 데이터'!A1312),'기사 제목, 링크 정리시트'!C:C,0)),"")</f>
        <v/>
      </c>
      <c r="M1312">
        <f>주간_5pg!F1312</f>
        <v>0</v>
      </c>
    </row>
    <row r="1313" spans="1:13">
      <c r="A1313" s="86" t="s">
        <v>617</v>
      </c>
      <c r="B1313" s="86" t="s">
        <v>231</v>
      </c>
      <c r="C1313" s="86">
        <v>1</v>
      </c>
      <c r="D1313">
        <f>IF(VLOOKUP(A1313,'상위 PV'!A:C,3,0)="기사임",1,"")</f>
        <v>1</v>
      </c>
      <c r="E1313">
        <f>COUNTIF(주간_5pg!$F$2:$F$800,'5pg 데이터'!B1313)</f>
        <v>1</v>
      </c>
      <c r="F1313" t="b">
        <f t="shared" si="20"/>
        <v>1</v>
      </c>
      <c r="G1313" t="str">
        <f>IF(F1313=FALSE,"",B1313&amp;"@"&amp;COUNTIFS($B$1:B1313,B1313,$F$1:F1313,TRUE))</f>
        <v>China@40</v>
      </c>
      <c r="H1313" t="str">
        <f>IFERROR(INDEX('기사 제목, 링크 정리시트'!B:B,MATCH(CONCATENATE("http://skinnonews.com"&amp;'5pg 데이터'!A1313),'기사 제목, 링크 정리시트'!C:C,0)),"")</f>
        <v>SK On announces successful joint development of Battery Monitoring Integrated Circuit</v>
      </c>
      <c r="M1313">
        <f>주간_5pg!F1313</f>
        <v>0</v>
      </c>
    </row>
    <row r="1314" spans="1:13">
      <c r="A1314" s="86" t="s">
        <v>617</v>
      </c>
      <c r="B1314" s="86" t="s">
        <v>237</v>
      </c>
      <c r="C1314" s="86">
        <v>1</v>
      </c>
      <c r="D1314">
        <f>IF(VLOOKUP(A1314,'상위 PV'!A:C,3,0)="기사임",1,"")</f>
        <v>1</v>
      </c>
      <c r="E1314">
        <f>COUNTIF(주간_5pg!$F$2:$F$800,'5pg 데이터'!B1314)</f>
        <v>1</v>
      </c>
      <c r="F1314" t="b">
        <f t="shared" si="20"/>
        <v>1</v>
      </c>
      <c r="G1314" t="str">
        <f>IF(F1314=FALSE,"",B1314&amp;"@"&amp;COUNTIFS($B$1:B1314,B1314,$F$1:F1314,TRUE))</f>
        <v>Malaysia@22</v>
      </c>
      <c r="H1314" t="str">
        <f>IFERROR(INDEX('기사 제목, 링크 정리시트'!B:B,MATCH(CONCATENATE("http://skinnonews.com"&amp;'5pg 데이터'!A1314),'기사 제목, 링크 정리시트'!C:C,0)),"")</f>
        <v>SK On announces successful joint development of Battery Monitoring Integrated Circuit</v>
      </c>
      <c r="M1314">
        <f>주간_5pg!F1314</f>
        <v>0</v>
      </c>
    </row>
    <row r="1315" spans="1:13">
      <c r="A1315" s="86" t="s">
        <v>617</v>
      </c>
      <c r="B1315" s="86" t="s">
        <v>226</v>
      </c>
      <c r="C1315" s="86">
        <v>1</v>
      </c>
      <c r="D1315">
        <f>IF(VLOOKUP(A1315,'상위 PV'!A:C,3,0)="기사임",1,"")</f>
        <v>1</v>
      </c>
      <c r="E1315">
        <f>COUNTIF(주간_5pg!$F$2:$F$800,'5pg 데이터'!B1315)</f>
        <v>1</v>
      </c>
      <c r="F1315" t="b">
        <f t="shared" si="20"/>
        <v>1</v>
      </c>
      <c r="G1315" t="str">
        <f>IF(F1315=FALSE,"",B1315&amp;"@"&amp;COUNTIFS($B$1:B1315,B1315,$F$1:F1315,TRUE))</f>
        <v>South Korea@127</v>
      </c>
      <c r="H1315" t="str">
        <f>IFERROR(INDEX('기사 제목, 링크 정리시트'!B:B,MATCH(CONCATENATE("http://skinnonews.com"&amp;'5pg 데이터'!A1315),'기사 제목, 링크 정리시트'!C:C,0)),"")</f>
        <v>SK On announces successful joint development of Battery Monitoring Integrated Circuit</v>
      </c>
      <c r="M1315">
        <f>주간_5pg!F1315</f>
        <v>0</v>
      </c>
    </row>
    <row r="1316" spans="1:13">
      <c r="A1316" s="86" t="s">
        <v>617</v>
      </c>
      <c r="B1316" s="86" t="s">
        <v>234</v>
      </c>
      <c r="C1316" s="86">
        <v>1</v>
      </c>
      <c r="D1316">
        <f>IF(VLOOKUP(A1316,'상위 PV'!A:C,3,0)="기사임",1,"")</f>
        <v>1</v>
      </c>
      <c r="E1316">
        <f>COUNTIF(주간_5pg!$F$2:$F$800,'5pg 데이터'!B1316)</f>
        <v>1</v>
      </c>
      <c r="F1316" t="b">
        <f t="shared" si="20"/>
        <v>1</v>
      </c>
      <c r="G1316" t="str">
        <f>IF(F1316=FALSE,"",B1316&amp;"@"&amp;COUNTIFS($B$1:B1316,B1316,$F$1:F1316,TRUE))</f>
        <v>United Kingdom@47</v>
      </c>
      <c r="H1316" t="str">
        <f>IFERROR(INDEX('기사 제목, 링크 정리시트'!B:B,MATCH(CONCATENATE("http://skinnonews.com"&amp;'5pg 데이터'!A1316),'기사 제목, 링크 정리시트'!C:C,0)),"")</f>
        <v>SK On announces successful joint development of Battery Monitoring Integrated Circuit</v>
      </c>
      <c r="M1316">
        <f>주간_5pg!F1316</f>
        <v>0</v>
      </c>
    </row>
    <row r="1317" spans="1:13">
      <c r="A1317" s="86" t="s">
        <v>1881</v>
      </c>
      <c r="B1317" s="86" t="s">
        <v>229</v>
      </c>
      <c r="C1317" s="86">
        <v>1</v>
      </c>
      <c r="D1317">
        <f>IF(VLOOKUP(A1317,'상위 PV'!A:C,3,0)="기사임",1,"")</f>
        <v>1</v>
      </c>
      <c r="E1317">
        <f>COUNTIF(주간_5pg!$F$2:$F$800,'5pg 데이터'!B1317)</f>
        <v>1</v>
      </c>
      <c r="F1317" t="b">
        <f t="shared" si="20"/>
        <v>1</v>
      </c>
      <c r="G1317" t="str">
        <f>IF(F1317=FALSE,"",B1317&amp;"@"&amp;COUNTIFS($B$1:B1317,B1317,$F$1:F1317,TRUE))</f>
        <v>India@96</v>
      </c>
      <c r="H1317" t="str">
        <f>IFERROR(INDEX('기사 제목, 링크 정리시트'!B:B,MATCH(CONCATENATE("http://skinnonews.com"&amp;'5pg 데이터'!A1317),'기사 제목, 링크 정리시트'!C:C,0)),"")</f>
        <v>Why seamless fast charging is essential for Electric Vehicles (by James Carter)</v>
      </c>
      <c r="M1317">
        <f>주간_5pg!F1317</f>
        <v>0</v>
      </c>
    </row>
    <row r="1318" spans="1:13">
      <c r="A1318" s="86" t="s">
        <v>298</v>
      </c>
      <c r="B1318" s="86" t="s">
        <v>249</v>
      </c>
      <c r="C1318" s="86">
        <v>1</v>
      </c>
      <c r="D1318">
        <f>IF(VLOOKUP(A1318,'상위 PV'!A:C,3,0)="기사임",1,"")</f>
        <v>1</v>
      </c>
      <c r="E1318">
        <f>COUNTIF(주간_5pg!$F$2:$F$800,'5pg 데이터'!B1318)</f>
        <v>1</v>
      </c>
      <c r="F1318" t="b">
        <f t="shared" si="20"/>
        <v>1</v>
      </c>
      <c r="G1318" t="str">
        <f>IF(F1318=FALSE,"",B1318&amp;"@"&amp;COUNTIFS($B$1:B1318,B1318,$F$1:F1318,TRUE))</f>
        <v>Australia@23</v>
      </c>
      <c r="H1318" t="str">
        <f>IFERROR(INDEX('기사 제목, 링크 정리시트'!B:B,MATCH(CONCATENATE("http://skinnonews.com"&amp;'5pg 데이터'!A1318),'기사 제목, 링크 정리시트'!C:C,0)),"")</f>
        <v>SK Energy transforms traditional gas stations into eco-friendly Energy Super Stations</v>
      </c>
      <c r="M1318">
        <f>주간_5pg!F1318</f>
        <v>0</v>
      </c>
    </row>
    <row r="1319" spans="1:13">
      <c r="A1319" s="86" t="s">
        <v>298</v>
      </c>
      <c r="B1319" s="86" t="s">
        <v>1802</v>
      </c>
      <c r="C1319" s="86">
        <v>1</v>
      </c>
      <c r="D1319">
        <f>IF(VLOOKUP(A1319,'상위 PV'!A:C,3,0)="기사임",1,"")</f>
        <v>1</v>
      </c>
      <c r="E1319">
        <f>COUNTIF(주간_5pg!$F$2:$F$800,'5pg 데이터'!B1319)</f>
        <v>1</v>
      </c>
      <c r="F1319" t="b">
        <f t="shared" si="20"/>
        <v>1</v>
      </c>
      <c r="G1319" t="str">
        <f>IF(F1319=FALSE,"",B1319&amp;"@"&amp;COUNTIFS($B$1:B1319,B1319,$F$1:F1319,TRUE))</f>
        <v>Belarus@1</v>
      </c>
      <c r="H1319" t="str">
        <f>IFERROR(INDEX('기사 제목, 링크 정리시트'!B:B,MATCH(CONCATENATE("http://skinnonews.com"&amp;'5pg 데이터'!A1319),'기사 제목, 링크 정리시트'!C:C,0)),"")</f>
        <v>SK Energy transforms traditional gas stations into eco-friendly Energy Super Stations</v>
      </c>
      <c r="M1319">
        <f>주간_5pg!F1319</f>
        <v>0</v>
      </c>
    </row>
    <row r="1320" spans="1:13">
      <c r="A1320" s="86" t="s">
        <v>298</v>
      </c>
      <c r="B1320" s="86" t="s">
        <v>229</v>
      </c>
      <c r="C1320" s="86">
        <v>1</v>
      </c>
      <c r="D1320">
        <f>IF(VLOOKUP(A1320,'상위 PV'!A:C,3,0)="기사임",1,"")</f>
        <v>1</v>
      </c>
      <c r="E1320">
        <f>COUNTIF(주간_5pg!$F$2:$F$800,'5pg 데이터'!B1320)</f>
        <v>1</v>
      </c>
      <c r="F1320" t="b">
        <f t="shared" si="20"/>
        <v>1</v>
      </c>
      <c r="G1320" t="str">
        <f>IF(F1320=FALSE,"",B1320&amp;"@"&amp;COUNTIFS($B$1:B1320,B1320,$F$1:F1320,TRUE))</f>
        <v>India@97</v>
      </c>
      <c r="H1320" t="str">
        <f>IFERROR(INDEX('기사 제목, 링크 정리시트'!B:B,MATCH(CONCATENATE("http://skinnonews.com"&amp;'5pg 데이터'!A1320),'기사 제목, 링크 정리시트'!C:C,0)),"")</f>
        <v>SK Energy transforms traditional gas stations into eco-friendly Energy Super Stations</v>
      </c>
      <c r="M1320">
        <f>주간_5pg!F1320</f>
        <v>0</v>
      </c>
    </row>
    <row r="1321" spans="1:13">
      <c r="A1321" s="86" t="s">
        <v>1882</v>
      </c>
      <c r="B1321" s="86" t="s">
        <v>1563</v>
      </c>
      <c r="C1321" s="86">
        <v>1</v>
      </c>
      <c r="D1321">
        <f>IF(VLOOKUP(A1321,'상위 PV'!A:C,3,0)="기사임",1,"")</f>
        <v>1</v>
      </c>
      <c r="E1321">
        <f>COUNTIF(주간_5pg!$F$2:$F$800,'5pg 데이터'!B1321)</f>
        <v>1</v>
      </c>
      <c r="F1321" t="b">
        <f t="shared" si="20"/>
        <v>1</v>
      </c>
      <c r="G1321" t="str">
        <f>IF(F1321=FALSE,"",B1321&amp;"@"&amp;COUNTIFS($B$1:B1321,B1321,$F$1:F1321,TRUE))</f>
        <v>Peru@4</v>
      </c>
      <c r="H1321" t="str">
        <f>IFERROR(INDEX('기사 제목, 링크 정리시트'!B:B,MATCH(CONCATENATE("http://skinnonews.com"&amp;'5pg 데이터'!A1321),'기사 제목, 링크 정리시트'!C:C,0)),"")</f>
        <v/>
      </c>
      <c r="M1321">
        <f>주간_5pg!F1321</f>
        <v>0</v>
      </c>
    </row>
    <row r="1322" spans="1:13">
      <c r="A1322" s="86" t="s">
        <v>1815</v>
      </c>
      <c r="B1322" s="86" t="s">
        <v>233</v>
      </c>
      <c r="C1322" s="86">
        <v>1</v>
      </c>
      <c r="D1322">
        <f>IF(VLOOKUP(A1322,'상위 PV'!A:C,3,0)="기사임",1,"")</f>
        <v>1</v>
      </c>
      <c r="E1322">
        <f>COUNTIF(주간_5pg!$F$2:$F$800,'5pg 데이터'!B1322)</f>
        <v>1</v>
      </c>
      <c r="F1322" t="b">
        <f t="shared" si="20"/>
        <v>1</v>
      </c>
      <c r="G1322" t="str">
        <f>IF(F1322=FALSE,"",B1322&amp;"@"&amp;COUNTIFS($B$1:B1322,B1322,$F$1:F1322,TRUE))</f>
        <v>Hong Kong@35</v>
      </c>
      <c r="H1322" t="str">
        <f>IFERROR(INDEX('기사 제목, 링크 정리시트'!B:B,MATCH(CONCATENATE("http://skinnonews.com"&amp;'5pg 데이터'!A1322),'기사 제목, 링크 정리시트'!C:C,0)),"")</f>
        <v>SK Energy, SK Networks, Daeho Industries partner to push forward with pyrolysis business by recycling waste tire</v>
      </c>
      <c r="M1322">
        <f>주간_5pg!F1322</f>
        <v>0</v>
      </c>
    </row>
    <row r="1323" spans="1:13">
      <c r="A1323" s="86" t="s">
        <v>1883</v>
      </c>
      <c r="B1323" s="86" t="s">
        <v>244</v>
      </c>
      <c r="C1323" s="86">
        <v>1</v>
      </c>
      <c r="D1323">
        <f>IF(VLOOKUP(A1323,'상위 PV'!A:C,3,0)="기사임",1,"")</f>
        <v>1</v>
      </c>
      <c r="E1323">
        <f>COUNTIF(주간_5pg!$F$2:$F$800,'5pg 데이터'!B1323)</f>
        <v>1</v>
      </c>
      <c r="F1323" t="b">
        <f t="shared" si="20"/>
        <v>1</v>
      </c>
      <c r="G1323" t="str">
        <f>IF(F1323=FALSE,"",B1323&amp;"@"&amp;COUNTIFS($B$1:B1323,B1323,$F$1:F1323,TRUE))</f>
        <v>Indonesia@41</v>
      </c>
      <c r="H1323" t="str">
        <f>IFERROR(INDEX('기사 제목, 링크 정리시트'!B:B,MATCH(CONCATENATE("http://skinnonews.com"&amp;'5pg 데이터'!A1323),'기사 제목, 링크 정리시트'!C:C,0)),"")</f>
        <v/>
      </c>
      <c r="M1323">
        <f>주간_5pg!F1323</f>
        <v>0</v>
      </c>
    </row>
    <row r="1324" spans="1:13">
      <c r="A1324" s="86" t="s">
        <v>1884</v>
      </c>
      <c r="B1324" s="86" t="s">
        <v>1563</v>
      </c>
      <c r="C1324" s="86">
        <v>1</v>
      </c>
      <c r="D1324">
        <f>IF(VLOOKUP(A1324,'상위 PV'!A:C,3,0)="기사임",1,"")</f>
        <v>1</v>
      </c>
      <c r="E1324">
        <f>COUNTIF(주간_5pg!$F$2:$F$800,'5pg 데이터'!B1324)</f>
        <v>1</v>
      </c>
      <c r="F1324" t="b">
        <f t="shared" si="20"/>
        <v>1</v>
      </c>
      <c r="G1324" t="str">
        <f>IF(F1324=FALSE,"",B1324&amp;"@"&amp;COUNTIFS($B$1:B1324,B1324,$F$1:F1324,TRUE))</f>
        <v>Peru@5</v>
      </c>
      <c r="H1324" t="str">
        <f>IFERROR(INDEX('기사 제목, 링크 정리시트'!B:B,MATCH(CONCATENATE("http://skinnonews.com"&amp;'5pg 데이터'!A1324),'기사 제목, 링크 정리시트'!C:C,0)),"")</f>
        <v/>
      </c>
      <c r="M1324">
        <f>주간_5pg!F1324</f>
        <v>0</v>
      </c>
    </row>
    <row r="1325" spans="1:13">
      <c r="A1325" s="86" t="s">
        <v>302</v>
      </c>
      <c r="B1325" s="86" t="s">
        <v>1626</v>
      </c>
      <c r="C1325" s="86">
        <v>1</v>
      </c>
      <c r="D1325">
        <f>IF(VLOOKUP(A1325,'상위 PV'!A:C,3,0)="기사임",1,"")</f>
        <v>1</v>
      </c>
      <c r="E1325">
        <f>COUNTIF(주간_5pg!$F$2:$F$800,'5pg 데이터'!B1325)</f>
        <v>1</v>
      </c>
      <c r="F1325" t="b">
        <f t="shared" si="20"/>
        <v>1</v>
      </c>
      <c r="G1325" t="str">
        <f>IF(F1325=FALSE,"",B1325&amp;"@"&amp;COUNTIFS($B$1:B1325,B1325,$F$1:F1325,TRUE))</f>
        <v>Bosnia &amp; Herzegovina@6</v>
      </c>
      <c r="H1325" t="str">
        <f>IFERROR(INDEX('기사 제목, 링크 정리시트'!B:B,MATCH(CONCATENATE("http://skinnonews.com"&amp;'5pg 데이터'!A1325),'기사 제목, 링크 정리시트'!C:C,0)),"")</f>
        <v>SK Earthon signs Production Sharing Contract for Block SK 427 offshore Malaysia with Petronas and PSEP</v>
      </c>
      <c r="M1325">
        <f>주간_5pg!F1325</f>
        <v>0</v>
      </c>
    </row>
    <row r="1326" spans="1:13">
      <c r="A1326" s="86" t="s">
        <v>302</v>
      </c>
      <c r="B1326" s="86" t="s">
        <v>1710</v>
      </c>
      <c r="C1326" s="86">
        <v>1</v>
      </c>
      <c r="D1326">
        <f>IF(VLOOKUP(A1326,'상위 PV'!A:C,3,0)="기사임",1,"")</f>
        <v>1</v>
      </c>
      <c r="E1326">
        <f>COUNTIF(주간_5pg!$F$2:$F$800,'5pg 데이터'!B1326)</f>
        <v>1</v>
      </c>
      <c r="F1326" t="b">
        <f t="shared" si="20"/>
        <v>1</v>
      </c>
      <c r="G1326" t="str">
        <f>IF(F1326=FALSE,"",B1326&amp;"@"&amp;COUNTIFS($B$1:B1326,B1326,$F$1:F1326,TRUE))</f>
        <v>Brunei@2</v>
      </c>
      <c r="H1326" t="str">
        <f>IFERROR(INDEX('기사 제목, 링크 정리시트'!B:B,MATCH(CONCATENATE("http://skinnonews.com"&amp;'5pg 데이터'!A1326),'기사 제목, 링크 정리시트'!C:C,0)),"")</f>
        <v>SK Earthon signs Production Sharing Contract for Block SK 427 offshore Malaysia with Petronas and PSEP</v>
      </c>
      <c r="M1326">
        <f>주간_5pg!F1326</f>
        <v>0</v>
      </c>
    </row>
    <row r="1327" spans="1:13">
      <c r="A1327" s="86" t="s">
        <v>302</v>
      </c>
      <c r="B1327" s="86" t="s">
        <v>1709</v>
      </c>
      <c r="C1327" s="86">
        <v>1</v>
      </c>
      <c r="D1327">
        <f>IF(VLOOKUP(A1327,'상위 PV'!A:C,3,0)="기사임",1,"")</f>
        <v>1</v>
      </c>
      <c r="E1327">
        <f>COUNTIF(주간_5pg!$F$2:$F$800,'5pg 데이터'!B1327)</f>
        <v>1</v>
      </c>
      <c r="F1327" t="b">
        <f t="shared" si="20"/>
        <v>1</v>
      </c>
      <c r="G1327" t="str">
        <f>IF(F1327=FALSE,"",B1327&amp;"@"&amp;COUNTIFS($B$1:B1327,B1327,$F$1:F1327,TRUE))</f>
        <v>Kuwait@5</v>
      </c>
      <c r="H1327" t="str">
        <f>IFERROR(INDEX('기사 제목, 링크 정리시트'!B:B,MATCH(CONCATENATE("http://skinnonews.com"&amp;'5pg 데이터'!A1327),'기사 제목, 링크 정리시트'!C:C,0)),"")</f>
        <v>SK Earthon signs Production Sharing Contract for Block SK 427 offshore Malaysia with Petronas and PSEP</v>
      </c>
      <c r="M1327">
        <f>주간_5pg!F1327</f>
        <v>0</v>
      </c>
    </row>
    <row r="1328" spans="1:13">
      <c r="A1328" s="86" t="s">
        <v>302</v>
      </c>
      <c r="B1328" s="86" t="s">
        <v>1797</v>
      </c>
      <c r="C1328" s="86">
        <v>1</v>
      </c>
      <c r="D1328">
        <f>IF(VLOOKUP(A1328,'상위 PV'!A:C,3,0)="기사임",1,"")</f>
        <v>1</v>
      </c>
      <c r="E1328">
        <f>COUNTIF(주간_5pg!$F$2:$F$800,'5pg 데이터'!B1328)</f>
        <v>1</v>
      </c>
      <c r="F1328" t="b">
        <f t="shared" si="20"/>
        <v>1</v>
      </c>
      <c r="G1328" t="str">
        <f>IF(F1328=FALSE,"",B1328&amp;"@"&amp;COUNTIFS($B$1:B1328,B1328,$F$1:F1328,TRUE))</f>
        <v>Namibia@2</v>
      </c>
      <c r="H1328" t="str">
        <f>IFERROR(INDEX('기사 제목, 링크 정리시트'!B:B,MATCH(CONCATENATE("http://skinnonews.com"&amp;'5pg 데이터'!A1328),'기사 제목, 링크 정리시트'!C:C,0)),"")</f>
        <v>SK Earthon signs Production Sharing Contract for Block SK 427 offshore Malaysia with Petronas and PSEP</v>
      </c>
      <c r="M1328">
        <f>주간_5pg!F1328</f>
        <v>0</v>
      </c>
    </row>
    <row r="1329" spans="1:13">
      <c r="A1329" s="86" t="s">
        <v>302</v>
      </c>
      <c r="B1329" s="86" t="s">
        <v>1481</v>
      </c>
      <c r="C1329" s="86">
        <v>1</v>
      </c>
      <c r="D1329">
        <f>IF(VLOOKUP(A1329,'상위 PV'!A:C,3,0)="기사임",1,"")</f>
        <v>1</v>
      </c>
      <c r="E1329">
        <f>COUNTIF(주간_5pg!$F$2:$F$800,'5pg 데이터'!B1329)</f>
        <v>1</v>
      </c>
      <c r="F1329" t="b">
        <f t="shared" si="20"/>
        <v>1</v>
      </c>
      <c r="G1329" t="str">
        <f>IF(F1329=FALSE,"",B1329&amp;"@"&amp;COUNTIFS($B$1:B1329,B1329,$F$1:F1329,TRUE))</f>
        <v>Norway@6</v>
      </c>
      <c r="H1329" t="str">
        <f>IFERROR(INDEX('기사 제목, 링크 정리시트'!B:B,MATCH(CONCATENATE("http://skinnonews.com"&amp;'5pg 데이터'!A1329),'기사 제목, 링크 정리시트'!C:C,0)),"")</f>
        <v>SK Earthon signs Production Sharing Contract for Block SK 427 offshore Malaysia with Petronas and PSEP</v>
      </c>
      <c r="M1329">
        <f>주간_5pg!F1329</f>
        <v>0</v>
      </c>
    </row>
    <row r="1330" spans="1:13">
      <c r="A1330" s="86" t="s">
        <v>302</v>
      </c>
      <c r="B1330" s="86" t="s">
        <v>628</v>
      </c>
      <c r="C1330" s="86">
        <v>1</v>
      </c>
      <c r="D1330">
        <f>IF(VLOOKUP(A1330,'상위 PV'!A:C,3,0)="기사임",1,"")</f>
        <v>1</v>
      </c>
      <c r="E1330">
        <f>COUNTIF(주간_5pg!$F$2:$F$800,'5pg 데이터'!B1330)</f>
        <v>1</v>
      </c>
      <c r="F1330" t="b">
        <f t="shared" si="20"/>
        <v>1</v>
      </c>
      <c r="G1330" t="str">
        <f>IF(F1330=FALSE,"",B1330&amp;"@"&amp;COUNTIFS($B$1:B1330,B1330,$F$1:F1330,TRUE))</f>
        <v>United Arab Emirates@13</v>
      </c>
      <c r="H1330" t="str">
        <f>IFERROR(INDEX('기사 제목, 링크 정리시트'!B:B,MATCH(CONCATENATE("http://skinnonews.com"&amp;'5pg 데이터'!A1330),'기사 제목, 링크 정리시트'!C:C,0)),"")</f>
        <v>SK Earthon signs Production Sharing Contract for Block SK 427 offshore Malaysia with Petronas and PSEP</v>
      </c>
      <c r="M1330">
        <f>주간_5pg!F1330</f>
        <v>0</v>
      </c>
    </row>
    <row r="1331" spans="1:13">
      <c r="A1331" s="86" t="s">
        <v>1885</v>
      </c>
      <c r="B1331" s="86" t="s">
        <v>227</v>
      </c>
      <c r="C1331" s="86">
        <v>1</v>
      </c>
      <c r="D1331">
        <f>IF(VLOOKUP(A1331,'상위 PV'!A:C,3,0)="기사임",1,"")</f>
        <v>1</v>
      </c>
      <c r="E1331">
        <f>COUNTIF(주간_5pg!$F$2:$F$800,'5pg 데이터'!B1331)</f>
        <v>1</v>
      </c>
      <c r="F1331" t="b">
        <f t="shared" si="20"/>
        <v>1</v>
      </c>
      <c r="G1331" t="str">
        <f>IF(F1331=FALSE,"",B1331&amp;"@"&amp;COUNTIFS($B$1:B1331,B1331,$F$1:F1331,TRUE))</f>
        <v>Japan@71</v>
      </c>
      <c r="H1331" t="str">
        <f>IFERROR(INDEX('기사 제목, 링크 정리시트'!B:B,MATCH(CONCATENATE("http://skinnonews.com"&amp;'5pg 데이터'!A1331),'기사 제목, 링크 정리시트'!C:C,0)),"")</f>
        <v>[SK Innovation’s Q1 2022 Financial Results] Recording sales of KRW 16.26 trillion and operating profit of KRW 1.65 trillion</v>
      </c>
      <c r="M1331">
        <f>주간_5pg!F1331</f>
        <v>0</v>
      </c>
    </row>
    <row r="1332" spans="1:13">
      <c r="A1332" s="86" t="s">
        <v>284</v>
      </c>
      <c r="B1332" s="86" t="s">
        <v>239</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284</v>
      </c>
      <c r="B1333" s="86" t="s">
        <v>245</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284</v>
      </c>
      <c r="B1334" s="86" t="s">
        <v>232</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284</v>
      </c>
      <c r="B1335" s="86" t="s">
        <v>236</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284</v>
      </c>
      <c r="B1336" s="86" t="s">
        <v>229</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284</v>
      </c>
      <c r="B1337" s="86" t="s">
        <v>226</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284</v>
      </c>
      <c r="B1338" s="86" t="s">
        <v>628</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303</v>
      </c>
      <c r="B1339" s="86" t="s">
        <v>237</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303</v>
      </c>
      <c r="B1340" s="86" t="s">
        <v>250</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303</v>
      </c>
      <c r="B1341" s="86" t="s">
        <v>225</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277</v>
      </c>
      <c r="B1342" s="86" t="s">
        <v>226</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294</v>
      </c>
      <c r="B1343" s="86" t="s">
        <v>226</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294</v>
      </c>
      <c r="B1344" s="86" t="s">
        <v>225</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259</v>
      </c>
      <c r="B1345" s="86" t="s">
        <v>231</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259</v>
      </c>
      <c r="B1346" s="86" t="s">
        <v>236</v>
      </c>
      <c r="C1346" s="86">
        <v>1</v>
      </c>
      <c r="D1346" t="str">
        <f>IF(VLOOKUP(A1346,'상위 PV'!A:C,3,0)="기사임",1,"")</f>
        <v/>
      </c>
      <c r="E1346">
        <f>COUNTIF(주간_5pg!$F$2:$F$800,'5pg 데이터'!B1346)</f>
        <v>1</v>
      </c>
      <c r="F1346" t="b">
        <f t="shared" ref="F1346:F1409" si="21">AND(D1346=1,E1346=1)</f>
        <v>0</v>
      </c>
      <c r="G1346" t="str">
        <f>IF(F1346=FALSE,"",B1346&amp;"@"&amp;COUNTIFS($B$1:B1346,B1346,$F$1:F1346,TRUE))</f>
        <v/>
      </c>
      <c r="H1346" t="str">
        <f>IFERROR(INDEX('기사 제목, 링크 정리시트'!B:B,MATCH(CONCATENATE("http://skinnonews.com"&amp;'5pg 데이터'!A1346),'기사 제목, 링크 정리시트'!C:C,0)),"")</f>
        <v/>
      </c>
      <c r="M1346">
        <f>주간_5pg!F1346</f>
        <v>0</v>
      </c>
    </row>
    <row r="1347" spans="1:13">
      <c r="A1347" s="86" t="s">
        <v>1445</v>
      </c>
      <c r="B1347" s="86" t="s">
        <v>245</v>
      </c>
      <c r="C1347" s="86">
        <v>1</v>
      </c>
      <c r="D1347" t="str">
        <f>IF(VLOOKUP(A1347,'상위 PV'!A:C,3,0)="기사임",1,"")</f>
        <v/>
      </c>
      <c r="E1347">
        <f>COUNTIF(주간_5pg!$F$2:$F$800,'5pg 데이터'!B1347)</f>
        <v>1</v>
      </c>
      <c r="F1347" t="b">
        <f t="shared" si="21"/>
        <v>0</v>
      </c>
      <c r="G1347" t="str">
        <f>IF(F1347=FALSE,"",B1347&amp;"@"&amp;COUNTIFS($B$1:B1347,B1347,$F$1:F1347,TRUE))</f>
        <v/>
      </c>
      <c r="H1347" t="str">
        <f>IFERROR(INDEX('기사 제목, 링크 정리시트'!B:B,MATCH(CONCATENATE("http://skinnonews.com"&amp;'5pg 데이터'!A1347),'기사 제목, 링크 정리시트'!C:C,0)),"")</f>
        <v/>
      </c>
      <c r="M1347">
        <f>주간_5pg!F1347</f>
        <v>0</v>
      </c>
    </row>
    <row r="1348" spans="1:13">
      <c r="A1348" s="86" t="s">
        <v>1445</v>
      </c>
      <c r="B1348" s="86" t="s">
        <v>1726</v>
      </c>
      <c r="C1348" s="86">
        <v>1</v>
      </c>
      <c r="D1348" t="str">
        <f>IF(VLOOKUP(A1348,'상위 PV'!A:C,3,0)="기사임",1,"")</f>
        <v/>
      </c>
      <c r="E1348">
        <f>COUNTIF(주간_5pg!$F$2:$F$800,'5pg 데이터'!B1348)</f>
        <v>1</v>
      </c>
      <c r="F1348" t="b">
        <f t="shared" si="21"/>
        <v>0</v>
      </c>
      <c r="G1348" t="str">
        <f>IF(F1348=FALSE,"",B1348&amp;"@"&amp;COUNTIFS($B$1:B1348,B1348,$F$1:F1348,TRUE))</f>
        <v/>
      </c>
      <c r="H1348" t="str">
        <f>IFERROR(INDEX('기사 제목, 링크 정리시트'!B:B,MATCH(CONCATENATE("http://skinnonews.com"&amp;'5pg 데이터'!A1348),'기사 제목, 링크 정리시트'!C:C,0)),"")</f>
        <v/>
      </c>
      <c r="M1348">
        <f>주간_5pg!F1348</f>
        <v>0</v>
      </c>
    </row>
    <row r="1349" spans="1:13">
      <c r="A1349" s="86" t="s">
        <v>1445</v>
      </c>
      <c r="B1349" s="86" t="s">
        <v>231</v>
      </c>
      <c r="C1349" s="86">
        <v>1</v>
      </c>
      <c r="D1349" t="str">
        <f>IF(VLOOKUP(A1349,'상위 PV'!A:C,3,0)="기사임",1,"")</f>
        <v/>
      </c>
      <c r="E1349">
        <f>COUNTIF(주간_5pg!$F$2:$F$800,'5pg 데이터'!B1349)</f>
        <v>1</v>
      </c>
      <c r="F1349" t="b">
        <f t="shared" si="21"/>
        <v>0</v>
      </c>
      <c r="G1349" t="str">
        <f>IF(F1349=FALSE,"",B1349&amp;"@"&amp;COUNTIFS($B$1:B1349,B1349,$F$1:F1349,TRUE))</f>
        <v/>
      </c>
      <c r="H1349" t="str">
        <f>IFERROR(INDEX('기사 제목, 링크 정리시트'!B:B,MATCH(CONCATENATE("http://skinnonews.com"&amp;'5pg 데이터'!A1349),'기사 제목, 링크 정리시트'!C:C,0)),"")</f>
        <v/>
      </c>
      <c r="M1349">
        <f>주간_5pg!F1349</f>
        <v>0</v>
      </c>
    </row>
    <row r="1350" spans="1:13">
      <c r="A1350" s="86" t="s">
        <v>1445</v>
      </c>
      <c r="B1350" s="86" t="s">
        <v>237</v>
      </c>
      <c r="C1350" s="86">
        <v>1</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1445</v>
      </c>
      <c r="B1351" s="86" t="s">
        <v>243</v>
      </c>
      <c r="C1351" s="86">
        <v>1</v>
      </c>
      <c r="D1351" t="str">
        <f>IF(VLOOKUP(A1351,'상위 PV'!A:C,3,0)="기사임",1,"")</f>
        <v/>
      </c>
      <c r="E1351">
        <f>COUNTIF(주간_5pg!$F$2:$F$800,'5pg 데이터'!B1351)</f>
        <v>1</v>
      </c>
      <c r="F1351" t="b">
        <f t="shared" si="21"/>
        <v>0</v>
      </c>
      <c r="G1351" t="str">
        <f>IF(F1351=FALSE,"",B1351&amp;"@"&amp;COUNTIFS($B$1:B1351,B1351,$F$1:F1351,TRUE))</f>
        <v/>
      </c>
      <c r="H1351" t="str">
        <f>IFERROR(INDEX('기사 제목, 링크 정리시트'!B:B,MATCH(CONCATENATE("http://skinnonews.com"&amp;'5pg 데이터'!A1351),'기사 제목, 링크 정리시트'!C:C,0)),"")</f>
        <v/>
      </c>
      <c r="M1351">
        <f>주간_5pg!F1351</f>
        <v>0</v>
      </c>
    </row>
    <row r="1352" spans="1:13">
      <c r="A1352" s="86" t="s">
        <v>1448</v>
      </c>
      <c r="B1352" s="86" t="s">
        <v>231</v>
      </c>
      <c r="C1352" s="86">
        <v>1</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1447</v>
      </c>
      <c r="B1353" s="86" t="s">
        <v>249</v>
      </c>
      <c r="C1353" s="86">
        <v>1</v>
      </c>
      <c r="D1353" t="str">
        <f>IF(VLOOKUP(A1353,'상위 PV'!A:C,3,0)="기사임",1,"")</f>
        <v/>
      </c>
      <c r="E1353">
        <f>COUNTIF(주간_5pg!$F$2:$F$800,'5pg 데이터'!B1353)</f>
        <v>1</v>
      </c>
      <c r="F1353" t="b">
        <f t="shared" si="21"/>
        <v>0</v>
      </c>
      <c r="G1353" t="str">
        <f>IF(F1353=FALSE,"",B1353&amp;"@"&amp;COUNTIFS($B$1:B1353,B1353,$F$1:F1353,TRUE))</f>
        <v/>
      </c>
      <c r="H1353" t="str">
        <f>IFERROR(INDEX('기사 제목, 링크 정리시트'!B:B,MATCH(CONCATENATE("http://skinnonews.com"&amp;'5pg 데이터'!A1353),'기사 제목, 링크 정리시트'!C:C,0)),"")</f>
        <v/>
      </c>
      <c r="M1353">
        <f>주간_5pg!F1353</f>
        <v>0</v>
      </c>
    </row>
    <row r="1354" spans="1:13">
      <c r="A1354" s="86" t="s">
        <v>1447</v>
      </c>
      <c r="B1354" s="86" t="s">
        <v>965</v>
      </c>
      <c r="C1354" s="86">
        <v>1</v>
      </c>
      <c r="D1354" t="str">
        <f>IF(VLOOKUP(A1354,'상위 PV'!A:C,3,0)="기사임",1,"")</f>
        <v/>
      </c>
      <c r="E1354">
        <f>COUNTIF(주간_5pg!$F$2:$F$800,'5pg 데이터'!B1354)</f>
        <v>1</v>
      </c>
      <c r="F1354" t="b">
        <f t="shared" si="21"/>
        <v>0</v>
      </c>
      <c r="G1354" t="str">
        <f>IF(F1354=FALSE,"",B1354&amp;"@"&amp;COUNTIFS($B$1:B1354,B1354,$F$1:F1354,TRUE))</f>
        <v/>
      </c>
      <c r="H1354" t="str">
        <f>IFERROR(INDEX('기사 제목, 링크 정리시트'!B:B,MATCH(CONCATENATE("http://skinnonews.com"&amp;'5pg 데이터'!A1354),'기사 제목, 링크 정리시트'!C:C,0)),"")</f>
        <v/>
      </c>
      <c r="M1354">
        <f>주간_5pg!F1354</f>
        <v>0</v>
      </c>
    </row>
    <row r="1355" spans="1:13">
      <c r="A1355" s="86" t="s">
        <v>1447</v>
      </c>
      <c r="B1355" s="86" t="s">
        <v>233</v>
      </c>
      <c r="C1355" s="86">
        <v>1</v>
      </c>
      <c r="D1355" t="str">
        <f>IF(VLOOKUP(A1355,'상위 PV'!A:C,3,0)="기사임",1,"")</f>
        <v/>
      </c>
      <c r="E1355">
        <f>COUNTIF(주간_5pg!$F$2:$F$800,'5pg 데이터'!B1355)</f>
        <v>1</v>
      </c>
      <c r="F1355" t="b">
        <f t="shared" si="21"/>
        <v>0</v>
      </c>
      <c r="G1355" t="str">
        <f>IF(F1355=FALSE,"",B1355&amp;"@"&amp;COUNTIFS($B$1:B1355,B1355,$F$1:F1355,TRUE))</f>
        <v/>
      </c>
      <c r="H1355" t="str">
        <f>IFERROR(INDEX('기사 제목, 링크 정리시트'!B:B,MATCH(CONCATENATE("http://skinnonews.com"&amp;'5pg 데이터'!A1355),'기사 제목, 링크 정리시트'!C:C,0)),"")</f>
        <v/>
      </c>
      <c r="M1355">
        <f>주간_5pg!F1355</f>
        <v>0</v>
      </c>
    </row>
    <row r="1356" spans="1:13">
      <c r="A1356" s="86" t="s">
        <v>1447</v>
      </c>
      <c r="B1356" s="86" t="s">
        <v>237</v>
      </c>
      <c r="C1356" s="86">
        <v>1</v>
      </c>
      <c r="D1356" t="str">
        <f>IF(VLOOKUP(A1356,'상위 PV'!A:C,3,0)="기사임",1,"")</f>
        <v/>
      </c>
      <c r="E1356">
        <f>COUNTIF(주간_5pg!$F$2:$F$800,'5pg 데이터'!B1356)</f>
        <v>1</v>
      </c>
      <c r="F1356" t="b">
        <f t="shared" si="21"/>
        <v>0</v>
      </c>
      <c r="G1356" t="str">
        <f>IF(F1356=FALSE,"",B1356&amp;"@"&amp;COUNTIFS($B$1:B1356,B1356,$F$1:F1356,TRUE))</f>
        <v/>
      </c>
      <c r="H1356" t="str">
        <f>IFERROR(INDEX('기사 제목, 링크 정리시트'!B:B,MATCH(CONCATENATE("http://skinnonews.com"&amp;'5pg 데이터'!A1356),'기사 제목, 링크 정리시트'!C:C,0)),"")</f>
        <v/>
      </c>
      <c r="M1356">
        <f>주간_5pg!F1356</f>
        <v>0</v>
      </c>
    </row>
    <row r="1357" spans="1:13">
      <c r="A1357" s="86" t="s">
        <v>1447</v>
      </c>
      <c r="B1357" s="86" t="s">
        <v>234</v>
      </c>
      <c r="C1357" s="86">
        <v>1</v>
      </c>
      <c r="D1357" t="str">
        <f>IF(VLOOKUP(A1357,'상위 PV'!A:C,3,0)="기사임",1,"")</f>
        <v/>
      </c>
      <c r="E1357">
        <f>COUNTIF(주간_5pg!$F$2:$F$800,'5pg 데이터'!B1357)</f>
        <v>1</v>
      </c>
      <c r="F1357" t="b">
        <f t="shared" si="21"/>
        <v>0</v>
      </c>
      <c r="G1357" t="str">
        <f>IF(F1357=FALSE,"",B1357&amp;"@"&amp;COUNTIFS($B$1:B1357,B1357,$F$1:F1357,TRUE))</f>
        <v/>
      </c>
      <c r="H1357" t="str">
        <f>IFERROR(INDEX('기사 제목, 링크 정리시트'!B:B,MATCH(CONCATENATE("http://skinnonews.com"&amp;'5pg 데이터'!A1357),'기사 제목, 링크 정리시트'!C:C,0)),"")</f>
        <v/>
      </c>
      <c r="M1357">
        <f>주간_5pg!F1357</f>
        <v>0</v>
      </c>
    </row>
    <row r="1358" spans="1:13">
      <c r="A1358" s="86" t="s">
        <v>1447</v>
      </c>
      <c r="B1358" s="86" t="s">
        <v>225</v>
      </c>
      <c r="C1358" s="86">
        <v>1</v>
      </c>
      <c r="D1358" t="str">
        <f>IF(VLOOKUP(A1358,'상위 PV'!A:C,3,0)="기사임",1,"")</f>
        <v/>
      </c>
      <c r="E1358">
        <f>COUNTIF(주간_5pg!$F$2:$F$800,'5pg 데이터'!B1358)</f>
        <v>1</v>
      </c>
      <c r="F1358" t="b">
        <f t="shared" si="21"/>
        <v>0</v>
      </c>
      <c r="G1358" t="str">
        <f>IF(F1358=FALSE,"",B1358&amp;"@"&amp;COUNTIFS($B$1:B1358,B1358,$F$1:F1358,TRUE))</f>
        <v/>
      </c>
      <c r="H1358" t="str">
        <f>IFERROR(INDEX('기사 제목, 링크 정리시트'!B:B,MATCH(CONCATENATE("http://skinnonews.com"&amp;'5pg 데이터'!A1358),'기사 제목, 링크 정리시트'!C:C,0)),"")</f>
        <v/>
      </c>
      <c r="M1358">
        <f>주간_5pg!F1358</f>
        <v>0</v>
      </c>
    </row>
    <row r="1359" spans="1:13">
      <c r="A1359" s="86" t="s">
        <v>1541</v>
      </c>
      <c r="B1359" s="86" t="s">
        <v>241</v>
      </c>
      <c r="C1359" s="86">
        <v>1</v>
      </c>
      <c r="D1359" t="str">
        <f>IF(VLOOKUP(A1359,'상위 PV'!A:C,3,0)="기사임",1,"")</f>
        <v/>
      </c>
      <c r="E1359">
        <f>COUNTIF(주간_5pg!$F$2:$F$800,'5pg 데이터'!B1359)</f>
        <v>1</v>
      </c>
      <c r="F1359" t="b">
        <f t="shared" si="21"/>
        <v>0</v>
      </c>
      <c r="G1359" t="str">
        <f>IF(F1359=FALSE,"",B1359&amp;"@"&amp;COUNTIFS($B$1:B1359,B1359,$F$1:F1359,TRUE))</f>
        <v/>
      </c>
      <c r="H1359" t="str">
        <f>IFERROR(INDEX('기사 제목, 링크 정리시트'!B:B,MATCH(CONCATENATE("http://skinnonews.com"&amp;'5pg 데이터'!A1359),'기사 제목, 링크 정리시트'!C:C,0)),"")</f>
        <v/>
      </c>
      <c r="M1359">
        <f>주간_5pg!F1359</f>
        <v>0</v>
      </c>
    </row>
    <row r="1360" spans="1:13">
      <c r="A1360" s="86" t="s">
        <v>1451</v>
      </c>
      <c r="B1360" s="86" t="s">
        <v>225</v>
      </c>
      <c r="C1360" s="86">
        <v>1</v>
      </c>
      <c r="D1360" t="str">
        <f>IF(VLOOKUP(A1360,'상위 PV'!A:C,3,0)="기사임",1,"")</f>
        <v/>
      </c>
      <c r="E1360">
        <f>COUNTIF(주간_5pg!$F$2:$F$800,'5pg 데이터'!B1360)</f>
        <v>1</v>
      </c>
      <c r="F1360" t="b">
        <f t="shared" si="21"/>
        <v>0</v>
      </c>
      <c r="G1360" t="str">
        <f>IF(F1360=FALSE,"",B1360&amp;"@"&amp;COUNTIFS($B$1:B1360,B1360,$F$1:F1360,TRUE))</f>
        <v/>
      </c>
      <c r="H1360" t="str">
        <f>IFERROR(INDEX('기사 제목, 링크 정리시트'!B:B,MATCH(CONCATENATE("http://skinnonews.com"&amp;'5pg 데이터'!A1360),'기사 제목, 링크 정리시트'!C:C,0)),"")</f>
        <v/>
      </c>
      <c r="M1360">
        <f>주간_5pg!F1360</f>
        <v>0</v>
      </c>
    </row>
    <row r="1361" spans="1:13">
      <c r="A1361" s="86" t="s">
        <v>1450</v>
      </c>
      <c r="B1361" s="86" t="s">
        <v>231</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1450</v>
      </c>
      <c r="B1362" s="86" t="s">
        <v>230</v>
      </c>
      <c r="C1362" s="86">
        <v>1</v>
      </c>
      <c r="D1362" t="str">
        <f>IF(VLOOKUP(A1362,'상위 PV'!A:C,3,0)="기사임",1,"")</f>
        <v/>
      </c>
      <c r="E1362">
        <f>COUNTIF(주간_5pg!$F$2:$F$800,'5pg 데이터'!B1362)</f>
        <v>1</v>
      </c>
      <c r="F1362" t="b">
        <f t="shared" si="21"/>
        <v>0</v>
      </c>
      <c r="G1362" t="str">
        <f>IF(F1362=FALSE,"",B1362&amp;"@"&amp;COUNTIFS($B$1:B1362,B1362,$F$1:F1362,TRUE))</f>
        <v/>
      </c>
      <c r="H1362" t="str">
        <f>IFERROR(INDEX('기사 제목, 링크 정리시트'!B:B,MATCH(CONCATENATE("http://skinnonews.com"&amp;'5pg 데이터'!A1362),'기사 제목, 링크 정리시트'!C:C,0)),"")</f>
        <v/>
      </c>
      <c r="M1362">
        <f>주간_5pg!F1362</f>
        <v>0</v>
      </c>
    </row>
    <row r="1363" spans="1:13">
      <c r="A1363" s="86" t="s">
        <v>1450</v>
      </c>
      <c r="B1363" s="86" t="s">
        <v>226</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1450</v>
      </c>
      <c r="B1364" s="86" t="s">
        <v>234</v>
      </c>
      <c r="C1364" s="86">
        <v>1</v>
      </c>
      <c r="D1364" t="str">
        <f>IF(VLOOKUP(A1364,'상위 PV'!A:C,3,0)="기사임",1,"")</f>
        <v/>
      </c>
      <c r="E1364">
        <f>COUNTIF(주간_5pg!$F$2:$F$800,'5pg 데이터'!B1364)</f>
        <v>1</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1564</v>
      </c>
      <c r="B1365" s="86" t="s">
        <v>241</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1564</v>
      </c>
      <c r="B1366" s="86" t="s">
        <v>240</v>
      </c>
      <c r="C1366" s="86">
        <v>1</v>
      </c>
      <c r="D1366" t="str">
        <f>IF(VLOOKUP(A1366,'상위 PV'!A:C,3,0)="기사임",1,"")</f>
        <v/>
      </c>
      <c r="E1366">
        <f>COUNTIF(주간_5pg!$F$2:$F$800,'5pg 데이터'!B1366)</f>
        <v>1</v>
      </c>
      <c r="F1366" t="b">
        <f t="shared" si="21"/>
        <v>0</v>
      </c>
      <c r="G1366" t="str">
        <f>IF(F1366=FALSE,"",B1366&amp;"@"&amp;COUNTIFS($B$1:B1366,B1366,$F$1:F1366,TRUE))</f>
        <v/>
      </c>
      <c r="H1366" t="str">
        <f>IFERROR(INDEX('기사 제목, 링크 정리시트'!B:B,MATCH(CONCATENATE("http://skinnonews.com"&amp;'5pg 데이터'!A1366),'기사 제목, 링크 정리시트'!C:C,0)),"")</f>
        <v/>
      </c>
      <c r="M1366">
        <f>주간_5pg!F1366</f>
        <v>0</v>
      </c>
    </row>
    <row r="1367" spans="1:13">
      <c r="A1367" s="86" t="s">
        <v>1446</v>
      </c>
      <c r="B1367" s="86" t="s">
        <v>232</v>
      </c>
      <c r="C1367" s="86">
        <v>1</v>
      </c>
      <c r="D1367" t="str">
        <f>IF(VLOOKUP(A1367,'상위 PV'!A:C,3,0)="기사임",1,"")</f>
        <v/>
      </c>
      <c r="E1367">
        <f>COUNTIF(주간_5pg!$F$2:$F$800,'5pg 데이터'!B1367)</f>
        <v>1</v>
      </c>
      <c r="F1367" t="b">
        <f t="shared" si="21"/>
        <v>0</v>
      </c>
      <c r="G1367" t="str">
        <f>IF(F1367=FALSE,"",B1367&amp;"@"&amp;COUNTIFS($B$1:B1367,B1367,$F$1:F1367,TRUE))</f>
        <v/>
      </c>
      <c r="H1367" t="str">
        <f>IFERROR(INDEX('기사 제목, 링크 정리시트'!B:B,MATCH(CONCATENATE("http://skinnonews.com"&amp;'5pg 데이터'!A1367),'기사 제목, 링크 정리시트'!C:C,0)),"")</f>
        <v/>
      </c>
      <c r="M1367">
        <f>주간_5pg!F1367</f>
        <v>0</v>
      </c>
    </row>
    <row r="1368" spans="1:13">
      <c r="A1368" s="86" t="s">
        <v>1446</v>
      </c>
      <c r="B1368" s="86" t="s">
        <v>1540</v>
      </c>
      <c r="C1368" s="86">
        <v>1</v>
      </c>
      <c r="D1368" t="str">
        <f>IF(VLOOKUP(A1368,'상위 PV'!A:C,3,0)="기사임",1,"")</f>
        <v/>
      </c>
      <c r="E1368">
        <f>COUNTIF(주간_5pg!$F$2:$F$800,'5pg 데이터'!B1368)</f>
        <v>1</v>
      </c>
      <c r="F1368" t="b">
        <f t="shared" si="21"/>
        <v>0</v>
      </c>
      <c r="G1368" t="str">
        <f>IF(F1368=FALSE,"",B1368&amp;"@"&amp;COUNTIFS($B$1:B1368,B1368,$F$1:F1368,TRUE))</f>
        <v/>
      </c>
      <c r="H1368" t="str">
        <f>IFERROR(INDEX('기사 제목, 링크 정리시트'!B:B,MATCH(CONCATENATE("http://skinnonews.com"&amp;'5pg 데이터'!A1368),'기사 제목, 링크 정리시트'!C:C,0)),"")</f>
        <v/>
      </c>
      <c r="M1368">
        <f>주간_5pg!F1368</f>
        <v>0</v>
      </c>
    </row>
    <row r="1369" spans="1:13">
      <c r="A1369" s="86" t="s">
        <v>1446</v>
      </c>
      <c r="B1369" s="86" t="s">
        <v>965</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1446</v>
      </c>
      <c r="B1370" s="86" t="s">
        <v>228</v>
      </c>
      <c r="C1370" s="86">
        <v>1</v>
      </c>
      <c r="D1370" t="str">
        <f>IF(VLOOKUP(A1370,'상위 PV'!A:C,3,0)="기사임",1,"")</f>
        <v/>
      </c>
      <c r="E1370">
        <f>COUNTIF(주간_5pg!$F$2:$F$800,'5pg 데이터'!B1370)</f>
        <v>1</v>
      </c>
      <c r="F1370" t="b">
        <f t="shared" si="21"/>
        <v>0</v>
      </c>
      <c r="G1370" t="str">
        <f>IF(F1370=FALSE,"",B1370&amp;"@"&amp;COUNTIFS($B$1:B1370,B1370,$F$1:F1370,TRUE))</f>
        <v/>
      </c>
      <c r="H1370" t="str">
        <f>IFERROR(INDEX('기사 제목, 링크 정리시트'!B:B,MATCH(CONCATENATE("http://skinnonews.com"&amp;'5pg 데이터'!A1370),'기사 제목, 링크 정리시트'!C:C,0)),"")</f>
        <v/>
      </c>
      <c r="M1370">
        <f>주간_5pg!F1370</f>
        <v>0</v>
      </c>
    </row>
    <row r="1371" spans="1:13">
      <c r="A1371" s="86" t="s">
        <v>1446</v>
      </c>
      <c r="B1371" s="86" t="s">
        <v>241</v>
      </c>
      <c r="C1371" s="86">
        <v>1</v>
      </c>
      <c r="D1371" t="str">
        <f>IF(VLOOKUP(A1371,'상위 PV'!A:C,3,0)="기사임",1,"")</f>
        <v/>
      </c>
      <c r="E1371">
        <f>COUNTIF(주간_5pg!$F$2:$F$800,'5pg 데이터'!B1371)</f>
        <v>1</v>
      </c>
      <c r="F1371" t="b">
        <f t="shared" si="21"/>
        <v>0</v>
      </c>
      <c r="G1371" t="str">
        <f>IF(F1371=FALSE,"",B1371&amp;"@"&amp;COUNTIFS($B$1:B1371,B1371,$F$1:F1371,TRUE))</f>
        <v/>
      </c>
      <c r="H1371" t="str">
        <f>IFERROR(INDEX('기사 제목, 링크 정리시트'!B:B,MATCH(CONCATENATE("http://skinnonews.com"&amp;'5pg 데이터'!A1371),'기사 제목, 링크 정리시트'!C:C,0)),"")</f>
        <v/>
      </c>
      <c r="M1371">
        <f>주간_5pg!F1371</f>
        <v>0</v>
      </c>
    </row>
    <row r="1372" spans="1:13">
      <c r="A1372" s="86" t="s">
        <v>1446</v>
      </c>
      <c r="B1372" s="86" t="s">
        <v>242</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1446</v>
      </c>
      <c r="B1373" s="86" t="s">
        <v>650</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1446</v>
      </c>
      <c r="B1374" s="86" t="s">
        <v>628</v>
      </c>
      <c r="C1374" s="86">
        <v>1</v>
      </c>
      <c r="D1374" t="str">
        <f>IF(VLOOKUP(A1374,'상위 PV'!A:C,3,0)="기사임",1,"")</f>
        <v/>
      </c>
      <c r="E1374">
        <f>COUNTIF(주간_5pg!$F$2:$F$800,'5pg 데이터'!B1374)</f>
        <v>1</v>
      </c>
      <c r="F1374" t="b">
        <f t="shared" si="21"/>
        <v>0</v>
      </c>
      <c r="G1374" t="str">
        <f>IF(F1374=FALSE,"",B1374&amp;"@"&amp;COUNTIFS($B$1:B1374,B1374,$F$1:F1374,TRUE))</f>
        <v/>
      </c>
      <c r="H1374" t="str">
        <f>IFERROR(INDEX('기사 제목, 링크 정리시트'!B:B,MATCH(CONCATENATE("http://skinnonews.com"&amp;'5pg 데이터'!A1374),'기사 제목, 링크 정리시트'!C:C,0)),"")</f>
        <v/>
      </c>
      <c r="M1374">
        <f>주간_5pg!F1374</f>
        <v>0</v>
      </c>
    </row>
    <row r="1375" spans="1:13">
      <c r="A1375" s="86" t="s">
        <v>1446</v>
      </c>
      <c r="B1375" s="86" t="s">
        <v>225</v>
      </c>
      <c r="C1375" s="86">
        <v>1</v>
      </c>
      <c r="D1375" t="str">
        <f>IF(VLOOKUP(A1375,'상위 PV'!A:C,3,0)="기사임",1,"")</f>
        <v/>
      </c>
      <c r="E1375">
        <f>COUNTIF(주간_5pg!$F$2:$F$800,'5pg 데이터'!B1375)</f>
        <v>1</v>
      </c>
      <c r="F1375" t="b">
        <f t="shared" si="21"/>
        <v>0</v>
      </c>
      <c r="G1375" t="str">
        <f>IF(F1375=FALSE,"",B1375&amp;"@"&amp;COUNTIFS($B$1:B1375,B1375,$F$1:F1375,TRUE))</f>
        <v/>
      </c>
      <c r="H1375" t="str">
        <f>IFERROR(INDEX('기사 제목, 링크 정리시트'!B:B,MATCH(CONCATENATE("http://skinnonews.com"&amp;'5pg 데이터'!A1375),'기사 제목, 링크 정리시트'!C:C,0)),"")</f>
        <v/>
      </c>
      <c r="M1375">
        <f>주간_5pg!F1375</f>
        <v>0</v>
      </c>
    </row>
    <row r="1376" spans="1:13">
      <c r="A1376" s="86" t="s">
        <v>1446</v>
      </c>
      <c r="B1376" s="86" t="s">
        <v>247</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1449</v>
      </c>
      <c r="B1377" s="86" t="s">
        <v>232</v>
      </c>
      <c r="C1377" s="86">
        <v>1</v>
      </c>
      <c r="D1377" t="str">
        <f>IF(VLOOKUP(A1377,'상위 PV'!A:C,3,0)="기사임",1,"")</f>
        <v/>
      </c>
      <c r="E1377">
        <f>COUNTIF(주간_5pg!$F$2:$F$800,'5pg 데이터'!B1377)</f>
        <v>1</v>
      </c>
      <c r="F1377" t="b">
        <f t="shared" si="21"/>
        <v>0</v>
      </c>
      <c r="G1377" t="str">
        <f>IF(F1377=FALSE,"",B1377&amp;"@"&amp;COUNTIFS($B$1:B1377,B1377,$F$1:F1377,TRUE))</f>
        <v/>
      </c>
      <c r="H1377" t="str">
        <f>IFERROR(INDEX('기사 제목, 링크 정리시트'!B:B,MATCH(CONCATENATE("http://skinnonews.com"&amp;'5pg 데이터'!A1377),'기사 제목, 링크 정리시트'!C:C,0)),"")</f>
        <v/>
      </c>
      <c r="M1377">
        <f>주간_5pg!F1377</f>
        <v>0</v>
      </c>
    </row>
    <row r="1378" spans="1:13">
      <c r="A1378" s="86" t="s">
        <v>1449</v>
      </c>
      <c r="B1378" s="86" t="s">
        <v>228</v>
      </c>
      <c r="C1378" s="86">
        <v>1</v>
      </c>
      <c r="D1378" t="str">
        <f>IF(VLOOKUP(A1378,'상위 PV'!A:C,3,0)="기사임",1,"")</f>
        <v/>
      </c>
      <c r="E1378">
        <f>COUNTIF(주간_5pg!$F$2:$F$800,'5pg 데이터'!B1378)</f>
        <v>1</v>
      </c>
      <c r="F1378" t="b">
        <f t="shared" si="21"/>
        <v>0</v>
      </c>
      <c r="G1378" t="str">
        <f>IF(F1378=FALSE,"",B1378&amp;"@"&amp;COUNTIFS($B$1:B1378,B1378,$F$1:F1378,TRUE))</f>
        <v/>
      </c>
      <c r="H1378" t="str">
        <f>IFERROR(INDEX('기사 제목, 링크 정리시트'!B:B,MATCH(CONCATENATE("http://skinnonews.com"&amp;'5pg 데이터'!A1378),'기사 제목, 링크 정리시트'!C:C,0)),"")</f>
        <v/>
      </c>
      <c r="M1378">
        <f>주간_5pg!F1378</f>
        <v>0</v>
      </c>
    </row>
    <row r="1379" spans="1:13">
      <c r="A1379" s="86" t="s">
        <v>1449</v>
      </c>
      <c r="B1379" s="86" t="s">
        <v>235</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1449</v>
      </c>
      <c r="B1380" s="86" t="s">
        <v>234</v>
      </c>
      <c r="C1380" s="86">
        <v>1</v>
      </c>
      <c r="D1380" t="str">
        <f>IF(VLOOKUP(A1380,'상위 PV'!A:C,3,0)="기사임",1,"")</f>
        <v/>
      </c>
      <c r="E1380">
        <f>COUNTIF(주간_5pg!$F$2:$F$800,'5pg 데이터'!B1380)</f>
        <v>1</v>
      </c>
      <c r="F1380" t="b">
        <f t="shared" si="21"/>
        <v>0</v>
      </c>
      <c r="G1380" t="str">
        <f>IF(F1380=FALSE,"",B1380&amp;"@"&amp;COUNTIFS($B$1:B1380,B1380,$F$1:F1380,TRUE))</f>
        <v/>
      </c>
      <c r="H1380" t="str">
        <f>IFERROR(INDEX('기사 제목, 링크 정리시트'!B:B,MATCH(CONCATENATE("http://skinnonews.com"&amp;'5pg 데이터'!A1380),'기사 제목, 링크 정리시트'!C:C,0)),"")</f>
        <v/>
      </c>
      <c r="M1380">
        <f>주간_5pg!F1380</f>
        <v>0</v>
      </c>
    </row>
    <row r="1381" spans="1:13">
      <c r="A1381" s="86" t="s">
        <v>1449</v>
      </c>
      <c r="B1381" s="86" t="s">
        <v>247</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1565</v>
      </c>
      <c r="B1382" s="86" t="s">
        <v>237</v>
      </c>
      <c r="C1382" s="86">
        <v>1</v>
      </c>
      <c r="D1382" t="str">
        <f>IF(VLOOKUP(A1382,'상위 PV'!A:C,3,0)="기사임",1,"")</f>
        <v/>
      </c>
      <c r="E1382">
        <f>COUNTIF(주간_5pg!$F$2:$F$800,'5pg 데이터'!B1382)</f>
        <v>1</v>
      </c>
      <c r="F1382" t="b">
        <f t="shared" si="21"/>
        <v>0</v>
      </c>
      <c r="G1382" t="str">
        <f>IF(F1382=FALSE,"",B1382&amp;"@"&amp;COUNTIFS($B$1:B1382,B1382,$F$1:F1382,TRUE))</f>
        <v/>
      </c>
      <c r="H1382" t="str">
        <f>IFERROR(INDEX('기사 제목, 링크 정리시트'!B:B,MATCH(CONCATENATE("http://skinnonews.com"&amp;'5pg 데이터'!A1382),'기사 제목, 링크 정리시트'!C:C,0)),"")</f>
        <v/>
      </c>
      <c r="M1382">
        <f>주간_5pg!F1382</f>
        <v>0</v>
      </c>
    </row>
    <row r="1383" spans="1:13">
      <c r="A1383" s="86" t="s">
        <v>1565</v>
      </c>
      <c r="B1383" s="86" t="s">
        <v>651</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1565</v>
      </c>
      <c r="B1384" s="86" t="s">
        <v>234</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914</v>
      </c>
      <c r="B1385" s="86" t="s">
        <v>244</v>
      </c>
      <c r="C1385" s="86">
        <v>1</v>
      </c>
      <c r="D1385" t="str">
        <f>IF(VLOOKUP(A1385,'상위 PV'!A:C,3,0)="기사임",1,"")</f>
        <v/>
      </c>
      <c r="E1385">
        <f>COUNTIF(주간_5pg!$F$2:$F$800,'5pg 데이터'!B1385)</f>
        <v>1</v>
      </c>
      <c r="F1385" t="b">
        <f t="shared" si="21"/>
        <v>0</v>
      </c>
      <c r="G1385" t="str">
        <f>IF(F1385=FALSE,"",B1385&amp;"@"&amp;COUNTIFS($B$1:B1385,B1385,$F$1:F1385,TRUE))</f>
        <v/>
      </c>
      <c r="H1385" t="str">
        <f>IFERROR(INDEX('기사 제목, 링크 정리시트'!B:B,MATCH(CONCATENATE("http://skinnonews.com"&amp;'5pg 데이터'!A1385),'기사 제목, 링크 정리시트'!C:C,0)),"")</f>
        <v/>
      </c>
      <c r="M1385">
        <f>주간_5pg!F1385</f>
        <v>0</v>
      </c>
    </row>
    <row r="1386" spans="1:13">
      <c r="A1386" s="86" t="s">
        <v>914</v>
      </c>
      <c r="B1386" s="86" t="s">
        <v>241</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917</v>
      </c>
      <c r="B1387" s="86" t="s">
        <v>242</v>
      </c>
      <c r="C1387" s="86">
        <v>1</v>
      </c>
      <c r="D1387" t="str">
        <f>IF(VLOOKUP(A1387,'상위 PV'!A:C,3,0)="기사임",1,"")</f>
        <v/>
      </c>
      <c r="E1387">
        <f>COUNTIF(주간_5pg!$F$2:$F$800,'5pg 데이터'!B1387)</f>
        <v>1</v>
      </c>
      <c r="F1387" t="b">
        <f t="shared" si="21"/>
        <v>0</v>
      </c>
      <c r="G1387" t="str">
        <f>IF(F1387=FALSE,"",B1387&amp;"@"&amp;COUNTIFS($B$1:B1387,B1387,$F$1:F1387,TRUE))</f>
        <v/>
      </c>
      <c r="H1387" t="str">
        <f>IFERROR(INDEX('기사 제목, 링크 정리시트'!B:B,MATCH(CONCATENATE("http://skinnonews.com"&amp;'5pg 데이터'!A1387),'기사 제목, 링크 정리시트'!C:C,0)),"")</f>
        <v/>
      </c>
      <c r="M1387">
        <f>주간_5pg!F1387</f>
        <v>0</v>
      </c>
    </row>
    <row r="1388" spans="1:13">
      <c r="A1388" s="86" t="s">
        <v>916</v>
      </c>
      <c r="B1388" s="86" t="s">
        <v>244</v>
      </c>
      <c r="C1388" s="86">
        <v>1</v>
      </c>
      <c r="D1388" t="str">
        <f>IF(VLOOKUP(A1388,'상위 PV'!A:C,3,0)="기사임",1,"")</f>
        <v/>
      </c>
      <c r="E1388">
        <f>COUNTIF(주간_5pg!$F$2:$F$800,'5pg 데이터'!B1388)</f>
        <v>1</v>
      </c>
      <c r="F1388" t="b">
        <f t="shared" si="21"/>
        <v>0</v>
      </c>
      <c r="G1388" t="str">
        <f>IF(F1388=FALSE,"",B1388&amp;"@"&amp;COUNTIFS($B$1:B1388,B1388,$F$1:F1388,TRUE))</f>
        <v/>
      </c>
      <c r="H1388" t="str">
        <f>IFERROR(INDEX('기사 제목, 링크 정리시트'!B:B,MATCH(CONCATENATE("http://skinnonews.com"&amp;'5pg 데이터'!A1388),'기사 제목, 링크 정리시트'!C:C,0)),"")</f>
        <v/>
      </c>
      <c r="M1388">
        <f>주간_5pg!F1388</f>
        <v>0</v>
      </c>
    </row>
    <row r="1389" spans="1:13">
      <c r="A1389" s="86" t="s">
        <v>306</v>
      </c>
      <c r="B1389" s="86" t="s">
        <v>1726</v>
      </c>
      <c r="C1389" s="86">
        <v>1</v>
      </c>
      <c r="D1389" t="str">
        <f>IF(VLOOKUP(A1389,'상위 PV'!A:C,3,0)="기사임",1,"")</f>
        <v/>
      </c>
      <c r="E1389">
        <f>COUNTIF(주간_5pg!$F$2:$F$800,'5pg 데이터'!B1389)</f>
        <v>1</v>
      </c>
      <c r="F1389" t="b">
        <f t="shared" si="21"/>
        <v>0</v>
      </c>
      <c r="G1389" t="str">
        <f>IF(F1389=FALSE,"",B1389&amp;"@"&amp;COUNTIFS($B$1:B1389,B1389,$F$1:F1389,TRUE))</f>
        <v/>
      </c>
      <c r="H1389" t="str">
        <f>IFERROR(INDEX('기사 제목, 링크 정리시트'!B:B,MATCH(CONCATENATE("http://skinnonews.com"&amp;'5pg 데이터'!A1389),'기사 제목, 링크 정리시트'!C:C,0)),"")</f>
        <v/>
      </c>
      <c r="M1389">
        <f>주간_5pg!F1389</f>
        <v>0</v>
      </c>
    </row>
    <row r="1390" spans="1:13">
      <c r="A1390" s="86" t="s">
        <v>306</v>
      </c>
      <c r="B1390" s="86" t="s">
        <v>235</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306</v>
      </c>
      <c r="B1391" s="86" t="s">
        <v>241</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306</v>
      </c>
      <c r="B1392" s="86" t="s">
        <v>1606</v>
      </c>
      <c r="C1392" s="86">
        <v>1</v>
      </c>
      <c r="D1392" t="str">
        <f>IF(VLOOKUP(A1392,'상위 PV'!A:C,3,0)="기사임",1,"")</f>
        <v/>
      </c>
      <c r="E1392">
        <f>COUNTIF(주간_5pg!$F$2:$F$800,'5pg 데이터'!B1392)</f>
        <v>1</v>
      </c>
      <c r="F1392" t="b">
        <f t="shared" si="21"/>
        <v>0</v>
      </c>
      <c r="G1392" t="str">
        <f>IF(F1392=FALSE,"",B1392&amp;"@"&amp;COUNTIFS($B$1:B1392,B1392,$F$1:F1392,TRUE))</f>
        <v/>
      </c>
      <c r="H1392" t="str">
        <f>IFERROR(INDEX('기사 제목, 링크 정리시트'!B:B,MATCH(CONCATENATE("http://skinnonews.com"&amp;'5pg 데이터'!A1392),'기사 제목, 링크 정리시트'!C:C,0)),"")</f>
        <v/>
      </c>
      <c r="M1392">
        <f>주간_5pg!F1392</f>
        <v>0</v>
      </c>
    </row>
    <row r="1393" spans="1:13">
      <c r="A1393" s="86" t="s">
        <v>306</v>
      </c>
      <c r="B1393" s="86" t="s">
        <v>240</v>
      </c>
      <c r="C1393" s="86">
        <v>1</v>
      </c>
      <c r="D1393" t="str">
        <f>IF(VLOOKUP(A1393,'상위 PV'!A:C,3,0)="기사임",1,"")</f>
        <v/>
      </c>
      <c r="E1393">
        <f>COUNTIF(주간_5pg!$F$2:$F$800,'5pg 데이터'!B1393)</f>
        <v>1</v>
      </c>
      <c r="F1393" t="b">
        <f t="shared" si="21"/>
        <v>0</v>
      </c>
      <c r="G1393" t="str">
        <f>IF(F1393=FALSE,"",B1393&amp;"@"&amp;COUNTIFS($B$1:B1393,B1393,$F$1:F1393,TRUE))</f>
        <v/>
      </c>
      <c r="H1393" t="str">
        <f>IFERROR(INDEX('기사 제목, 링크 정리시트'!B:B,MATCH(CONCATENATE("http://skinnonews.com"&amp;'5pg 데이터'!A1393),'기사 제목, 링크 정리시트'!C:C,0)),"")</f>
        <v/>
      </c>
      <c r="M1393">
        <f>주간_5pg!F1393</f>
        <v>0</v>
      </c>
    </row>
    <row r="1394" spans="1:13">
      <c r="A1394" s="86" t="s">
        <v>306</v>
      </c>
      <c r="B1394" s="86" t="s">
        <v>628</v>
      </c>
      <c r="C1394" s="86">
        <v>1</v>
      </c>
      <c r="D1394" t="str">
        <f>IF(VLOOKUP(A1394,'상위 PV'!A:C,3,0)="기사임",1,"")</f>
        <v/>
      </c>
      <c r="E1394">
        <f>COUNTIF(주간_5pg!$F$2:$F$800,'5pg 데이터'!B1394)</f>
        <v>1</v>
      </c>
      <c r="F1394" t="b">
        <f t="shared" si="21"/>
        <v>0</v>
      </c>
      <c r="G1394" t="str">
        <f>IF(F1394=FALSE,"",B1394&amp;"@"&amp;COUNTIFS($B$1:B1394,B1394,$F$1:F1394,TRUE))</f>
        <v/>
      </c>
      <c r="H1394" t="str">
        <f>IFERROR(INDEX('기사 제목, 링크 정리시트'!B:B,MATCH(CONCATENATE("http://skinnonews.com"&amp;'5pg 데이터'!A1394),'기사 제목, 링크 정리시트'!C:C,0)),"")</f>
        <v/>
      </c>
      <c r="M1394">
        <f>주간_5pg!F1394</f>
        <v>0</v>
      </c>
    </row>
    <row r="1395" spans="1:13">
      <c r="A1395" s="86" t="s">
        <v>278</v>
      </c>
      <c r="B1395" s="86" t="s">
        <v>225</v>
      </c>
      <c r="C1395" s="86">
        <v>1</v>
      </c>
      <c r="D1395" t="str">
        <f>IF(VLOOKUP(A1395,'상위 PV'!A:C,3,0)="기사임",1,"")</f>
        <v/>
      </c>
      <c r="E1395">
        <f>COUNTIF(주간_5pg!$F$2:$F$800,'5pg 데이터'!B1395)</f>
        <v>1</v>
      </c>
      <c r="F1395" t="b">
        <f t="shared" si="21"/>
        <v>0</v>
      </c>
      <c r="G1395" t="str">
        <f>IF(F1395=FALSE,"",B1395&amp;"@"&amp;COUNTIFS($B$1:B1395,B1395,$F$1:F1395,TRUE))</f>
        <v/>
      </c>
      <c r="H1395" t="str">
        <f>IFERROR(INDEX('기사 제목, 링크 정리시트'!B:B,MATCH(CONCATENATE("http://skinnonews.com"&amp;'5pg 데이터'!A1395),'기사 제목, 링크 정리시트'!C:C,0)),"")</f>
        <v/>
      </c>
      <c r="M1395">
        <f>주간_5pg!F1395</f>
        <v>0</v>
      </c>
    </row>
    <row r="1396" spans="1:13">
      <c r="A1396" s="86" t="s">
        <v>1031</v>
      </c>
      <c r="B1396" s="86" t="s">
        <v>229</v>
      </c>
      <c r="C1396" s="86">
        <v>1</v>
      </c>
      <c r="D1396" t="str">
        <f>IF(VLOOKUP(A1396,'상위 PV'!A:C,3,0)="기사임",1,"")</f>
        <v/>
      </c>
      <c r="E1396">
        <f>COUNTIF(주간_5pg!$F$2:$F$800,'5pg 데이터'!B1396)</f>
        <v>1</v>
      </c>
      <c r="F1396" t="b">
        <f t="shared" si="21"/>
        <v>0</v>
      </c>
      <c r="G1396" t="str">
        <f>IF(F1396=FALSE,"",B1396&amp;"@"&amp;COUNTIFS($B$1:B1396,B1396,$F$1:F1396,TRUE))</f>
        <v/>
      </c>
      <c r="H1396" t="str">
        <f>IFERROR(INDEX('기사 제목, 링크 정리시트'!B:B,MATCH(CONCATENATE("http://skinnonews.com"&amp;'5pg 데이터'!A1396),'기사 제목, 링크 정리시트'!C:C,0)),"")</f>
        <v/>
      </c>
      <c r="M1396">
        <f>주간_5pg!F1396</f>
        <v>0</v>
      </c>
    </row>
    <row r="1397" spans="1:13">
      <c r="A1397" s="86" t="s">
        <v>1031</v>
      </c>
      <c r="B1397" s="86" t="s">
        <v>227</v>
      </c>
      <c r="C1397" s="86">
        <v>1</v>
      </c>
      <c r="D1397" t="str">
        <f>IF(VLOOKUP(A1397,'상위 PV'!A:C,3,0)="기사임",1,"")</f>
        <v/>
      </c>
      <c r="E1397">
        <f>COUNTIF(주간_5pg!$F$2:$F$800,'5pg 데이터'!B1397)</f>
        <v>1</v>
      </c>
      <c r="F1397" t="b">
        <f t="shared" si="21"/>
        <v>0</v>
      </c>
      <c r="G1397" t="str">
        <f>IF(F1397=FALSE,"",B1397&amp;"@"&amp;COUNTIFS($B$1:B1397,B1397,$F$1:F1397,TRUE))</f>
        <v/>
      </c>
      <c r="H1397" t="str">
        <f>IFERROR(INDEX('기사 제목, 링크 정리시트'!B:B,MATCH(CONCATENATE("http://skinnonews.com"&amp;'5pg 데이터'!A1397),'기사 제목, 링크 정리시트'!C:C,0)),"")</f>
        <v/>
      </c>
      <c r="M1397">
        <f>주간_5pg!F1397</f>
        <v>0</v>
      </c>
    </row>
    <row r="1398" spans="1:13">
      <c r="A1398" s="86" t="s">
        <v>1031</v>
      </c>
      <c r="B1398" s="86" t="s">
        <v>230</v>
      </c>
      <c r="C1398" s="86">
        <v>1</v>
      </c>
      <c r="D1398" t="str">
        <f>IF(VLOOKUP(A1398,'상위 PV'!A:C,3,0)="기사임",1,"")</f>
        <v/>
      </c>
      <c r="E1398">
        <f>COUNTIF(주간_5pg!$F$2:$F$800,'5pg 데이터'!B1398)</f>
        <v>1</v>
      </c>
      <c r="F1398" t="b">
        <f t="shared" si="21"/>
        <v>0</v>
      </c>
      <c r="G1398" t="str">
        <f>IF(F1398=FALSE,"",B1398&amp;"@"&amp;COUNTIFS($B$1:B1398,B1398,$F$1:F1398,TRUE))</f>
        <v/>
      </c>
      <c r="H1398" t="str">
        <f>IFERROR(INDEX('기사 제목, 링크 정리시트'!B:B,MATCH(CONCATENATE("http://skinnonews.com"&amp;'5pg 데이터'!A1398),'기사 제목, 링크 정리시트'!C:C,0)),"")</f>
        <v/>
      </c>
      <c r="M1398">
        <f>주간_5pg!F1398</f>
        <v>0</v>
      </c>
    </row>
    <row r="1399" spans="1:13">
      <c r="A1399" s="86" t="s">
        <v>1031</v>
      </c>
      <c r="B1399" s="86" t="s">
        <v>243</v>
      </c>
      <c r="C1399" s="86">
        <v>1</v>
      </c>
      <c r="D1399" t="str">
        <f>IF(VLOOKUP(A1399,'상위 PV'!A:C,3,0)="기사임",1,"")</f>
        <v/>
      </c>
      <c r="E1399">
        <f>COUNTIF(주간_5pg!$F$2:$F$800,'5pg 데이터'!B1399)</f>
        <v>1</v>
      </c>
      <c r="F1399" t="b">
        <f t="shared" si="21"/>
        <v>0</v>
      </c>
      <c r="G1399" t="str">
        <f>IF(F1399=FALSE,"",B1399&amp;"@"&amp;COUNTIFS($B$1:B1399,B1399,$F$1:F1399,TRUE))</f>
        <v/>
      </c>
      <c r="H1399" t="str">
        <f>IFERROR(INDEX('기사 제목, 링크 정리시트'!B:B,MATCH(CONCATENATE("http://skinnonews.com"&amp;'5pg 데이터'!A1399),'기사 제목, 링크 정리시트'!C:C,0)),"")</f>
        <v/>
      </c>
      <c r="M1399">
        <f>주간_5pg!F1399</f>
        <v>0</v>
      </c>
    </row>
    <row r="1400" spans="1:13">
      <c r="A1400" s="86" t="s">
        <v>1031</v>
      </c>
      <c r="B1400" s="86" t="s">
        <v>225</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1243</v>
      </c>
      <c r="B1401" s="86" t="s">
        <v>240</v>
      </c>
      <c r="C1401" s="86">
        <v>1</v>
      </c>
      <c r="D1401" t="str">
        <f>IF(VLOOKUP(A1401,'상위 PV'!A:C,3,0)="기사임",1,"")</f>
        <v/>
      </c>
      <c r="E1401">
        <f>COUNTIF(주간_5pg!$F$2:$F$800,'5pg 데이터'!B1401)</f>
        <v>1</v>
      </c>
      <c r="F1401" t="b">
        <f t="shared" si="21"/>
        <v>0</v>
      </c>
      <c r="G1401" t="str">
        <f>IF(F1401=FALSE,"",B1401&amp;"@"&amp;COUNTIFS($B$1:B1401,B1401,$F$1:F1401,TRUE))</f>
        <v/>
      </c>
      <c r="H1401" t="str">
        <f>IFERROR(INDEX('기사 제목, 링크 정리시트'!B:B,MATCH(CONCATENATE("http://skinnonews.com"&amp;'5pg 데이터'!A1401),'기사 제목, 링크 정리시트'!C:C,0)),"")</f>
        <v/>
      </c>
      <c r="M1401">
        <f>주간_5pg!F1401</f>
        <v>0</v>
      </c>
    </row>
    <row r="1402" spans="1:13">
      <c r="A1402" s="86" t="s">
        <v>274</v>
      </c>
      <c r="B1402" s="86" t="s">
        <v>245</v>
      </c>
      <c r="C1402" s="86">
        <v>1</v>
      </c>
      <c r="D1402" t="str">
        <f>IF(VLOOKUP(A1402,'상위 PV'!A:C,3,0)="기사임",1,"")</f>
        <v/>
      </c>
      <c r="E1402">
        <f>COUNTIF(주간_5pg!$F$2:$F$800,'5pg 데이터'!B1402)</f>
        <v>1</v>
      </c>
      <c r="F1402" t="b">
        <f t="shared" si="21"/>
        <v>0</v>
      </c>
      <c r="G1402" t="str">
        <f>IF(F1402=FALSE,"",B1402&amp;"@"&amp;COUNTIFS($B$1:B1402,B1402,$F$1:F1402,TRUE))</f>
        <v/>
      </c>
      <c r="H1402" t="str">
        <f>IFERROR(INDEX('기사 제목, 링크 정리시트'!B:B,MATCH(CONCATENATE("http://skinnonews.com"&amp;'5pg 데이터'!A1402),'기사 제목, 링크 정리시트'!C:C,0)),"")</f>
        <v/>
      </c>
      <c r="M1402">
        <f>주간_5pg!F1402</f>
        <v>0</v>
      </c>
    </row>
    <row r="1403" spans="1:13">
      <c r="A1403" s="86" t="s">
        <v>274</v>
      </c>
      <c r="B1403" s="86" t="s">
        <v>237</v>
      </c>
      <c r="C1403" s="86">
        <v>1</v>
      </c>
      <c r="D1403" t="str">
        <f>IF(VLOOKUP(A1403,'상위 PV'!A:C,3,0)="기사임",1,"")</f>
        <v/>
      </c>
      <c r="E1403">
        <f>COUNTIF(주간_5pg!$F$2:$F$800,'5pg 데이터'!B1403)</f>
        <v>1</v>
      </c>
      <c r="F1403" t="b">
        <f t="shared" si="21"/>
        <v>0</v>
      </c>
      <c r="G1403" t="str">
        <f>IF(F1403=FALSE,"",B1403&amp;"@"&amp;COUNTIFS($B$1:B1403,B1403,$F$1:F1403,TRUE))</f>
        <v/>
      </c>
      <c r="H1403" t="str">
        <f>IFERROR(INDEX('기사 제목, 링크 정리시트'!B:B,MATCH(CONCATENATE("http://skinnonews.com"&amp;'5pg 데이터'!A1403),'기사 제목, 링크 정리시트'!C:C,0)),"")</f>
        <v/>
      </c>
      <c r="M1403">
        <f>주간_5pg!F1403</f>
        <v>0</v>
      </c>
    </row>
    <row r="1404" spans="1:13">
      <c r="A1404" s="86" t="s">
        <v>274</v>
      </c>
      <c r="B1404" s="86" t="s">
        <v>234</v>
      </c>
      <c r="C1404" s="86">
        <v>1</v>
      </c>
      <c r="D1404" t="str">
        <f>IF(VLOOKUP(A1404,'상위 PV'!A:C,3,0)="기사임",1,"")</f>
        <v/>
      </c>
      <c r="E1404">
        <f>COUNTIF(주간_5pg!$F$2:$F$800,'5pg 데이터'!B1404)</f>
        <v>1</v>
      </c>
      <c r="F1404" t="b">
        <f t="shared" si="21"/>
        <v>0</v>
      </c>
      <c r="G1404" t="str">
        <f>IF(F1404=FALSE,"",B1404&amp;"@"&amp;COUNTIFS($B$1:B1404,B1404,$F$1:F1404,TRUE))</f>
        <v/>
      </c>
      <c r="H1404" t="str">
        <f>IFERROR(INDEX('기사 제목, 링크 정리시트'!B:B,MATCH(CONCATENATE("http://skinnonews.com"&amp;'5pg 데이터'!A1404),'기사 제목, 링크 정리시트'!C:C,0)),"")</f>
        <v/>
      </c>
      <c r="M1404">
        <f>주간_5pg!F1404</f>
        <v>0</v>
      </c>
    </row>
    <row r="1405" spans="1:13">
      <c r="A1405" s="86" t="s">
        <v>261</v>
      </c>
      <c r="B1405" s="86" t="s">
        <v>231</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1437</v>
      </c>
      <c r="B1406" s="86" t="s">
        <v>229</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1437</v>
      </c>
      <c r="B1407" s="86" t="s">
        <v>244</v>
      </c>
      <c r="C1407" s="86">
        <v>1</v>
      </c>
      <c r="D1407" t="str">
        <f>IF(VLOOKUP(A1407,'상위 PV'!A:C,3,0)="기사임",1,"")</f>
        <v/>
      </c>
      <c r="E1407">
        <f>COUNTIF(주간_5pg!$F$2:$F$800,'5pg 데이터'!B1407)</f>
        <v>1</v>
      </c>
      <c r="F1407" t="b">
        <f t="shared" si="21"/>
        <v>0</v>
      </c>
      <c r="G1407" t="str">
        <f>IF(F1407=FALSE,"",B1407&amp;"@"&amp;COUNTIFS($B$1:B1407,B1407,$F$1:F1407,TRUE))</f>
        <v/>
      </c>
      <c r="H1407" t="str">
        <f>IFERROR(INDEX('기사 제목, 링크 정리시트'!B:B,MATCH(CONCATENATE("http://skinnonews.com"&amp;'5pg 데이터'!A1407),'기사 제목, 링크 정리시트'!C:C,0)),"")</f>
        <v/>
      </c>
      <c r="M1407">
        <f>주간_5pg!F1407</f>
        <v>0</v>
      </c>
    </row>
    <row r="1408" spans="1:13">
      <c r="A1408" s="86" t="s">
        <v>1437</v>
      </c>
      <c r="B1408" s="86" t="s">
        <v>1709</v>
      </c>
      <c r="C1408" s="86">
        <v>1</v>
      </c>
      <c r="D1408" t="str">
        <f>IF(VLOOKUP(A1408,'상위 PV'!A:C,3,0)="기사임",1,"")</f>
        <v/>
      </c>
      <c r="E1408">
        <f>COUNTIF(주간_5pg!$F$2:$F$800,'5pg 데이터'!B1408)</f>
        <v>1</v>
      </c>
      <c r="F1408" t="b">
        <f t="shared" si="21"/>
        <v>0</v>
      </c>
      <c r="G1408" t="str">
        <f>IF(F1408=FALSE,"",B1408&amp;"@"&amp;COUNTIFS($B$1:B1408,B1408,$F$1:F1408,TRUE))</f>
        <v/>
      </c>
      <c r="H1408" t="str">
        <f>IFERROR(INDEX('기사 제목, 링크 정리시트'!B:B,MATCH(CONCATENATE("http://skinnonews.com"&amp;'5pg 데이터'!A1408),'기사 제목, 링크 정리시트'!C:C,0)),"")</f>
        <v/>
      </c>
      <c r="M1408">
        <f>주간_5pg!F1408</f>
        <v>0</v>
      </c>
    </row>
    <row r="1409" spans="1:13">
      <c r="A1409" s="86" t="s">
        <v>260</v>
      </c>
      <c r="B1409" s="86" t="s">
        <v>1583</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260</v>
      </c>
      <c r="B1410" s="86" t="s">
        <v>228</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260</v>
      </c>
      <c r="B1411" s="86" t="s">
        <v>233</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260</v>
      </c>
      <c r="B1412" s="86" t="s">
        <v>241</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260</v>
      </c>
      <c r="B1413" s="86" t="s">
        <v>250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1812</v>
      </c>
      <c r="B1414" s="86" t="s">
        <v>226</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1886</v>
      </c>
      <c r="B1415" s="86" t="s">
        <v>225</v>
      </c>
      <c r="C1415" s="86">
        <v>1</v>
      </c>
      <c r="D1415" t="str">
        <f>IF(VLOOKUP(A1415,'상위 PV'!A:C,3,0)="기사임",1,"")</f>
        <v/>
      </c>
      <c r="E1415">
        <f>COUNTIF(주간_5pg!$F$2:$F$800,'5pg 데이터'!B1415)</f>
        <v>1</v>
      </c>
      <c r="F1415" t="b">
        <f t="shared" si="22"/>
        <v>0</v>
      </c>
      <c r="G1415" t="str">
        <f>IF(F1415=FALSE,"",B1415&amp;"@"&amp;COUNTIFS($B$1:B1415,B1415,$F$1:F1415,TRUE))</f>
        <v/>
      </c>
      <c r="H1415" t="str">
        <f>IFERROR(INDEX('기사 제목, 링크 정리시트'!B:B,MATCH(CONCATENATE("http://skinnonews.com"&amp;'5pg 데이터'!A1415),'기사 제목, 링크 정리시트'!C:C,0)),"")</f>
        <v/>
      </c>
      <c r="M1415">
        <f>주간_5pg!F1415</f>
        <v>0</v>
      </c>
    </row>
    <row r="1416" spans="1:13">
      <c r="A1416" s="86" t="s">
        <v>1751</v>
      </c>
      <c r="B1416" s="86" t="s">
        <v>230</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1342</v>
      </c>
      <c r="B1417" s="86" t="s">
        <v>1555</v>
      </c>
      <c r="C1417" s="86">
        <v>1</v>
      </c>
      <c r="D1417" t="str">
        <f>IF(VLOOKUP(A1417,'상위 PV'!A:C,3,0)="기사임",1,"")</f>
        <v/>
      </c>
      <c r="E1417">
        <f>COUNTIF(주간_5pg!$F$2:$F$800,'5pg 데이터'!B1417)</f>
        <v>1</v>
      </c>
      <c r="F1417" t="b">
        <f t="shared" si="22"/>
        <v>0</v>
      </c>
      <c r="G1417" t="str">
        <f>IF(F1417=FALSE,"",B1417&amp;"@"&amp;COUNTIFS($B$1:B1417,B1417,$F$1:F1417,TRUE))</f>
        <v/>
      </c>
      <c r="H1417" t="str">
        <f>IFERROR(INDEX('기사 제목, 링크 정리시트'!B:B,MATCH(CONCATENATE("http://skinnonews.com"&amp;'5pg 데이터'!A1417),'기사 제목, 링크 정리시트'!C:C,0)),"")</f>
        <v/>
      </c>
      <c r="M1417">
        <f>주간_5pg!F1417</f>
        <v>0</v>
      </c>
    </row>
    <row r="1418" spans="1:13">
      <c r="A1418" s="86" t="s">
        <v>1887</v>
      </c>
      <c r="B1418" s="86" t="s">
        <v>228</v>
      </c>
      <c r="C1418" s="86">
        <v>1</v>
      </c>
      <c r="D1418" t="str">
        <f>IF(VLOOKUP(A1418,'상위 PV'!A:C,3,0)="기사임",1,"")</f>
        <v/>
      </c>
      <c r="E1418">
        <f>COUNTIF(주간_5pg!$F$2:$F$800,'5pg 데이터'!B1418)</f>
        <v>1</v>
      </c>
      <c r="F1418" t="b">
        <f t="shared" si="22"/>
        <v>0</v>
      </c>
      <c r="G1418" t="str">
        <f>IF(F1418=FALSE,"",B1418&amp;"@"&amp;COUNTIFS($B$1:B1418,B1418,$F$1:F1418,TRUE))</f>
        <v/>
      </c>
      <c r="H1418" t="str">
        <f>IFERROR(INDEX('기사 제목, 링크 정리시트'!B:B,MATCH(CONCATENATE("http://skinnonews.com"&amp;'5pg 데이터'!A1418),'기사 제목, 링크 정리시트'!C:C,0)),"")</f>
        <v/>
      </c>
      <c r="M1418">
        <f>주간_5pg!F1418</f>
        <v>0</v>
      </c>
    </row>
    <row r="1419" spans="1:13">
      <c r="A1419" s="86" t="s">
        <v>1888</v>
      </c>
      <c r="B1419" s="86" t="s">
        <v>242</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1889</v>
      </c>
      <c r="B1420" s="86" t="s">
        <v>234</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1890</v>
      </c>
      <c r="B1421" s="86" t="s">
        <v>249</v>
      </c>
      <c r="C1421" s="86">
        <v>1</v>
      </c>
      <c r="D1421" t="str">
        <f>IF(VLOOKUP(A1421,'상위 PV'!A:C,3,0)="기사임",1,"")</f>
        <v/>
      </c>
      <c r="E1421">
        <f>COUNTIF(주간_5pg!$F$2:$F$800,'5pg 데이터'!B1421)</f>
        <v>1</v>
      </c>
      <c r="F1421" t="b">
        <f t="shared" si="22"/>
        <v>0</v>
      </c>
      <c r="G1421" t="str">
        <f>IF(F1421=FALSE,"",B1421&amp;"@"&amp;COUNTIFS($B$1:B1421,B1421,$F$1:F1421,TRUE))</f>
        <v/>
      </c>
      <c r="H1421" t="str">
        <f>IFERROR(INDEX('기사 제목, 링크 정리시트'!B:B,MATCH(CONCATENATE("http://skinnonews.com"&amp;'5pg 데이터'!A1421),'기사 제목, 링크 정리시트'!C:C,0)),"")</f>
        <v/>
      </c>
      <c r="M1421">
        <f>주간_5pg!F1421</f>
        <v>0</v>
      </c>
    </row>
    <row r="1422" spans="1:13">
      <c r="A1422" s="86" t="s">
        <v>1891</v>
      </c>
      <c r="B1422" s="86" t="s">
        <v>227</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1831</v>
      </c>
      <c r="B1423" s="86" t="s">
        <v>236</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1831</v>
      </c>
      <c r="B1424" s="86" t="s">
        <v>651</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1735</v>
      </c>
      <c r="B1425" s="86" t="s">
        <v>226</v>
      </c>
      <c r="C1425" s="86">
        <v>1</v>
      </c>
      <c r="D1425" t="str">
        <f>IF(VLOOKUP(A1425,'상위 PV'!A:C,3,0)="기사임",1,"")</f>
        <v/>
      </c>
      <c r="E1425">
        <f>COUNTIF(주간_5pg!$F$2:$F$800,'5pg 데이터'!B1425)</f>
        <v>1</v>
      </c>
      <c r="F1425" t="b">
        <f t="shared" si="22"/>
        <v>0</v>
      </c>
      <c r="G1425" t="str">
        <f>IF(F1425=FALSE,"",B1425&amp;"@"&amp;COUNTIFS($B$1:B1425,B1425,$F$1:F1425,TRUE))</f>
        <v/>
      </c>
      <c r="H1425" t="str">
        <f>IFERROR(INDEX('기사 제목, 링크 정리시트'!B:B,MATCH(CONCATENATE("http://skinnonews.com"&amp;'5pg 데이터'!A1425),'기사 제목, 링크 정리시트'!C:C,0)),"")</f>
        <v/>
      </c>
      <c r="M1425">
        <f>주간_5pg!F1425</f>
        <v>0</v>
      </c>
    </row>
    <row r="1426" spans="1:13">
      <c r="A1426" s="86" t="s">
        <v>1738</v>
      </c>
      <c r="B1426" s="86" t="s">
        <v>229</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1892</v>
      </c>
      <c r="B1427" s="86" t="s">
        <v>238</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1893</v>
      </c>
      <c r="B1428" s="86" t="s">
        <v>225</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1894</v>
      </c>
      <c r="B1429" s="86" t="s">
        <v>232</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1143</v>
      </c>
      <c r="B1430" s="86" t="s">
        <v>238</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1281</v>
      </c>
      <c r="B1431" s="86" t="s">
        <v>237</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1087</v>
      </c>
      <c r="B1432" s="86" t="s">
        <v>238</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1834</v>
      </c>
      <c r="B1433" s="86" t="s">
        <v>227</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1834</v>
      </c>
      <c r="B1434" s="86" t="s">
        <v>234</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1346</v>
      </c>
      <c r="B1435" s="86" t="s">
        <v>237</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1895</v>
      </c>
      <c r="B1436" s="86" t="s">
        <v>235</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1896</v>
      </c>
      <c r="B1437" s="86" t="s">
        <v>247</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1897</v>
      </c>
      <c r="B1438" s="86" t="s">
        <v>1796</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1088</v>
      </c>
      <c r="B1439" s="86" t="s">
        <v>225</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1898</v>
      </c>
      <c r="B1440" s="86" t="s">
        <v>234</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1718</v>
      </c>
      <c r="B1441" s="86" t="s">
        <v>226</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1813</v>
      </c>
      <c r="B1442" s="86" t="s">
        <v>237</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881</v>
      </c>
      <c r="B1443" s="86" t="s">
        <v>226</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1090</v>
      </c>
      <c r="B1444" s="86" t="s">
        <v>231</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1899</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1900</v>
      </c>
      <c r="B1446" s="86" t="s">
        <v>230</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974</v>
      </c>
      <c r="B1447" s="86" t="s">
        <v>1709</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974</v>
      </c>
      <c r="B1448" s="86" t="s">
        <v>225</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1901</v>
      </c>
      <c r="B1449" s="86" t="s">
        <v>226</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1700</v>
      </c>
      <c r="B1450" s="86" t="s">
        <v>234</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1814</v>
      </c>
      <c r="B1451" s="86" t="s">
        <v>226</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1814</v>
      </c>
      <c r="B1452" s="86" t="s">
        <v>225</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1556</v>
      </c>
      <c r="B1453" s="86" t="s">
        <v>228</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1902</v>
      </c>
      <c r="B1454" s="86" t="s">
        <v>226</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1762</v>
      </c>
      <c r="B1455" s="86" t="s">
        <v>229</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1352</v>
      </c>
      <c r="B1456" s="86" t="s">
        <v>225</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1720</v>
      </c>
      <c r="B1457" s="86" t="s">
        <v>227</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1633</v>
      </c>
      <c r="B1458" s="86" t="s">
        <v>965</v>
      </c>
      <c r="C1458" s="86">
        <v>1</v>
      </c>
      <c r="D1458" t="str">
        <f>IF(VLOOKUP(A1458,'상위 PV'!A:C,3,0)="기사임",1,"")</f>
        <v/>
      </c>
      <c r="E1458">
        <f>COUNTIF(주간_5pg!$F$2:$F$800,'5pg 데이터'!B1458)</f>
        <v>1</v>
      </c>
      <c r="F1458" t="b">
        <f t="shared" si="22"/>
        <v>0</v>
      </c>
      <c r="G1458" t="str">
        <f>IF(F1458=FALSE,"",B1458&amp;"@"&amp;COUNTIFS($B$1:B1458,B1458,$F$1:F1458,TRUE))</f>
        <v/>
      </c>
      <c r="H1458" t="str">
        <f>IFERROR(INDEX('기사 제목, 링크 정리시트'!B:B,MATCH(CONCATENATE("http://skinnonews.com"&amp;'5pg 데이터'!A1458),'기사 제목, 링크 정리시트'!C:C,0)),"")</f>
        <v/>
      </c>
      <c r="M1458">
        <f>주간_5pg!F1458</f>
        <v>0</v>
      </c>
    </row>
    <row r="1459" spans="1:13">
      <c r="A1459" s="86" t="s">
        <v>1811</v>
      </c>
      <c r="B1459" s="86" t="s">
        <v>249</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1811</v>
      </c>
      <c r="B1460" s="86" t="s">
        <v>237</v>
      </c>
      <c r="C1460" s="86">
        <v>1</v>
      </c>
      <c r="D1460" t="str">
        <f>IF(VLOOKUP(A1460,'상위 PV'!A:C,3,0)="기사임",1,"")</f>
        <v/>
      </c>
      <c r="E1460">
        <f>COUNTIF(주간_5pg!$F$2:$F$800,'5pg 데이터'!B1460)</f>
        <v>1</v>
      </c>
      <c r="F1460" t="b">
        <f t="shared" si="22"/>
        <v>0</v>
      </c>
      <c r="G1460" t="str">
        <f>IF(F1460=FALSE,"",B1460&amp;"@"&amp;COUNTIFS($B$1:B1460,B1460,$F$1:F1460,TRUE))</f>
        <v/>
      </c>
      <c r="H1460" t="str">
        <f>IFERROR(INDEX('기사 제목, 링크 정리시트'!B:B,MATCH(CONCATENATE("http://skinnonews.com"&amp;'5pg 데이터'!A1460),'기사 제목, 링크 정리시트'!C:C,0)),"")</f>
        <v/>
      </c>
      <c r="M1460">
        <f>주간_5pg!F1460</f>
        <v>0</v>
      </c>
    </row>
    <row r="1461" spans="1:13">
      <c r="A1461" s="86" t="s">
        <v>1811</v>
      </c>
      <c r="B1461" s="86" t="s">
        <v>225</v>
      </c>
      <c r="C1461" s="86">
        <v>1</v>
      </c>
      <c r="D1461" t="str">
        <f>IF(VLOOKUP(A1461,'상위 PV'!A:C,3,0)="기사임",1,"")</f>
        <v/>
      </c>
      <c r="E1461">
        <f>COUNTIF(주간_5pg!$F$2:$F$800,'5pg 데이터'!B1461)</f>
        <v>1</v>
      </c>
      <c r="F1461" t="b">
        <f t="shared" si="22"/>
        <v>0</v>
      </c>
      <c r="G1461" t="str">
        <f>IF(F1461=FALSE,"",B1461&amp;"@"&amp;COUNTIFS($B$1:B1461,B1461,$F$1:F1461,TRUE))</f>
        <v/>
      </c>
      <c r="H1461" t="str">
        <f>IFERROR(INDEX('기사 제목, 링크 정리시트'!B:B,MATCH(CONCATENATE("http://skinnonews.com"&amp;'5pg 데이터'!A1461),'기사 제목, 링크 정리시트'!C:C,0)),"")</f>
        <v/>
      </c>
      <c r="M1461">
        <f>주간_5pg!F1461</f>
        <v>0</v>
      </c>
    </row>
    <row r="1462" spans="1:13">
      <c r="A1462" s="86" t="s">
        <v>1651</v>
      </c>
      <c r="B1462" s="86" t="s">
        <v>227</v>
      </c>
      <c r="C1462" s="86">
        <v>1</v>
      </c>
      <c r="D1462" t="str">
        <f>IF(VLOOKUP(A1462,'상위 PV'!A:C,3,0)="기사임",1,"")</f>
        <v/>
      </c>
      <c r="E1462">
        <f>COUNTIF(주간_5pg!$F$2:$F$800,'5pg 데이터'!B1462)</f>
        <v>1</v>
      </c>
      <c r="F1462" t="b">
        <f t="shared" si="22"/>
        <v>0</v>
      </c>
      <c r="G1462" t="str">
        <f>IF(F1462=FALSE,"",B1462&amp;"@"&amp;COUNTIFS($B$1:B1462,B1462,$F$1:F1462,TRUE))</f>
        <v/>
      </c>
      <c r="H1462" t="str">
        <f>IFERROR(INDEX('기사 제목, 링크 정리시트'!B:B,MATCH(CONCATENATE("http://skinnonews.com"&amp;'5pg 데이터'!A1462),'기사 제목, 링크 정리시트'!C:C,0)),"")</f>
        <v/>
      </c>
      <c r="M1462">
        <f>주간_5pg!F1462</f>
        <v>0</v>
      </c>
    </row>
    <row r="1463" spans="1:13">
      <c r="A1463" s="86" t="s">
        <v>1903</v>
      </c>
      <c r="B1463" s="86" t="s">
        <v>230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295</v>
      </c>
      <c r="B1464" s="86" t="s">
        <v>233</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1359</v>
      </c>
      <c r="B1465" s="86" t="s">
        <v>226</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1904</v>
      </c>
      <c r="B1466" s="86" t="s">
        <v>233</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1685</v>
      </c>
      <c r="B1467" s="86" t="s">
        <v>235</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1596</v>
      </c>
      <c r="B1468" s="86" t="s">
        <v>651</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1702</v>
      </c>
      <c r="B1469" s="86" t="s">
        <v>225</v>
      </c>
      <c r="C1469" s="86">
        <v>1</v>
      </c>
      <c r="D1469" t="str">
        <f>IF(VLOOKUP(A1469,'상위 PV'!A:C,3,0)="기사임",1,"")</f>
        <v/>
      </c>
      <c r="E1469">
        <f>COUNTIF(주간_5pg!$F$2:$F$800,'5pg 데이터'!B1469)</f>
        <v>1</v>
      </c>
      <c r="F1469" t="b">
        <f t="shared" si="22"/>
        <v>0</v>
      </c>
      <c r="G1469" t="str">
        <f>IF(F1469=FALSE,"",B1469&amp;"@"&amp;COUNTIFS($B$1:B1469,B1469,$F$1:F1469,TRUE))</f>
        <v/>
      </c>
      <c r="H1469" t="str">
        <f>IFERROR(INDEX('기사 제목, 링크 정리시트'!B:B,MATCH(CONCATENATE("http://skinnonews.com"&amp;'5pg 데이터'!A1469),'기사 제목, 링크 정리시트'!C:C,0)),"")</f>
        <v/>
      </c>
      <c r="M1469">
        <f>주간_5pg!F1469</f>
        <v>0</v>
      </c>
    </row>
    <row r="1470" spans="1:13">
      <c r="A1470" s="86" t="s">
        <v>1905</v>
      </c>
      <c r="B1470" s="86" t="s">
        <v>226</v>
      </c>
      <c r="C1470" s="86">
        <v>1</v>
      </c>
      <c r="D1470" t="str">
        <f>IF(VLOOKUP(A1470,'상위 PV'!A:C,3,0)="기사임",1,"")</f>
        <v/>
      </c>
      <c r="E1470">
        <f>COUNTIF(주간_5pg!$F$2:$F$800,'5pg 데이터'!B1470)</f>
        <v>1</v>
      </c>
      <c r="F1470" t="b">
        <f t="shared" si="22"/>
        <v>0</v>
      </c>
      <c r="G1470" t="str">
        <f>IF(F1470=FALSE,"",B1470&amp;"@"&amp;COUNTIFS($B$1:B1470,B1470,$F$1:F1470,TRUE))</f>
        <v/>
      </c>
      <c r="H1470" t="str">
        <f>IFERROR(INDEX('기사 제목, 링크 정리시트'!B:B,MATCH(CONCATENATE("http://skinnonews.com"&amp;'5pg 데이터'!A1470),'기사 제목, 링크 정리시트'!C:C,0)),"")</f>
        <v/>
      </c>
      <c r="M1470">
        <f>주간_5pg!F1470</f>
        <v>0</v>
      </c>
    </row>
    <row r="1471" spans="1:13">
      <c r="A1471" s="86" t="s">
        <v>1906</v>
      </c>
      <c r="B1471" s="86" t="s">
        <v>226</v>
      </c>
      <c r="C1471" s="86">
        <v>1</v>
      </c>
      <c r="D1471" t="str">
        <f>IF(VLOOKUP(A1471,'상위 PV'!A:C,3,0)="기사임",1,"")</f>
        <v/>
      </c>
      <c r="E1471">
        <f>COUNTIF(주간_5pg!$F$2:$F$800,'5pg 데이터'!B1471)</f>
        <v>1</v>
      </c>
      <c r="F1471" t="b">
        <f t="shared" si="22"/>
        <v>0</v>
      </c>
      <c r="G1471" t="str">
        <f>IF(F1471=FALSE,"",B1471&amp;"@"&amp;COUNTIFS($B$1:B1471,B1471,$F$1:F1471,TRUE))</f>
        <v/>
      </c>
      <c r="H1471" t="str">
        <f>IFERROR(INDEX('기사 제목, 링크 정리시트'!B:B,MATCH(CONCATENATE("http://skinnonews.com"&amp;'5pg 데이터'!A1471),'기사 제목, 링크 정리시트'!C:C,0)),"")</f>
        <v/>
      </c>
      <c r="M1471">
        <f>주간_5pg!F1471</f>
        <v>0</v>
      </c>
    </row>
    <row r="1472" spans="1:13">
      <c r="A1472" s="86" t="s">
        <v>1687</v>
      </c>
      <c r="B1472" s="86" t="s">
        <v>238</v>
      </c>
      <c r="C1472" s="86">
        <v>1</v>
      </c>
      <c r="D1472" t="str">
        <f>IF(VLOOKUP(A1472,'상위 PV'!A:C,3,0)="기사임",1,"")</f>
        <v/>
      </c>
      <c r="E1472">
        <f>COUNTIF(주간_5pg!$F$2:$F$800,'5pg 데이터'!B1472)</f>
        <v>1</v>
      </c>
      <c r="F1472" t="b">
        <f t="shared" si="22"/>
        <v>0</v>
      </c>
      <c r="G1472" t="str">
        <f>IF(F1472=FALSE,"",B1472&amp;"@"&amp;COUNTIFS($B$1:B1472,B1472,$F$1:F1472,TRUE))</f>
        <v/>
      </c>
      <c r="H1472" t="str">
        <f>IFERROR(INDEX('기사 제목, 링크 정리시트'!B:B,MATCH(CONCATENATE("http://skinnonews.com"&amp;'5pg 데이터'!A1472),'기사 제목, 링크 정리시트'!C:C,0)),"")</f>
        <v/>
      </c>
      <c r="M1472">
        <f>주간_5pg!F1472</f>
        <v>0</v>
      </c>
    </row>
    <row r="1473" spans="1:13">
      <c r="A1473" s="86" t="s">
        <v>1652</v>
      </c>
      <c r="B1473" s="86" t="s">
        <v>1563</v>
      </c>
      <c r="C1473" s="86">
        <v>1</v>
      </c>
      <c r="D1473" t="str">
        <f>IF(VLOOKUP(A1473,'상위 PV'!A:C,3,0)="기사임",1,"")</f>
        <v/>
      </c>
      <c r="E1473">
        <f>COUNTIF(주간_5pg!$F$2:$F$800,'5pg 데이터'!B1473)</f>
        <v>1</v>
      </c>
      <c r="F1473" t="b">
        <f t="shared" si="22"/>
        <v>0</v>
      </c>
      <c r="G1473" t="str">
        <f>IF(F1473=FALSE,"",B1473&amp;"@"&amp;COUNTIFS($B$1:B1473,B1473,$F$1:F1473,TRUE))</f>
        <v/>
      </c>
      <c r="H1473" t="str">
        <f>IFERROR(INDEX('기사 제목, 링크 정리시트'!B:B,MATCH(CONCATENATE("http://skinnonews.com"&amp;'5pg 데이터'!A1473),'기사 제목, 링크 정리시트'!C:C,0)),"")</f>
        <v/>
      </c>
      <c r="M1473">
        <f>주간_5pg!F1473</f>
        <v>0</v>
      </c>
    </row>
    <row r="1474" spans="1:13">
      <c r="A1474" s="86" t="s">
        <v>1683</v>
      </c>
      <c r="B1474" s="86" t="s">
        <v>650</v>
      </c>
      <c r="C1474" s="86">
        <v>1</v>
      </c>
      <c r="D1474" t="str">
        <f>IF(VLOOKUP(A1474,'상위 PV'!A:C,3,0)="기사임",1,"")</f>
        <v/>
      </c>
      <c r="E1474">
        <f>COUNTIF(주간_5pg!$F$2:$F$800,'5pg 데이터'!B1474)</f>
        <v>1</v>
      </c>
      <c r="F1474" t="b">
        <f t="shared" ref="F1474:F1537" si="23">AND(D1474=1,E1474=1)</f>
        <v>0</v>
      </c>
      <c r="G1474" t="str">
        <f>IF(F1474=FALSE,"",B1474&amp;"@"&amp;COUNTIFS($B$1:B1474,B1474,$F$1:F1474,TRUE))</f>
        <v/>
      </c>
      <c r="H1474" t="str">
        <f>IFERROR(INDEX('기사 제목, 링크 정리시트'!B:B,MATCH(CONCATENATE("http://skinnonews.com"&amp;'5pg 데이터'!A1474),'기사 제목, 링크 정리시트'!C:C,0)),"")</f>
        <v/>
      </c>
      <c r="M1474">
        <f>주간_5pg!F1474</f>
        <v>0</v>
      </c>
    </row>
    <row r="1475" spans="1:13">
      <c r="A1475" s="86" t="s">
        <v>678</v>
      </c>
      <c r="B1475" s="86" t="s">
        <v>249</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1907</v>
      </c>
      <c r="B1476" s="86" t="s">
        <v>229</v>
      </c>
      <c r="C1476" s="86">
        <v>1</v>
      </c>
      <c r="D1476" t="str">
        <f>IF(VLOOKUP(A1476,'상위 PV'!A:C,3,0)="기사임",1,"")</f>
        <v/>
      </c>
      <c r="E1476">
        <f>COUNTIF(주간_5pg!$F$2:$F$800,'5pg 데이터'!B1476)</f>
        <v>1</v>
      </c>
      <c r="F1476" t="b">
        <f t="shared" si="23"/>
        <v>0</v>
      </c>
      <c r="G1476" t="str">
        <f>IF(F1476=FALSE,"",B1476&amp;"@"&amp;COUNTIFS($B$1:B1476,B1476,$F$1:F1476,TRUE))</f>
        <v/>
      </c>
      <c r="H1476" t="str">
        <f>IFERROR(INDEX('기사 제목, 링크 정리시트'!B:B,MATCH(CONCATENATE("http://skinnonews.com"&amp;'5pg 데이터'!A1476),'기사 제목, 링크 정리시트'!C:C,0)),"")</f>
        <v/>
      </c>
      <c r="M1476">
        <f>주간_5pg!F1476</f>
        <v>0</v>
      </c>
    </row>
    <row r="1477" spans="1:13">
      <c r="A1477" s="86" t="s">
        <v>1091</v>
      </c>
      <c r="B1477" s="86" t="s">
        <v>236</v>
      </c>
      <c r="C1477" s="86">
        <v>1</v>
      </c>
      <c r="D1477" t="str">
        <f>IF(VLOOKUP(A1477,'상위 PV'!A:C,3,0)="기사임",1,"")</f>
        <v/>
      </c>
      <c r="E1477">
        <f>COUNTIF(주간_5pg!$F$2:$F$800,'5pg 데이터'!B1477)</f>
        <v>1</v>
      </c>
      <c r="F1477" t="b">
        <f t="shared" si="23"/>
        <v>0</v>
      </c>
      <c r="G1477" t="str">
        <f>IF(F1477=FALSE,"",B1477&amp;"@"&amp;COUNTIFS($B$1:B1477,B1477,$F$1:F1477,TRUE))</f>
        <v/>
      </c>
      <c r="H1477" t="str">
        <f>IFERROR(INDEX('기사 제목, 링크 정리시트'!B:B,MATCH(CONCATENATE("http://skinnonews.com"&amp;'5pg 데이터'!A1477),'기사 제목, 링크 정리시트'!C:C,0)),"")</f>
        <v/>
      </c>
      <c r="M1477">
        <f>주간_5pg!F1477</f>
        <v>0</v>
      </c>
    </row>
    <row r="1478" spans="1:13">
      <c r="A1478" s="86" t="s">
        <v>1908</v>
      </c>
      <c r="B1478" s="86" t="s">
        <v>225</v>
      </c>
      <c r="C1478" s="86">
        <v>1</v>
      </c>
      <c r="D1478" t="str">
        <f>IF(VLOOKUP(A1478,'상위 PV'!A:C,3,0)="기사임",1,"")</f>
        <v/>
      </c>
      <c r="E1478">
        <f>COUNTIF(주간_5pg!$F$2:$F$800,'5pg 데이터'!B1478)</f>
        <v>1</v>
      </c>
      <c r="F1478" t="b">
        <f t="shared" si="23"/>
        <v>0</v>
      </c>
      <c r="G1478" t="str">
        <f>IF(F1478=FALSE,"",B1478&amp;"@"&amp;COUNTIFS($B$1:B1478,B1478,$F$1:F1478,TRUE))</f>
        <v/>
      </c>
      <c r="H1478" t="str">
        <f>IFERROR(INDEX('기사 제목, 링크 정리시트'!B:B,MATCH(CONCATENATE("http://skinnonews.com"&amp;'5pg 데이터'!A1478),'기사 제목, 링크 정리시트'!C:C,0)),"")</f>
        <v/>
      </c>
      <c r="M1478">
        <f>주간_5pg!F1478</f>
        <v>0</v>
      </c>
    </row>
    <row r="1479" spans="1:13">
      <c r="A1479" s="86" t="s">
        <v>1838</v>
      </c>
      <c r="B1479" s="86" t="s">
        <v>227</v>
      </c>
      <c r="C1479" s="86">
        <v>1</v>
      </c>
      <c r="D1479" t="str">
        <f>IF(VLOOKUP(A1479,'상위 PV'!A:C,3,0)="기사임",1,"")</f>
        <v/>
      </c>
      <c r="E1479">
        <f>COUNTIF(주간_5pg!$F$2:$F$800,'5pg 데이터'!B1479)</f>
        <v>1</v>
      </c>
      <c r="F1479" t="b">
        <f t="shared" si="23"/>
        <v>0</v>
      </c>
      <c r="G1479" t="str">
        <f>IF(F1479=FALSE,"",B1479&amp;"@"&amp;COUNTIFS($B$1:B1479,B1479,$F$1:F1479,TRUE))</f>
        <v/>
      </c>
      <c r="H1479" t="str">
        <f>IFERROR(INDEX('기사 제목, 링크 정리시트'!B:B,MATCH(CONCATENATE("http://skinnonews.com"&amp;'5pg 데이터'!A1479),'기사 제목, 링크 정리시트'!C:C,0)),"")</f>
        <v/>
      </c>
      <c r="M1479">
        <f>주간_5pg!F1479</f>
        <v>0</v>
      </c>
    </row>
    <row r="1480" spans="1:13">
      <c r="A1480" s="86" t="s">
        <v>1838</v>
      </c>
      <c r="B1480" s="86" t="s">
        <v>225</v>
      </c>
      <c r="C1480" s="86">
        <v>1</v>
      </c>
      <c r="D1480" t="str">
        <f>IF(VLOOKUP(A1480,'상위 PV'!A:C,3,0)="기사임",1,"")</f>
        <v/>
      </c>
      <c r="E1480">
        <f>COUNTIF(주간_5pg!$F$2:$F$800,'5pg 데이터'!B1480)</f>
        <v>1</v>
      </c>
      <c r="F1480" t="b">
        <f t="shared" si="23"/>
        <v>0</v>
      </c>
      <c r="G1480" t="str">
        <f>IF(F1480=FALSE,"",B1480&amp;"@"&amp;COUNTIFS($B$1:B1480,B1480,$F$1:F1480,TRUE))</f>
        <v/>
      </c>
      <c r="H1480" t="str">
        <f>IFERROR(INDEX('기사 제목, 링크 정리시트'!B:B,MATCH(CONCATENATE("http://skinnonews.com"&amp;'5pg 데이터'!A1480),'기사 제목, 링크 정리시트'!C:C,0)),"")</f>
        <v/>
      </c>
      <c r="M1480">
        <f>주간_5pg!F1480</f>
        <v>0</v>
      </c>
    </row>
    <row r="1481" spans="1:13">
      <c r="A1481" s="86" t="s">
        <v>1819</v>
      </c>
      <c r="B1481" s="86" t="s">
        <v>237</v>
      </c>
      <c r="C1481" s="86">
        <v>1</v>
      </c>
      <c r="D1481" t="str">
        <f>IF(VLOOKUP(A1481,'상위 PV'!A:C,3,0)="기사임",1,"")</f>
        <v/>
      </c>
      <c r="E1481">
        <f>COUNTIF(주간_5pg!$F$2:$F$800,'5pg 데이터'!B1481)</f>
        <v>1</v>
      </c>
      <c r="F1481" t="b">
        <f t="shared" si="23"/>
        <v>0</v>
      </c>
      <c r="G1481" t="str">
        <f>IF(F1481=FALSE,"",B1481&amp;"@"&amp;COUNTIFS($B$1:B1481,B1481,$F$1:F1481,TRUE))</f>
        <v/>
      </c>
      <c r="H1481" t="str">
        <f>IFERROR(INDEX('기사 제목, 링크 정리시트'!B:B,MATCH(CONCATENATE("http://skinnonews.com"&amp;'5pg 데이터'!A1481),'기사 제목, 링크 정리시트'!C:C,0)),"")</f>
        <v/>
      </c>
      <c r="M1481">
        <f>주간_5pg!F1481</f>
        <v>0</v>
      </c>
    </row>
    <row r="1482" spans="1:13">
      <c r="A1482" s="86" t="s">
        <v>1909</v>
      </c>
      <c r="B1482" s="86" t="s">
        <v>250</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1000</v>
      </c>
      <c r="B1483" s="86" t="s">
        <v>226</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1910</v>
      </c>
      <c r="B1484" s="86" t="s">
        <v>241</v>
      </c>
      <c r="C1484" s="86">
        <v>1</v>
      </c>
      <c r="D1484" t="str">
        <f>IF(VLOOKUP(A1484,'상위 PV'!A:C,3,0)="기사임",1,"")</f>
        <v/>
      </c>
      <c r="E1484">
        <f>COUNTIF(주간_5pg!$F$2:$F$800,'5pg 데이터'!B1484)</f>
        <v>1</v>
      </c>
      <c r="F1484" t="b">
        <f t="shared" si="23"/>
        <v>0</v>
      </c>
      <c r="G1484" t="str">
        <f>IF(F1484=FALSE,"",B1484&amp;"@"&amp;COUNTIFS($B$1:B1484,B1484,$F$1:F1484,TRUE))</f>
        <v/>
      </c>
      <c r="H1484" t="str">
        <f>IFERROR(INDEX('기사 제목, 링크 정리시트'!B:B,MATCH(CONCATENATE("http://skinnonews.com"&amp;'5pg 데이터'!A1484),'기사 제목, 링크 정리시트'!C:C,0)),"")</f>
        <v/>
      </c>
      <c r="M1484">
        <f>주간_5pg!F1484</f>
        <v>0</v>
      </c>
    </row>
    <row r="1485" spans="1:13">
      <c r="A1485" s="86" t="s">
        <v>290</v>
      </c>
      <c r="B1485" s="86" t="s">
        <v>232</v>
      </c>
      <c r="C1485" s="86">
        <v>1</v>
      </c>
      <c r="D1485" t="str">
        <f>IF(VLOOKUP(A1485,'상위 PV'!A:C,3,0)="기사임",1,"")</f>
        <v/>
      </c>
      <c r="E1485">
        <f>COUNTIF(주간_5pg!$F$2:$F$800,'5pg 데이터'!B1485)</f>
        <v>1</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290</v>
      </c>
      <c r="B1486" s="86" t="s">
        <v>1550</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1092</v>
      </c>
      <c r="B1487" s="86" t="s">
        <v>1626</v>
      </c>
      <c r="C1487" s="86">
        <v>1</v>
      </c>
      <c r="D1487" t="str">
        <f>IF(VLOOKUP(A1487,'상위 PV'!A:C,3,0)="기사임",1,"")</f>
        <v/>
      </c>
      <c r="E1487">
        <f>COUNTIF(주간_5pg!$F$2:$F$800,'5pg 데이터'!B1487)</f>
        <v>1</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1703</v>
      </c>
      <c r="B1488" s="86" t="s">
        <v>229</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1688</v>
      </c>
      <c r="B1489" s="86" t="s">
        <v>226</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1009</v>
      </c>
      <c r="B1490" s="86" t="s">
        <v>226</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1009</v>
      </c>
      <c r="B1491" s="86" t="s">
        <v>243</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1911</v>
      </c>
      <c r="B1492" s="86" t="s">
        <v>233</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1912</v>
      </c>
      <c r="B1493" s="86" t="s">
        <v>225</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1127</v>
      </c>
      <c r="B1494" s="86" t="s">
        <v>231</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998</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1653</v>
      </c>
      <c r="B1496" s="86" t="s">
        <v>1746</v>
      </c>
      <c r="C1496" s="86">
        <v>1</v>
      </c>
      <c r="D1496" t="str">
        <f>IF(VLOOKUP(A1496,'상위 PV'!A:C,3,0)="기사임",1,"")</f>
        <v/>
      </c>
      <c r="E1496">
        <f>COUNTIF(주간_5pg!$F$2:$F$800,'5pg 데이터'!B1496)</f>
        <v>1</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1068</v>
      </c>
      <c r="B1497" s="86" t="s">
        <v>246</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1068</v>
      </c>
      <c r="B1498" s="86" t="s">
        <v>596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1913</v>
      </c>
      <c r="B1499" s="86" t="s">
        <v>225</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1689</v>
      </c>
      <c r="B1500" s="86" t="s">
        <v>229</v>
      </c>
      <c r="C1500" s="86">
        <v>1</v>
      </c>
      <c r="D1500" t="str">
        <f>IF(VLOOKUP(A1500,'상위 PV'!A:C,3,0)="기사임",1,"")</f>
        <v/>
      </c>
      <c r="E1500">
        <f>COUNTIF(주간_5pg!$F$2:$F$800,'5pg 데이터'!B1500)</f>
        <v>1</v>
      </c>
      <c r="F1500" t="b">
        <f t="shared" si="23"/>
        <v>0</v>
      </c>
      <c r="G1500" t="str">
        <f>IF(F1500=FALSE,"",B1500&amp;"@"&amp;COUNTIFS($B$1:B1500,B1500,$F$1:F1500,TRUE))</f>
        <v/>
      </c>
      <c r="H1500" t="str">
        <f>IFERROR(INDEX('기사 제목, 링크 정리시트'!B:B,MATCH(CONCATENATE("http://skinnonews.com"&amp;'5pg 데이터'!A1500),'기사 제목, 링크 정리시트'!C:C,0)),"")</f>
        <v/>
      </c>
      <c r="M1500">
        <f>주간_5pg!F1500</f>
        <v>0</v>
      </c>
    </row>
    <row r="1501" spans="1:13">
      <c r="A1501" s="86" t="s">
        <v>1229</v>
      </c>
      <c r="B1501" s="86" t="s">
        <v>226</v>
      </c>
      <c r="C1501" s="86">
        <v>1</v>
      </c>
      <c r="D1501" t="str">
        <f>IF(VLOOKUP(A1501,'상위 PV'!A:C,3,0)="기사임",1,"")</f>
        <v/>
      </c>
      <c r="E1501">
        <f>COUNTIF(주간_5pg!$F$2:$F$800,'5pg 데이터'!B1501)</f>
        <v>1</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1914</v>
      </c>
      <c r="B1502" s="86" t="s">
        <v>1799</v>
      </c>
      <c r="C1502" s="86">
        <v>1</v>
      </c>
      <c r="D1502" t="str">
        <f>IF(VLOOKUP(A1502,'상위 PV'!A:C,3,0)="기사임",1,"")</f>
        <v/>
      </c>
      <c r="E1502">
        <f>COUNTIF(주간_5pg!$F$2:$F$800,'5pg 데이터'!B1502)</f>
        <v>1</v>
      </c>
      <c r="F1502" t="b">
        <f t="shared" si="23"/>
        <v>0</v>
      </c>
      <c r="G1502" t="str">
        <f>IF(F1502=FALSE,"",B1502&amp;"@"&amp;COUNTIFS($B$1:B1502,B1502,$F$1:F1502,TRUE))</f>
        <v/>
      </c>
      <c r="H1502" t="str">
        <f>IFERROR(INDEX('기사 제목, 링크 정리시트'!B:B,MATCH(CONCATENATE("http://skinnonews.com"&amp;'5pg 데이터'!A1502),'기사 제목, 링크 정리시트'!C:C,0)),"")</f>
        <v/>
      </c>
      <c r="M1502">
        <f>주간_5pg!F1502</f>
        <v>0</v>
      </c>
    </row>
    <row r="1503" spans="1:13">
      <c r="A1503" s="86" t="s">
        <v>1681</v>
      </c>
      <c r="B1503" s="86" t="s">
        <v>241</v>
      </c>
      <c r="C1503" s="86">
        <v>1</v>
      </c>
      <c r="D1503" t="str">
        <f>IF(VLOOKUP(A1503,'상위 PV'!A:C,3,0)="기사임",1,"")</f>
        <v/>
      </c>
      <c r="E1503">
        <f>COUNTIF(주간_5pg!$F$2:$F$800,'5pg 데이터'!B1503)</f>
        <v>1</v>
      </c>
      <c r="F1503" t="b">
        <f t="shared" si="23"/>
        <v>0</v>
      </c>
      <c r="G1503" t="str">
        <f>IF(F1503=FALSE,"",B1503&amp;"@"&amp;COUNTIFS($B$1:B1503,B1503,$F$1:F1503,TRUE))</f>
        <v/>
      </c>
      <c r="H1503" t="str">
        <f>IFERROR(INDEX('기사 제목, 링크 정리시트'!B:B,MATCH(CONCATENATE("http://skinnonews.com"&amp;'5pg 데이터'!A1503),'기사 제목, 링크 정리시트'!C:C,0)),"")</f>
        <v/>
      </c>
      <c r="M1503">
        <f>주간_5pg!F1503</f>
        <v>0</v>
      </c>
    </row>
    <row r="1504" spans="1:13">
      <c r="A1504" s="86" t="s">
        <v>1681</v>
      </c>
      <c r="B1504" s="86" t="s">
        <v>251</v>
      </c>
      <c r="C1504" s="86">
        <v>1</v>
      </c>
      <c r="D1504" t="str">
        <f>IF(VLOOKUP(A1504,'상위 PV'!A:C,3,0)="기사임",1,"")</f>
        <v/>
      </c>
      <c r="E1504">
        <f>COUNTIF(주간_5pg!$F$2:$F$800,'5pg 데이터'!B1504)</f>
        <v>1</v>
      </c>
      <c r="F1504" t="b">
        <f t="shared" si="23"/>
        <v>0</v>
      </c>
      <c r="G1504" t="str">
        <f>IF(F1504=FALSE,"",B1504&amp;"@"&amp;COUNTIFS($B$1:B1504,B1504,$F$1:F1504,TRUE))</f>
        <v/>
      </c>
      <c r="H1504" t="str">
        <f>IFERROR(INDEX('기사 제목, 링크 정리시트'!B:B,MATCH(CONCATENATE("http://skinnonews.com"&amp;'5pg 데이터'!A1504),'기사 제목, 링크 정리시트'!C:C,0)),"")</f>
        <v/>
      </c>
      <c r="M1504">
        <f>주간_5pg!F1504</f>
        <v>0</v>
      </c>
    </row>
    <row r="1505" spans="1:13">
      <c r="A1505" s="86" t="s">
        <v>1364</v>
      </c>
      <c r="B1505" s="86" t="s">
        <v>233</v>
      </c>
      <c r="C1505" s="86">
        <v>1</v>
      </c>
      <c r="D1505" t="str">
        <f>IF(VLOOKUP(A1505,'상위 PV'!A:C,3,0)="기사임",1,"")</f>
        <v/>
      </c>
      <c r="E1505">
        <f>COUNTIF(주간_5pg!$F$2:$F$800,'5pg 데이터'!B1505)</f>
        <v>1</v>
      </c>
      <c r="F1505" t="b">
        <f t="shared" si="23"/>
        <v>0</v>
      </c>
      <c r="G1505" t="str">
        <f>IF(F1505=FALSE,"",B1505&amp;"@"&amp;COUNTIFS($B$1:B1505,B1505,$F$1:F1505,TRUE))</f>
        <v/>
      </c>
      <c r="H1505" t="str">
        <f>IFERROR(INDEX('기사 제목, 링크 정리시트'!B:B,MATCH(CONCATENATE("http://skinnonews.com"&amp;'5pg 데이터'!A1505),'기사 제목, 링크 정리시트'!C:C,0)),"")</f>
        <v/>
      </c>
      <c r="M1505">
        <f>주간_5pg!F1505</f>
        <v>0</v>
      </c>
    </row>
    <row r="1506" spans="1:13">
      <c r="A1506" s="86" t="s">
        <v>291</v>
      </c>
      <c r="B1506" s="86" t="s">
        <v>229</v>
      </c>
      <c r="C1506" s="86">
        <v>1</v>
      </c>
      <c r="D1506" t="str">
        <f>IF(VLOOKUP(A1506,'상위 PV'!A:C,3,0)="기사임",1,"")</f>
        <v/>
      </c>
      <c r="E1506">
        <f>COUNTIF(주간_5pg!$F$2:$F$800,'5pg 데이터'!B1506)</f>
        <v>1</v>
      </c>
      <c r="F1506" t="b">
        <f t="shared" si="23"/>
        <v>0</v>
      </c>
      <c r="G1506" t="str">
        <f>IF(F1506=FALSE,"",B1506&amp;"@"&amp;COUNTIFS($B$1:B1506,B1506,$F$1:F1506,TRUE))</f>
        <v/>
      </c>
      <c r="H1506" t="str">
        <f>IFERROR(INDEX('기사 제목, 링크 정리시트'!B:B,MATCH(CONCATENATE("http://skinnonews.com"&amp;'5pg 데이터'!A1506),'기사 제목, 링크 정리시트'!C:C,0)),"")</f>
        <v/>
      </c>
      <c r="M1506">
        <f>주간_5pg!F1506</f>
        <v>0</v>
      </c>
    </row>
    <row r="1507" spans="1:13">
      <c r="A1507" s="86" t="s">
        <v>1542</v>
      </c>
      <c r="B1507" s="86" t="s">
        <v>226</v>
      </c>
      <c r="C1507" s="86">
        <v>1</v>
      </c>
      <c r="D1507" t="str">
        <f>IF(VLOOKUP(A1507,'상위 PV'!A:C,3,0)="기사임",1,"")</f>
        <v/>
      </c>
      <c r="E1507">
        <f>COUNTIF(주간_5pg!$F$2:$F$800,'5pg 데이터'!B1507)</f>
        <v>1</v>
      </c>
      <c r="F1507" t="b">
        <f t="shared" si="23"/>
        <v>0</v>
      </c>
      <c r="G1507" t="str">
        <f>IF(F1507=FALSE,"",B1507&amp;"@"&amp;COUNTIFS($B$1:B1507,B1507,$F$1:F1507,TRUE))</f>
        <v/>
      </c>
      <c r="H1507" t="str">
        <f>IFERROR(INDEX('기사 제목, 링크 정리시트'!B:B,MATCH(CONCATENATE("http://skinnonews.com"&amp;'5pg 데이터'!A1507),'기사 제목, 링크 정리시트'!C:C,0)),"")</f>
        <v/>
      </c>
      <c r="M1507">
        <f>주간_5pg!F1507</f>
        <v>0</v>
      </c>
    </row>
    <row r="1508" spans="1:13">
      <c r="A1508" s="86" t="s">
        <v>1098</v>
      </c>
      <c r="B1508" s="86" t="s">
        <v>232</v>
      </c>
      <c r="C1508" s="86">
        <v>1</v>
      </c>
      <c r="D1508" t="str">
        <f>IF(VLOOKUP(A1508,'상위 PV'!A:C,3,0)="기사임",1,"")</f>
        <v/>
      </c>
      <c r="E1508">
        <f>COUNTIF(주간_5pg!$F$2:$F$800,'5pg 데이터'!B1508)</f>
        <v>1</v>
      </c>
      <c r="F1508" t="b">
        <f t="shared" si="23"/>
        <v>0</v>
      </c>
      <c r="G1508" t="str">
        <f>IF(F1508=FALSE,"",B1508&amp;"@"&amp;COUNTIFS($B$1:B1508,B1508,$F$1:F1508,TRUE))</f>
        <v/>
      </c>
      <c r="H1508" t="str">
        <f>IFERROR(INDEX('기사 제목, 링크 정리시트'!B:B,MATCH(CONCATENATE("http://skinnonews.com"&amp;'5pg 데이터'!A1508),'기사 제목, 링크 정리시트'!C:C,0)),"")</f>
        <v/>
      </c>
      <c r="M1508">
        <f>주간_5pg!F1508</f>
        <v>0</v>
      </c>
    </row>
    <row r="1509" spans="1:13">
      <c r="A1509" s="86" t="s">
        <v>1635</v>
      </c>
      <c r="B1509" s="86" t="s">
        <v>226</v>
      </c>
      <c r="C1509" s="86">
        <v>1</v>
      </c>
      <c r="D1509" t="str">
        <f>IF(VLOOKUP(A1509,'상위 PV'!A:C,3,0)="기사임",1,"")</f>
        <v/>
      </c>
      <c r="E1509">
        <f>COUNTIF(주간_5pg!$F$2:$F$800,'5pg 데이터'!B1509)</f>
        <v>1</v>
      </c>
      <c r="F1509" t="b">
        <f t="shared" si="23"/>
        <v>0</v>
      </c>
      <c r="G1509" t="str">
        <f>IF(F1509=FALSE,"",B1509&amp;"@"&amp;COUNTIFS($B$1:B1509,B1509,$F$1:F1509,TRUE))</f>
        <v/>
      </c>
      <c r="H1509" t="str">
        <f>IFERROR(INDEX('기사 제목, 링크 정리시트'!B:B,MATCH(CONCATENATE("http://skinnonews.com"&amp;'5pg 데이터'!A1509),'기사 제목, 링크 정리시트'!C:C,0)),"")</f>
        <v/>
      </c>
      <c r="M1509">
        <f>주간_5pg!F1509</f>
        <v>0</v>
      </c>
    </row>
    <row r="1510" spans="1:13">
      <c r="A1510" s="86" t="s">
        <v>1915</v>
      </c>
      <c r="B1510" s="86" t="s">
        <v>229</v>
      </c>
      <c r="C1510" s="86">
        <v>1</v>
      </c>
      <c r="D1510" t="str">
        <f>IF(VLOOKUP(A1510,'상위 PV'!A:C,3,0)="기사임",1,"")</f>
        <v/>
      </c>
      <c r="E1510">
        <f>COUNTIF(주간_5pg!$F$2:$F$800,'5pg 데이터'!B1510)</f>
        <v>1</v>
      </c>
      <c r="F1510" t="b">
        <f t="shared" si="23"/>
        <v>0</v>
      </c>
      <c r="G1510" t="str">
        <f>IF(F1510=FALSE,"",B1510&amp;"@"&amp;COUNTIFS($B$1:B1510,B1510,$F$1:F1510,TRUE))</f>
        <v/>
      </c>
      <c r="H1510" t="str">
        <f>IFERROR(INDEX('기사 제목, 링크 정리시트'!B:B,MATCH(CONCATENATE("http://skinnonews.com"&amp;'5pg 데이터'!A1510),'기사 제목, 링크 정리시트'!C:C,0)),"")</f>
        <v/>
      </c>
      <c r="M1510">
        <f>주간_5pg!F1510</f>
        <v>0</v>
      </c>
    </row>
    <row r="1511" spans="1:13">
      <c r="A1511" s="86" t="s">
        <v>1051</v>
      </c>
      <c r="B1511" s="86" t="s">
        <v>225</v>
      </c>
      <c r="C1511" s="86">
        <v>1</v>
      </c>
      <c r="D1511" t="str">
        <f>IF(VLOOKUP(A1511,'상위 PV'!A:C,3,0)="기사임",1,"")</f>
        <v/>
      </c>
      <c r="E1511">
        <f>COUNTIF(주간_5pg!$F$2:$F$800,'5pg 데이터'!B1511)</f>
        <v>1</v>
      </c>
      <c r="F1511" t="b">
        <f t="shared" si="23"/>
        <v>0</v>
      </c>
      <c r="G1511" t="str">
        <f>IF(F1511=FALSE,"",B1511&amp;"@"&amp;COUNTIFS($B$1:B1511,B1511,$F$1:F1511,TRUE))</f>
        <v/>
      </c>
      <c r="H1511" t="str">
        <f>IFERROR(INDEX('기사 제목, 링크 정리시트'!B:B,MATCH(CONCATENATE("http://skinnonews.com"&amp;'5pg 데이터'!A1511),'기사 제목, 링크 정리시트'!C:C,0)),"")</f>
        <v/>
      </c>
      <c r="M1511">
        <f>주간_5pg!F1511</f>
        <v>0</v>
      </c>
    </row>
    <row r="1512" spans="1:13">
      <c r="A1512" s="86" t="s">
        <v>1690</v>
      </c>
      <c r="B1512" s="86" t="s">
        <v>227</v>
      </c>
      <c r="C1512" s="86">
        <v>1</v>
      </c>
      <c r="D1512" t="str">
        <f>IF(VLOOKUP(A1512,'상위 PV'!A:C,3,0)="기사임",1,"")</f>
        <v/>
      </c>
      <c r="E1512">
        <f>COUNTIF(주간_5pg!$F$2:$F$800,'5pg 데이터'!B1512)</f>
        <v>1</v>
      </c>
      <c r="F1512" t="b">
        <f t="shared" si="23"/>
        <v>0</v>
      </c>
      <c r="G1512" t="str">
        <f>IF(F1512=FALSE,"",B1512&amp;"@"&amp;COUNTIFS($B$1:B1512,B1512,$F$1:F1512,TRUE))</f>
        <v/>
      </c>
      <c r="H1512" t="str">
        <f>IFERROR(INDEX('기사 제목, 링크 정리시트'!B:B,MATCH(CONCATENATE("http://skinnonews.com"&amp;'5pg 데이터'!A1512),'기사 제목, 링크 정리시트'!C:C,0)),"")</f>
        <v/>
      </c>
      <c r="M1512">
        <f>주간_5pg!F1512</f>
        <v>0</v>
      </c>
    </row>
    <row r="1513" spans="1:13">
      <c r="A1513" s="86" t="s">
        <v>1615</v>
      </c>
      <c r="B1513" s="86" t="s">
        <v>235</v>
      </c>
      <c r="C1513" s="86">
        <v>1</v>
      </c>
      <c r="D1513" t="str">
        <f>IF(VLOOKUP(A1513,'상위 PV'!A:C,3,0)="기사임",1,"")</f>
        <v/>
      </c>
      <c r="E1513">
        <f>COUNTIF(주간_5pg!$F$2:$F$800,'5pg 데이터'!B1513)</f>
        <v>1</v>
      </c>
      <c r="F1513" t="b">
        <f t="shared" si="23"/>
        <v>0</v>
      </c>
      <c r="G1513" t="str">
        <f>IF(F1513=FALSE,"",B1513&amp;"@"&amp;COUNTIFS($B$1:B1513,B1513,$F$1:F1513,TRUE))</f>
        <v/>
      </c>
      <c r="H1513" t="str">
        <f>IFERROR(INDEX('기사 제목, 링크 정리시트'!B:B,MATCH(CONCATENATE("http://skinnonews.com"&amp;'5pg 데이터'!A1513),'기사 제목, 링크 정리시트'!C:C,0)),"")</f>
        <v/>
      </c>
      <c r="M1513">
        <f>주간_5pg!F1513</f>
        <v>0</v>
      </c>
    </row>
    <row r="1514" spans="1:13">
      <c r="A1514" s="86" t="s">
        <v>1615</v>
      </c>
      <c r="B1514" s="86" t="s">
        <v>1550</v>
      </c>
      <c r="C1514" s="86">
        <v>1</v>
      </c>
      <c r="D1514" t="str">
        <f>IF(VLOOKUP(A1514,'상위 PV'!A:C,3,0)="기사임",1,"")</f>
        <v/>
      </c>
      <c r="E1514">
        <f>COUNTIF(주간_5pg!$F$2:$F$800,'5pg 데이터'!B1514)</f>
        <v>1</v>
      </c>
      <c r="F1514" t="b">
        <f t="shared" si="23"/>
        <v>0</v>
      </c>
      <c r="G1514" t="str">
        <f>IF(F1514=FALSE,"",B1514&amp;"@"&amp;COUNTIFS($B$1:B1514,B1514,$F$1:F1514,TRUE))</f>
        <v/>
      </c>
      <c r="H1514" t="str">
        <f>IFERROR(INDEX('기사 제목, 링크 정리시트'!B:B,MATCH(CONCATENATE("http://skinnonews.com"&amp;'5pg 데이터'!A1514),'기사 제목, 링크 정리시트'!C:C,0)),"")</f>
        <v/>
      </c>
      <c r="M1514">
        <f>주간_5pg!F1514</f>
        <v>0</v>
      </c>
    </row>
    <row r="1515" spans="1:13">
      <c r="A1515" s="86" t="s">
        <v>1615</v>
      </c>
      <c r="B1515" s="86" t="s">
        <v>225</v>
      </c>
      <c r="C1515" s="86">
        <v>1</v>
      </c>
      <c r="D1515" t="str">
        <f>IF(VLOOKUP(A1515,'상위 PV'!A:C,3,0)="기사임",1,"")</f>
        <v/>
      </c>
      <c r="E1515">
        <f>COUNTIF(주간_5pg!$F$2:$F$800,'5pg 데이터'!B1515)</f>
        <v>1</v>
      </c>
      <c r="F1515" t="b">
        <f t="shared" si="23"/>
        <v>0</v>
      </c>
      <c r="G1515" t="str">
        <f>IF(F1515=FALSE,"",B1515&amp;"@"&amp;COUNTIFS($B$1:B1515,B1515,$F$1:F1515,TRUE))</f>
        <v/>
      </c>
      <c r="H1515" t="str">
        <f>IFERROR(INDEX('기사 제목, 링크 정리시트'!B:B,MATCH(CONCATENATE("http://skinnonews.com"&amp;'5pg 데이터'!A1515),'기사 제목, 링크 정리시트'!C:C,0)),"")</f>
        <v/>
      </c>
      <c r="M1515">
        <f>주간_5pg!F1515</f>
        <v>0</v>
      </c>
    </row>
    <row r="1516" spans="1:13">
      <c r="A1516" s="86" t="s">
        <v>1102</v>
      </c>
      <c r="B1516" s="86" t="s">
        <v>1806</v>
      </c>
      <c r="C1516" s="86">
        <v>1</v>
      </c>
      <c r="D1516" t="str">
        <f>IF(VLOOKUP(A1516,'상위 PV'!A:C,3,0)="기사임",1,"")</f>
        <v/>
      </c>
      <c r="E1516">
        <f>COUNTIF(주간_5pg!$F$2:$F$800,'5pg 데이터'!B1516)</f>
        <v>1</v>
      </c>
      <c r="F1516" t="b">
        <f t="shared" si="23"/>
        <v>0</v>
      </c>
      <c r="G1516" t="str">
        <f>IF(F1516=FALSE,"",B1516&amp;"@"&amp;COUNTIFS($B$1:B1516,B1516,$F$1:F1516,TRUE))</f>
        <v/>
      </c>
      <c r="H1516" t="str">
        <f>IFERROR(INDEX('기사 제목, 링크 정리시트'!B:B,MATCH(CONCATENATE("http://skinnonews.com"&amp;'5pg 데이터'!A1516),'기사 제목, 링크 정리시트'!C:C,0)),"")</f>
        <v/>
      </c>
      <c r="M1516">
        <f>주간_5pg!F1516</f>
        <v>0</v>
      </c>
    </row>
    <row r="1517" spans="1:13">
      <c r="A1517" s="86" t="s">
        <v>1663</v>
      </c>
      <c r="B1517" s="86" t="s">
        <v>226</v>
      </c>
      <c r="C1517" s="86">
        <v>1</v>
      </c>
      <c r="D1517" t="str">
        <f>IF(VLOOKUP(A1517,'상위 PV'!A:C,3,0)="기사임",1,"")</f>
        <v/>
      </c>
      <c r="E1517">
        <f>COUNTIF(주간_5pg!$F$2:$F$800,'5pg 데이터'!B1517)</f>
        <v>1</v>
      </c>
      <c r="F1517" t="b">
        <f t="shared" si="23"/>
        <v>0</v>
      </c>
      <c r="G1517" t="str">
        <f>IF(F1517=FALSE,"",B1517&amp;"@"&amp;COUNTIFS($B$1:B1517,B1517,$F$1:F1517,TRUE))</f>
        <v/>
      </c>
      <c r="H1517" t="str">
        <f>IFERROR(INDEX('기사 제목, 링크 정리시트'!B:B,MATCH(CONCATENATE("http://skinnonews.com"&amp;'5pg 데이터'!A1517),'기사 제목, 링크 정리시트'!C:C,0)),"")</f>
        <v/>
      </c>
      <c r="M1517">
        <f>주간_5pg!F1517</f>
        <v>0</v>
      </c>
    </row>
    <row r="1518" spans="1:13">
      <c r="A1518" s="86" t="s">
        <v>1574</v>
      </c>
      <c r="B1518" s="86" t="s">
        <v>231</v>
      </c>
      <c r="C1518" s="86">
        <v>1</v>
      </c>
      <c r="D1518" t="str">
        <f>IF(VLOOKUP(A1518,'상위 PV'!A:C,3,0)="기사임",1,"")</f>
        <v/>
      </c>
      <c r="E1518">
        <f>COUNTIF(주간_5pg!$F$2:$F$800,'5pg 데이터'!B1518)</f>
        <v>1</v>
      </c>
      <c r="F1518" t="b">
        <f t="shared" si="23"/>
        <v>0</v>
      </c>
      <c r="G1518" t="str">
        <f>IF(F1518=FALSE,"",B1518&amp;"@"&amp;COUNTIFS($B$1:B1518,B1518,$F$1:F1518,TRUE))</f>
        <v/>
      </c>
      <c r="H1518" t="str">
        <f>IFERROR(INDEX('기사 제목, 링크 정리시트'!B:B,MATCH(CONCATENATE("http://skinnonews.com"&amp;'5pg 데이터'!A1518),'기사 제목, 링크 정리시트'!C:C,0)),"")</f>
        <v/>
      </c>
      <c r="M1518">
        <f>주간_5pg!F1518</f>
        <v>0</v>
      </c>
    </row>
    <row r="1519" spans="1:13">
      <c r="A1519" s="86" t="s">
        <v>1574</v>
      </c>
      <c r="B1519" s="86" t="s">
        <v>226</v>
      </c>
      <c r="C1519" s="86">
        <v>1</v>
      </c>
      <c r="D1519" t="str">
        <f>IF(VLOOKUP(A1519,'상위 PV'!A:C,3,0)="기사임",1,"")</f>
        <v/>
      </c>
      <c r="E1519">
        <f>COUNTIF(주간_5pg!$F$2:$F$800,'5pg 데이터'!B1519)</f>
        <v>1</v>
      </c>
      <c r="F1519" t="b">
        <f t="shared" si="23"/>
        <v>0</v>
      </c>
      <c r="G1519" t="str">
        <f>IF(F1519=FALSE,"",B1519&amp;"@"&amp;COUNTIFS($B$1:B1519,B1519,$F$1:F1519,TRUE))</f>
        <v/>
      </c>
      <c r="H1519" t="str">
        <f>IFERROR(INDEX('기사 제목, 링크 정리시트'!B:B,MATCH(CONCATENATE("http://skinnonews.com"&amp;'5pg 데이터'!A1519),'기사 제목, 링크 정리시트'!C:C,0)),"")</f>
        <v/>
      </c>
      <c r="M1519">
        <f>주간_5pg!F1519</f>
        <v>0</v>
      </c>
    </row>
    <row r="1520" spans="1:13">
      <c r="A1520" s="86" t="s">
        <v>1916</v>
      </c>
      <c r="B1520" s="86" t="s">
        <v>227</v>
      </c>
      <c r="C1520" s="86">
        <v>1</v>
      </c>
      <c r="D1520" t="str">
        <f>IF(VLOOKUP(A1520,'상위 PV'!A:C,3,0)="기사임",1,"")</f>
        <v/>
      </c>
      <c r="E1520">
        <f>COUNTIF(주간_5pg!$F$2:$F$800,'5pg 데이터'!B1520)</f>
        <v>1</v>
      </c>
      <c r="F1520" t="b">
        <f t="shared" si="23"/>
        <v>0</v>
      </c>
      <c r="G1520" t="str">
        <f>IF(F1520=FALSE,"",B1520&amp;"@"&amp;COUNTIFS($B$1:B1520,B1520,$F$1:F1520,TRUE))</f>
        <v/>
      </c>
      <c r="H1520" t="str">
        <f>IFERROR(INDEX('기사 제목, 링크 정리시트'!B:B,MATCH(CONCATENATE("http://skinnonews.com"&amp;'5pg 데이터'!A1520),'기사 제목, 링크 정리시트'!C:C,0)),"")</f>
        <v/>
      </c>
      <c r="M1520">
        <f>주간_5pg!F1520</f>
        <v>0</v>
      </c>
    </row>
    <row r="1521" spans="1:13">
      <c r="A1521" s="86" t="s">
        <v>312</v>
      </c>
      <c r="B1521" s="86" t="s">
        <v>631</v>
      </c>
      <c r="C1521" s="86">
        <v>1</v>
      </c>
      <c r="D1521" t="str">
        <f>IF(VLOOKUP(A1521,'상위 PV'!A:C,3,0)="기사임",1,"")</f>
        <v/>
      </c>
      <c r="E1521">
        <f>COUNTIF(주간_5pg!$F$2:$F$800,'5pg 데이터'!B1521)</f>
        <v>1</v>
      </c>
      <c r="F1521" t="b">
        <f t="shared" si="23"/>
        <v>0</v>
      </c>
      <c r="G1521" t="str">
        <f>IF(F1521=FALSE,"",B1521&amp;"@"&amp;COUNTIFS($B$1:B1521,B1521,$F$1:F1521,TRUE))</f>
        <v/>
      </c>
      <c r="H1521" t="str">
        <f>IFERROR(INDEX('기사 제목, 링크 정리시트'!B:B,MATCH(CONCATENATE("http://skinnonews.com"&amp;'5pg 데이터'!A1521),'기사 제목, 링크 정리시트'!C:C,0)),"")</f>
        <v/>
      </c>
      <c r="M1521">
        <f>주간_5pg!F1521</f>
        <v>0</v>
      </c>
    </row>
    <row r="1522" spans="1:13">
      <c r="A1522" s="86" t="s">
        <v>263</v>
      </c>
      <c r="B1522" s="86" t="s">
        <v>232</v>
      </c>
      <c r="C1522" s="86">
        <v>1</v>
      </c>
      <c r="D1522" t="str">
        <f>IF(VLOOKUP(A1522,'상위 PV'!A:C,3,0)="기사임",1,"")</f>
        <v/>
      </c>
      <c r="E1522">
        <f>COUNTIF(주간_5pg!$F$2:$F$800,'5pg 데이터'!B1522)</f>
        <v>1</v>
      </c>
      <c r="F1522" t="b">
        <f t="shared" si="23"/>
        <v>0</v>
      </c>
      <c r="G1522" t="str">
        <f>IF(F1522=FALSE,"",B1522&amp;"@"&amp;COUNTIFS($B$1:B1522,B1522,$F$1:F1522,TRUE))</f>
        <v/>
      </c>
      <c r="H1522" t="str">
        <f>IFERROR(INDEX('기사 제목, 링크 정리시트'!B:B,MATCH(CONCATENATE("http://skinnonews.com"&amp;'5pg 데이터'!A1522),'기사 제목, 링크 정리시트'!C:C,0)),"")</f>
        <v/>
      </c>
      <c r="M1522">
        <f>주간_5pg!F1522</f>
        <v>0</v>
      </c>
    </row>
    <row r="1523" spans="1:13">
      <c r="A1523" s="86" t="s">
        <v>263</v>
      </c>
      <c r="B1523" s="86" t="s">
        <v>235</v>
      </c>
      <c r="C1523" s="86">
        <v>1</v>
      </c>
      <c r="D1523" t="str">
        <f>IF(VLOOKUP(A1523,'상위 PV'!A:C,3,0)="기사임",1,"")</f>
        <v/>
      </c>
      <c r="E1523">
        <f>COUNTIF(주간_5pg!$F$2:$F$800,'5pg 데이터'!B1523)</f>
        <v>1</v>
      </c>
      <c r="F1523" t="b">
        <f t="shared" si="23"/>
        <v>0</v>
      </c>
      <c r="G1523" t="str">
        <f>IF(F1523=FALSE,"",B1523&amp;"@"&amp;COUNTIFS($B$1:B1523,B1523,$F$1:F1523,TRUE))</f>
        <v/>
      </c>
      <c r="H1523" t="str">
        <f>IFERROR(INDEX('기사 제목, 링크 정리시트'!B:B,MATCH(CONCATENATE("http://skinnonews.com"&amp;'5pg 데이터'!A1523),'기사 제목, 링크 정리시트'!C:C,0)),"")</f>
        <v/>
      </c>
      <c r="M1523">
        <f>주간_5pg!F1523</f>
        <v>0</v>
      </c>
    </row>
    <row r="1524" spans="1:13">
      <c r="A1524" s="86" t="s">
        <v>263</v>
      </c>
      <c r="B1524" s="86" t="s">
        <v>227</v>
      </c>
      <c r="C1524" s="86">
        <v>1</v>
      </c>
      <c r="D1524" t="str">
        <f>IF(VLOOKUP(A1524,'상위 PV'!A:C,3,0)="기사임",1,"")</f>
        <v/>
      </c>
      <c r="E1524">
        <f>COUNTIF(주간_5pg!$F$2:$F$800,'5pg 데이터'!B1524)</f>
        <v>1</v>
      </c>
      <c r="F1524" t="b">
        <f t="shared" si="23"/>
        <v>0</v>
      </c>
      <c r="G1524" t="str">
        <f>IF(F1524=FALSE,"",B1524&amp;"@"&amp;COUNTIFS($B$1:B1524,B1524,$F$1:F1524,TRUE))</f>
        <v/>
      </c>
      <c r="H1524" t="str">
        <f>IFERROR(INDEX('기사 제목, 링크 정리시트'!B:B,MATCH(CONCATENATE("http://skinnonews.com"&amp;'5pg 데이터'!A1524),'기사 제목, 링크 정리시트'!C:C,0)),"")</f>
        <v/>
      </c>
      <c r="M1524">
        <f>주간_5pg!F1524</f>
        <v>0</v>
      </c>
    </row>
    <row r="1525" spans="1:13">
      <c r="A1525" s="86" t="s">
        <v>263</v>
      </c>
      <c r="B1525" s="86" t="s">
        <v>241</v>
      </c>
      <c r="C1525" s="86">
        <v>1</v>
      </c>
      <c r="D1525" t="str">
        <f>IF(VLOOKUP(A1525,'상위 PV'!A:C,3,0)="기사임",1,"")</f>
        <v/>
      </c>
      <c r="E1525">
        <f>COUNTIF(주간_5pg!$F$2:$F$800,'5pg 데이터'!B1525)</f>
        <v>1</v>
      </c>
      <c r="F1525" t="b">
        <f t="shared" si="23"/>
        <v>0</v>
      </c>
      <c r="G1525" t="str">
        <f>IF(F1525=FALSE,"",B1525&amp;"@"&amp;COUNTIFS($B$1:B1525,B1525,$F$1:F1525,TRUE))</f>
        <v/>
      </c>
      <c r="H1525" t="str">
        <f>IFERROR(INDEX('기사 제목, 링크 정리시트'!B:B,MATCH(CONCATENATE("http://skinnonews.com"&amp;'5pg 데이터'!A1525),'기사 제목, 링크 정리시트'!C:C,0)),"")</f>
        <v/>
      </c>
      <c r="M1525">
        <f>주간_5pg!F1525</f>
        <v>0</v>
      </c>
    </row>
    <row r="1526" spans="1:13">
      <c r="A1526" s="86" t="s">
        <v>263</v>
      </c>
      <c r="B1526" s="86" t="s">
        <v>251</v>
      </c>
      <c r="C1526" s="86">
        <v>1</v>
      </c>
      <c r="D1526" t="str">
        <f>IF(VLOOKUP(A1526,'상위 PV'!A:C,3,0)="기사임",1,"")</f>
        <v/>
      </c>
      <c r="E1526">
        <f>COUNTIF(주간_5pg!$F$2:$F$800,'5pg 데이터'!B1526)</f>
        <v>1</v>
      </c>
      <c r="F1526" t="b">
        <f t="shared" si="23"/>
        <v>0</v>
      </c>
      <c r="G1526" t="str">
        <f>IF(F1526=FALSE,"",B1526&amp;"@"&amp;COUNTIFS($B$1:B1526,B1526,$F$1:F1526,TRUE))</f>
        <v/>
      </c>
      <c r="H1526" t="str">
        <f>IFERROR(INDEX('기사 제목, 링크 정리시트'!B:B,MATCH(CONCATENATE("http://skinnonews.com"&amp;'5pg 데이터'!A1526),'기사 제목, 링크 정리시트'!C:C,0)),"")</f>
        <v/>
      </c>
      <c r="M1526">
        <f>주간_5pg!F1526</f>
        <v>0</v>
      </c>
    </row>
    <row r="1527" spans="1:13">
      <c r="A1527" s="86" t="s">
        <v>263</v>
      </c>
      <c r="B1527" s="86" t="s">
        <v>628</v>
      </c>
      <c r="C1527" s="86">
        <v>1</v>
      </c>
      <c r="D1527" t="str">
        <f>IF(VLOOKUP(A1527,'상위 PV'!A:C,3,0)="기사임",1,"")</f>
        <v/>
      </c>
      <c r="E1527">
        <f>COUNTIF(주간_5pg!$F$2:$F$800,'5pg 데이터'!B1527)</f>
        <v>1</v>
      </c>
      <c r="F1527" t="b">
        <f t="shared" si="23"/>
        <v>0</v>
      </c>
      <c r="G1527" t="str">
        <f>IF(F1527=FALSE,"",B1527&amp;"@"&amp;COUNTIFS($B$1:B1527,B1527,$F$1:F1527,TRUE))</f>
        <v/>
      </c>
      <c r="H1527" t="str">
        <f>IFERROR(INDEX('기사 제목, 링크 정리시트'!B:B,MATCH(CONCATENATE("http://skinnonews.com"&amp;'5pg 데이터'!A1527),'기사 제목, 링크 정리시트'!C:C,0)),"")</f>
        <v/>
      </c>
      <c r="M1527">
        <f>주간_5pg!F1527</f>
        <v>0</v>
      </c>
    </row>
    <row r="1528" spans="1:13">
      <c r="A1528" s="86" t="s">
        <v>1750</v>
      </c>
      <c r="B1528" s="86" t="s">
        <v>231</v>
      </c>
      <c r="C1528" s="86">
        <v>1</v>
      </c>
      <c r="D1528" t="str">
        <f>IF(VLOOKUP(A1528,'상위 PV'!A:C,3,0)="기사임",1,"")</f>
        <v/>
      </c>
      <c r="E1528">
        <f>COUNTIF(주간_5pg!$F$2:$F$800,'5pg 데이터'!B1528)</f>
        <v>1</v>
      </c>
      <c r="F1528" t="b">
        <f t="shared" si="23"/>
        <v>0</v>
      </c>
      <c r="G1528" t="str">
        <f>IF(F1528=FALSE,"",B1528&amp;"@"&amp;COUNTIFS($B$1:B1528,B1528,$F$1:F1528,TRUE))</f>
        <v/>
      </c>
      <c r="H1528" t="str">
        <f>IFERROR(INDEX('기사 제목, 링크 정리시트'!B:B,MATCH(CONCATENATE("http://skinnonews.com"&amp;'5pg 데이터'!A1528),'기사 제목, 링크 정리시트'!C:C,0)),"")</f>
        <v/>
      </c>
      <c r="M1528">
        <f>주간_5pg!F1528</f>
        <v>0</v>
      </c>
    </row>
    <row r="1529" spans="1:13">
      <c r="A1529" s="86" t="s">
        <v>1750</v>
      </c>
      <c r="B1529" s="86" t="s">
        <v>242</v>
      </c>
      <c r="C1529" s="86">
        <v>1</v>
      </c>
      <c r="D1529" t="str">
        <f>IF(VLOOKUP(A1529,'상위 PV'!A:C,3,0)="기사임",1,"")</f>
        <v/>
      </c>
      <c r="E1529">
        <f>COUNTIF(주간_5pg!$F$2:$F$800,'5pg 데이터'!B1529)</f>
        <v>1</v>
      </c>
      <c r="F1529" t="b">
        <f t="shared" si="23"/>
        <v>0</v>
      </c>
      <c r="G1529" t="str">
        <f>IF(F1529=FALSE,"",B1529&amp;"@"&amp;COUNTIFS($B$1:B1529,B1529,$F$1:F1529,TRUE))</f>
        <v/>
      </c>
      <c r="H1529" t="str">
        <f>IFERROR(INDEX('기사 제목, 링크 정리시트'!B:B,MATCH(CONCATENATE("http://skinnonews.com"&amp;'5pg 데이터'!A1529),'기사 제목, 링크 정리시트'!C:C,0)),"")</f>
        <v/>
      </c>
      <c r="M1529">
        <f>주간_5pg!F1529</f>
        <v>0</v>
      </c>
    </row>
    <row r="1530" spans="1:13">
      <c r="A1530" s="86" t="s">
        <v>1032</v>
      </c>
      <c r="B1530" s="86" t="s">
        <v>233</v>
      </c>
      <c r="C1530" s="86">
        <v>1</v>
      </c>
      <c r="D1530" t="str">
        <f>IF(VLOOKUP(A1530,'상위 PV'!A:C,3,0)="기사임",1,"")</f>
        <v/>
      </c>
      <c r="E1530">
        <f>COUNTIF(주간_5pg!$F$2:$F$800,'5pg 데이터'!B1530)</f>
        <v>1</v>
      </c>
      <c r="F1530" t="b">
        <f t="shared" si="23"/>
        <v>0</v>
      </c>
      <c r="G1530" t="str">
        <f>IF(F1530=FALSE,"",B1530&amp;"@"&amp;COUNTIFS($B$1:B1530,B1530,$F$1:F1530,TRUE))</f>
        <v/>
      </c>
      <c r="H1530" t="str">
        <f>IFERROR(INDEX('기사 제목, 링크 정리시트'!B:B,MATCH(CONCATENATE("http://skinnonews.com"&amp;'5pg 데이터'!A1530),'기사 제목, 링크 정리시트'!C:C,0)),"")</f>
        <v/>
      </c>
      <c r="M1530">
        <f>주간_5pg!F1530</f>
        <v>0</v>
      </c>
    </row>
    <row r="1531" spans="1:13">
      <c r="A1531" s="86" t="s">
        <v>1032</v>
      </c>
      <c r="B1531" s="86" t="s">
        <v>229</v>
      </c>
      <c r="C1531" s="86">
        <v>1</v>
      </c>
      <c r="D1531" t="str">
        <f>IF(VLOOKUP(A1531,'상위 PV'!A:C,3,0)="기사임",1,"")</f>
        <v/>
      </c>
      <c r="E1531">
        <f>COUNTIF(주간_5pg!$F$2:$F$800,'5pg 데이터'!B1531)</f>
        <v>1</v>
      </c>
      <c r="F1531" t="b">
        <f t="shared" si="23"/>
        <v>0</v>
      </c>
      <c r="G1531" t="str">
        <f>IF(F1531=FALSE,"",B1531&amp;"@"&amp;COUNTIFS($B$1:B1531,B1531,$F$1:F1531,TRUE))</f>
        <v/>
      </c>
      <c r="H1531" t="str">
        <f>IFERROR(INDEX('기사 제목, 링크 정리시트'!B:B,MATCH(CONCATENATE("http://skinnonews.com"&amp;'5pg 데이터'!A1531),'기사 제목, 링크 정리시트'!C:C,0)),"")</f>
        <v/>
      </c>
      <c r="M1531">
        <f>주간_5pg!F1531</f>
        <v>0</v>
      </c>
    </row>
    <row r="1532" spans="1:13">
      <c r="A1532" s="86" t="s">
        <v>270</v>
      </c>
      <c r="B1532" s="86" t="s">
        <v>232</v>
      </c>
      <c r="C1532" s="86">
        <v>1</v>
      </c>
      <c r="D1532" t="str">
        <f>IF(VLOOKUP(A1532,'상위 PV'!A:C,3,0)="기사임",1,"")</f>
        <v/>
      </c>
      <c r="E1532">
        <f>COUNTIF(주간_5pg!$F$2:$F$800,'5pg 데이터'!B1532)</f>
        <v>1</v>
      </c>
      <c r="F1532" t="b">
        <f t="shared" si="23"/>
        <v>0</v>
      </c>
      <c r="G1532" t="str">
        <f>IF(F1532=FALSE,"",B1532&amp;"@"&amp;COUNTIFS($B$1:B1532,B1532,$F$1:F1532,TRUE))</f>
        <v/>
      </c>
      <c r="H1532" t="str">
        <f>IFERROR(INDEX('기사 제목, 링크 정리시트'!B:B,MATCH(CONCATENATE("http://skinnonews.com"&amp;'5pg 데이터'!A1532),'기사 제목, 링크 정리시트'!C:C,0)),"")</f>
        <v/>
      </c>
      <c r="M1532">
        <f>주간_5pg!F1532</f>
        <v>0</v>
      </c>
    </row>
    <row r="1533" spans="1:13">
      <c r="A1533" s="86" t="s">
        <v>270</v>
      </c>
      <c r="B1533" s="86" t="s">
        <v>1675</v>
      </c>
      <c r="C1533" s="86">
        <v>1</v>
      </c>
      <c r="D1533" t="str">
        <f>IF(VLOOKUP(A1533,'상위 PV'!A:C,3,0)="기사임",1,"")</f>
        <v/>
      </c>
      <c r="E1533">
        <f>COUNTIF(주간_5pg!$F$2:$F$800,'5pg 데이터'!B1533)</f>
        <v>1</v>
      </c>
      <c r="F1533" t="b">
        <f t="shared" si="23"/>
        <v>0</v>
      </c>
      <c r="G1533" t="str">
        <f>IF(F1533=FALSE,"",B1533&amp;"@"&amp;COUNTIFS($B$1:B1533,B1533,$F$1:F1533,TRUE))</f>
        <v/>
      </c>
      <c r="H1533" t="str">
        <f>IFERROR(INDEX('기사 제목, 링크 정리시트'!B:B,MATCH(CONCATENATE("http://skinnonews.com"&amp;'5pg 데이터'!A1533),'기사 제목, 링크 정리시트'!C:C,0)),"")</f>
        <v/>
      </c>
      <c r="M1533">
        <f>주간_5pg!F1533</f>
        <v>0</v>
      </c>
    </row>
    <row r="1534" spans="1:13">
      <c r="A1534" s="86" t="s">
        <v>270</v>
      </c>
      <c r="B1534" s="86" t="s">
        <v>235</v>
      </c>
      <c r="C1534" s="86">
        <v>1</v>
      </c>
      <c r="D1534" t="str">
        <f>IF(VLOOKUP(A1534,'상위 PV'!A:C,3,0)="기사임",1,"")</f>
        <v/>
      </c>
      <c r="E1534">
        <f>COUNTIF(주간_5pg!$F$2:$F$800,'5pg 데이터'!B1534)</f>
        <v>1</v>
      </c>
      <c r="F1534" t="b">
        <f t="shared" si="23"/>
        <v>0</v>
      </c>
      <c r="G1534" t="str">
        <f>IF(F1534=FALSE,"",B1534&amp;"@"&amp;COUNTIFS($B$1:B1534,B1534,$F$1:F1534,TRUE))</f>
        <v/>
      </c>
      <c r="H1534" t="str">
        <f>IFERROR(INDEX('기사 제목, 링크 정리시트'!B:B,MATCH(CONCATENATE("http://skinnonews.com"&amp;'5pg 데이터'!A1534),'기사 제목, 링크 정리시트'!C:C,0)),"")</f>
        <v/>
      </c>
      <c r="M1534">
        <f>주간_5pg!F1534</f>
        <v>0</v>
      </c>
    </row>
    <row r="1535" spans="1:13">
      <c r="A1535" s="86" t="s">
        <v>280</v>
      </c>
      <c r="B1535" s="86" t="s">
        <v>249</v>
      </c>
      <c r="C1535" s="86">
        <v>1</v>
      </c>
      <c r="D1535" t="str">
        <f>IF(VLOOKUP(A1535,'상위 PV'!A:C,3,0)="기사임",1,"")</f>
        <v/>
      </c>
      <c r="E1535">
        <f>COUNTIF(주간_5pg!$F$2:$F$800,'5pg 데이터'!B1535)</f>
        <v>1</v>
      </c>
      <c r="F1535" t="b">
        <f t="shared" si="23"/>
        <v>0</v>
      </c>
      <c r="G1535" t="str">
        <f>IF(F1535=FALSE,"",B1535&amp;"@"&amp;COUNTIFS($B$1:B1535,B1535,$F$1:F1535,TRUE))</f>
        <v/>
      </c>
      <c r="H1535" t="str">
        <f>IFERROR(INDEX('기사 제목, 링크 정리시트'!B:B,MATCH(CONCATENATE("http://skinnonews.com"&amp;'5pg 데이터'!A1535),'기사 제목, 링크 정리시트'!C:C,0)),"")</f>
        <v/>
      </c>
      <c r="M1535">
        <f>주간_5pg!F1535</f>
        <v>0</v>
      </c>
    </row>
    <row r="1536" spans="1:13">
      <c r="A1536" s="86" t="s">
        <v>280</v>
      </c>
      <c r="B1536" s="86" t="s">
        <v>241</v>
      </c>
      <c r="C1536" s="86">
        <v>1</v>
      </c>
      <c r="D1536" t="str">
        <f>IF(VLOOKUP(A1536,'상위 PV'!A:C,3,0)="기사임",1,"")</f>
        <v/>
      </c>
      <c r="E1536">
        <f>COUNTIF(주간_5pg!$F$2:$F$800,'5pg 데이터'!B1536)</f>
        <v>1</v>
      </c>
      <c r="F1536" t="b">
        <f t="shared" si="23"/>
        <v>0</v>
      </c>
      <c r="G1536" t="str">
        <f>IF(F1536=FALSE,"",B1536&amp;"@"&amp;COUNTIFS($B$1:B1536,B1536,$F$1:F1536,TRUE))</f>
        <v/>
      </c>
      <c r="H1536" t="str">
        <f>IFERROR(INDEX('기사 제목, 링크 정리시트'!B:B,MATCH(CONCATENATE("http://skinnonews.com"&amp;'5pg 데이터'!A1536),'기사 제목, 링크 정리시트'!C:C,0)),"")</f>
        <v/>
      </c>
      <c r="M1536">
        <f>주간_5pg!F1536</f>
        <v>0</v>
      </c>
    </row>
    <row r="1537" spans="1:13">
      <c r="A1537" s="86" t="s">
        <v>280</v>
      </c>
      <c r="B1537" s="86" t="s">
        <v>230</v>
      </c>
      <c r="C1537" s="86">
        <v>1</v>
      </c>
      <c r="D1537" t="str">
        <f>IF(VLOOKUP(A1537,'상위 PV'!A:C,3,0)="기사임",1,"")</f>
        <v/>
      </c>
      <c r="E1537">
        <f>COUNTIF(주간_5pg!$F$2:$F$800,'5pg 데이터'!B1537)</f>
        <v>1</v>
      </c>
      <c r="F1537" t="b">
        <f t="shared" si="23"/>
        <v>0</v>
      </c>
      <c r="G1537" t="str">
        <f>IF(F1537=FALSE,"",B1537&amp;"@"&amp;COUNTIFS($B$1:B1537,B1537,$F$1:F1537,TRUE))</f>
        <v/>
      </c>
      <c r="H1537" t="str">
        <f>IFERROR(INDEX('기사 제목, 링크 정리시트'!B:B,MATCH(CONCATENATE("http://skinnonews.com"&amp;'5pg 데이터'!A1537),'기사 제목, 링크 정리시트'!C:C,0)),"")</f>
        <v/>
      </c>
      <c r="M1537">
        <f>주간_5pg!F1537</f>
        <v>0</v>
      </c>
    </row>
    <row r="1538" spans="1:13">
      <c r="A1538" s="86" t="s">
        <v>280</v>
      </c>
      <c r="B1538" s="86" t="s">
        <v>651</v>
      </c>
      <c r="C1538" s="86">
        <v>1</v>
      </c>
      <c r="D1538" t="str">
        <f>IF(VLOOKUP(A1538,'상위 PV'!A:C,3,0)="기사임",1,"")</f>
        <v/>
      </c>
      <c r="E1538">
        <f>COUNTIF(주간_5pg!$F$2:$F$800,'5pg 데이터'!B1538)</f>
        <v>1</v>
      </c>
      <c r="F1538" t="b">
        <f t="shared" ref="F1538:F1601" si="24">AND(D1538=1,E1538=1)</f>
        <v>0</v>
      </c>
      <c r="G1538" t="str">
        <f>IF(F1538=FALSE,"",B1538&amp;"@"&amp;COUNTIFS($B$1:B1538,B1538,$F$1:F1538,TRUE))</f>
        <v/>
      </c>
      <c r="H1538" t="str">
        <f>IFERROR(INDEX('기사 제목, 링크 정리시트'!B:B,MATCH(CONCATENATE("http://skinnonews.com"&amp;'5pg 데이터'!A1538),'기사 제목, 링크 정리시트'!C:C,0)),"")</f>
        <v/>
      </c>
      <c r="M1538">
        <f>주간_5pg!F1538</f>
        <v>0</v>
      </c>
    </row>
    <row r="1539" spans="1:13">
      <c r="A1539" s="86" t="s">
        <v>1809</v>
      </c>
      <c r="B1539" s="86" t="s">
        <v>237</v>
      </c>
      <c r="C1539" s="86">
        <v>1</v>
      </c>
      <c r="D1539" t="str">
        <f>IF(VLOOKUP(A1539,'상위 PV'!A:C,3,0)="기사임",1,"")</f>
        <v/>
      </c>
      <c r="E1539">
        <f>COUNTIF(주간_5pg!$F$2:$F$800,'5pg 데이터'!B1539)</f>
        <v>1</v>
      </c>
      <c r="F1539" t="b">
        <f t="shared" si="24"/>
        <v>0</v>
      </c>
      <c r="G1539" t="str">
        <f>IF(F1539=FALSE,"",B1539&amp;"@"&amp;COUNTIFS($B$1:B1539,B1539,$F$1:F1539,TRUE))</f>
        <v/>
      </c>
      <c r="H1539" t="str">
        <f>IFERROR(INDEX('기사 제목, 링크 정리시트'!B:B,MATCH(CONCATENATE("http://skinnonews.com"&amp;'5pg 데이터'!A1539),'기사 제목, 링크 정리시트'!C:C,0)),"")</f>
        <v/>
      </c>
      <c r="M1539">
        <f>주간_5pg!F1539</f>
        <v>0</v>
      </c>
    </row>
    <row r="1540" spans="1:13">
      <c r="A1540" s="86" t="s">
        <v>1755</v>
      </c>
      <c r="B1540" s="86" t="s">
        <v>225</v>
      </c>
      <c r="C1540" s="86">
        <v>0</v>
      </c>
      <c r="D1540">
        <f>IF(VLOOKUP(A1540,'상위 PV'!A:C,3,0)="기사임",1,"")</f>
        <v>1</v>
      </c>
      <c r="E1540">
        <f>COUNTIF(주간_5pg!$F$2:$F$800,'5pg 데이터'!B1540)</f>
        <v>1</v>
      </c>
      <c r="F1540" t="b">
        <f t="shared" si="24"/>
        <v>1</v>
      </c>
      <c r="G1540" t="str">
        <f>IF(F1540=FALSE,"",B1540&amp;"@"&amp;COUNTIFS($B$1:B1540,B1540,$F$1:F1540,TRUE))</f>
        <v>United States@121</v>
      </c>
      <c r="H1540" t="str">
        <f>IFERROR(INDEX('기사 제목, 링크 정리시트'!B:B,MATCH(CONCATENATE("http://skinnonews.com"&amp;'5pg 데이터'!A1540),'기사 제목, 링크 정리시트'!C:C,0)),"")</f>
        <v>[SK Innovation’s Q2 2022 Financial Results] Recording sales of KRW 19.91 trillion, operating profit hit KRW 2.33 trillion with improvements in the core businesses, including large increase in refining product exports</v>
      </c>
      <c r="M1540">
        <f>주간_5pg!F1540</f>
        <v>0</v>
      </c>
    </row>
    <row r="1541" spans="1:13">
      <c r="A1541" s="86" t="s">
        <v>973</v>
      </c>
      <c r="B1541" s="86" t="s">
        <v>238</v>
      </c>
      <c r="C1541" s="86">
        <v>0</v>
      </c>
      <c r="D1541">
        <f>IF(VLOOKUP(A1541,'상위 PV'!A:C,3,0)="기사임",1,"")</f>
        <v>1</v>
      </c>
      <c r="E1541">
        <f>COUNTIF(주간_5pg!$F$2:$F$800,'5pg 데이터'!B1541)</f>
        <v>1</v>
      </c>
      <c r="F1541" t="b">
        <f t="shared" si="24"/>
        <v>1</v>
      </c>
      <c r="G1541" t="str">
        <f>IF(F1541=FALSE,"",B1541&amp;"@"&amp;COUNTIFS($B$1:B1541,B1541,$F$1:F1541,TRUE))</f>
        <v>Sweden@10</v>
      </c>
      <c r="H1541" t="str">
        <f>IFERROR(INDEX('기사 제목, 링크 정리시트'!B:B,MATCH(CONCATENATE("http://skinnonews.com"&amp;'5pg 데이터'!A1541),'기사 제목, 링크 정리시트'!C:C,0)),"")</f>
        <v>SK On’s Super Fast Battery surprises the world with 80% charged in just 18 minutes</v>
      </c>
      <c r="M1541">
        <f>주간_5pg!F1541</f>
        <v>0</v>
      </c>
    </row>
    <row r="1542" spans="1:13">
      <c r="A1542" s="86" t="s">
        <v>255</v>
      </c>
      <c r="B1542" s="86" t="s">
        <v>238</v>
      </c>
      <c r="C1542" s="86">
        <v>0</v>
      </c>
      <c r="D1542">
        <f>IF(VLOOKUP(A1542,'상위 PV'!A:C,3,0)="기사임",1,"")</f>
        <v>1</v>
      </c>
      <c r="E1542">
        <f>COUNTIF(주간_5pg!$F$2:$F$800,'5pg 데이터'!B1542)</f>
        <v>1</v>
      </c>
      <c r="F1542" t="b">
        <f t="shared" si="24"/>
        <v>1</v>
      </c>
      <c r="G1542" t="str">
        <f>IF(F1542=FALSE,"",B1542&amp;"@"&amp;COUNTIFS($B$1:B1542,B1542,$F$1:F1542,TRUE))</f>
        <v>Sweden@11</v>
      </c>
      <c r="H1542" t="str">
        <f>IFERROR(INDEX('기사 제목, 링크 정리시트'!B:B,MATCH(CONCATENATE("http://skinnonews.com"&amp;'5pg 데이터'!A1542),'기사 제목, 링크 정리시트'!C:C,0)),"")</f>
        <v>SK On to unveil prismatic battery cell model at InterBattery 2023</v>
      </c>
      <c r="M1542">
        <f>주간_5pg!F1542</f>
        <v>0</v>
      </c>
    </row>
    <row r="1543" spans="1:13">
      <c r="A1543" s="86" t="s">
        <v>1299</v>
      </c>
      <c r="B1543" s="86" t="s">
        <v>225</v>
      </c>
      <c r="C1543" s="86">
        <v>0</v>
      </c>
      <c r="D1543">
        <f>IF(VLOOKUP(A1543,'상위 PV'!A:C,3,0)="기사임",1,"")</f>
        <v>1</v>
      </c>
      <c r="E1543">
        <f>COUNTIF(주간_5pg!$F$2:$F$800,'5pg 데이터'!B1543)</f>
        <v>1</v>
      </c>
      <c r="F1543" t="b">
        <f t="shared" si="24"/>
        <v>1</v>
      </c>
      <c r="G1543" t="str">
        <f>IF(F1543=FALSE,"",B1543&amp;"@"&amp;COUNTIFS($B$1:B1543,B1543,$F$1:F1543,TRUE))</f>
        <v>United States@122</v>
      </c>
      <c r="H1543" t="str">
        <f>IFERROR(INDEX('기사 제목, 링크 정리시트'!B:B,MATCH(CONCATENATE("http://skinnonews.com"&amp;'5pg 데이터'!A1543),'기사 제목, 링크 정리시트'!C:C,0)),"")</f>
        <v/>
      </c>
      <c r="M1543">
        <f>주간_5pg!F1543</f>
        <v>0</v>
      </c>
    </row>
    <row r="1544" spans="1:13">
      <c r="A1544" s="86" t="s">
        <v>644</v>
      </c>
      <c r="B1544" s="86" t="s">
        <v>231</v>
      </c>
      <c r="C1544" s="86">
        <v>0</v>
      </c>
      <c r="D1544">
        <f>IF(VLOOKUP(A1544,'상위 PV'!A:C,3,0)="기사임",1,"")</f>
        <v>1</v>
      </c>
      <c r="E1544">
        <f>COUNTIF(주간_5pg!$F$2:$F$800,'5pg 데이터'!B1544)</f>
        <v>1</v>
      </c>
      <c r="F1544" t="b">
        <f t="shared" si="24"/>
        <v>1</v>
      </c>
      <c r="G1544" t="str">
        <f>IF(F1544=FALSE,"",B1544&amp;"@"&amp;COUNTIFS($B$1:B1544,B1544,$F$1:F1544,TRUE))</f>
        <v>China@41</v>
      </c>
      <c r="H1544" t="str">
        <f>IFERROR(INDEX('기사 제목, 링크 정리시트'!B:B,MATCH(CONCATENATE("http://skinnonews.com"&amp;'5pg 데이터'!A1544),'기사 제목, 링크 정리시트'!C:C,0)),"")</f>
        <v>SK On opens Battery Safety Evaluation Center</v>
      </c>
      <c r="M1544">
        <f>주간_5pg!F1544</f>
        <v>0</v>
      </c>
    </row>
    <row r="1545" spans="1:13">
      <c r="A1545" s="86" t="s">
        <v>1426</v>
      </c>
      <c r="B1545" s="86" t="s">
        <v>1726</v>
      </c>
      <c r="C1545" s="86">
        <v>0</v>
      </c>
      <c r="D1545">
        <f>IF(VLOOKUP(A1545,'상위 PV'!A:C,3,0)="기사임",1,"")</f>
        <v>1</v>
      </c>
      <c r="E1545">
        <f>COUNTIF(주간_5pg!$F$2:$F$800,'5pg 데이터'!B1545)</f>
        <v>1</v>
      </c>
      <c r="F1545" t="b">
        <f t="shared" si="24"/>
        <v>1</v>
      </c>
      <c r="G1545" t="str">
        <f>IF(F1545=FALSE,"",B1545&amp;"@"&amp;COUNTIFS($B$1:B1545,B1545,$F$1:F1545,TRUE))</f>
        <v>Chile@4</v>
      </c>
      <c r="H1545" t="str">
        <f>IFERROR(INDEX('기사 제목, 링크 정리시트'!B:B,MATCH(CONCATENATE("http://skinnonews.com"&amp;'5pg 데이터'!A1545),'기사 제목, 링크 정리시트'!C:C,0)),"")</f>
        <v>SK On strengthens partnership with Solid Power to accelerate all-solid-state battery development</v>
      </c>
      <c r="M1545">
        <f>주간_5pg!F1545</f>
        <v>0</v>
      </c>
    </row>
    <row r="1546" spans="1:13">
      <c r="A1546" s="86" t="s">
        <v>1571</v>
      </c>
      <c r="B1546" s="86" t="s">
        <v>1481</v>
      </c>
      <c r="C1546" s="86">
        <v>0</v>
      </c>
      <c r="D1546">
        <f>IF(VLOOKUP(A1546,'상위 PV'!A:C,3,0)="기사임",1,"")</f>
        <v>1</v>
      </c>
      <c r="E1546">
        <f>COUNTIF(주간_5pg!$F$2:$F$800,'5pg 데이터'!B1546)</f>
        <v>1</v>
      </c>
      <c r="F1546" t="b">
        <f t="shared" si="24"/>
        <v>1</v>
      </c>
      <c r="G1546" t="str">
        <f>IF(F1546=FALSE,"",B1546&amp;"@"&amp;COUNTIFS($B$1:B1546,B1546,$F$1:F1546,TRUE))</f>
        <v>Norway@7</v>
      </c>
      <c r="H1546" t="str">
        <f>IFERROR(INDEX('기사 제목, 링크 정리시트'!B:B,MATCH(CONCATENATE("http://skinnonews.com"&amp;'5pg 데이터'!A1546),'기사 제목, 링크 정리시트'!C:C,0)),"")</f>
        <v>SK On develops polymer electrolytes for lithium metal batteries</v>
      </c>
      <c r="M1546">
        <f>주간_5pg!F1546</f>
        <v>0</v>
      </c>
    </row>
    <row r="1547" spans="1:13">
      <c r="A1547" s="86" t="s">
        <v>1732</v>
      </c>
      <c r="B1547" s="86" t="s">
        <v>245</v>
      </c>
      <c r="C1547" s="86">
        <v>0</v>
      </c>
      <c r="D1547">
        <f>IF(VLOOKUP(A1547,'상위 PV'!A:C,3,0)="기사임",1,"")</f>
        <v>1</v>
      </c>
      <c r="E1547">
        <f>COUNTIF(주간_5pg!$F$2:$F$800,'5pg 데이터'!B1547)</f>
        <v>1</v>
      </c>
      <c r="F1547" t="b">
        <f t="shared" si="24"/>
        <v>1</v>
      </c>
      <c r="G1547" t="str">
        <f>IF(F1547=FALSE,"",B1547&amp;"@"&amp;COUNTIFS($B$1:B1547,B1547,$F$1:F1547,TRUE))</f>
        <v>Belgium@10</v>
      </c>
      <c r="H1547" t="str">
        <f>IFERROR(INDEX('기사 제목, 링크 정리시트'!B:B,MATCH(CONCATENATE("http://skinnonews.com"&amp;'5pg 데이터'!A1547),'기사 제목, 링크 정리시트'!C:C,0)),"")</f>
        <v>SK Innovation and SK E&amp;S merger approved with resounding support, launching Asia-Pacific's largest private energy firm at KRW 100 trillion</v>
      </c>
      <c r="M1547">
        <f>주간_5pg!F1547</f>
        <v>0</v>
      </c>
    </row>
    <row r="1548" spans="1:13">
      <c r="A1548" s="86" t="s">
        <v>1204</v>
      </c>
      <c r="B1548" s="86" t="s">
        <v>225</v>
      </c>
      <c r="C1548" s="86">
        <v>0</v>
      </c>
      <c r="D1548">
        <f>IF(VLOOKUP(A1548,'상위 PV'!A:C,3,0)="기사임",1,"")</f>
        <v>1</v>
      </c>
      <c r="E1548">
        <f>COUNTIF(주간_5pg!$F$2:$F$800,'5pg 데이터'!B1548)</f>
        <v>1</v>
      </c>
      <c r="F1548" t="b">
        <f t="shared" si="24"/>
        <v>1</v>
      </c>
      <c r="G1548" t="str">
        <f>IF(F1548=FALSE,"",B1548&amp;"@"&amp;COUNTIFS($B$1:B1548,B1548,$F$1:F1548,TRUE))</f>
        <v>United States@123</v>
      </c>
      <c r="H1548" t="str">
        <f>IFERROR(INDEX('기사 제목, 링크 정리시트'!B:B,MATCH(CONCATENATE("http://skinnonews.com"&amp;'5pg 데이터'!A1548),'기사 제목, 링크 정리시트'!C:C,0)),"")</f>
        <v/>
      </c>
      <c r="M1548">
        <f>주간_5pg!F1548</f>
        <v>0</v>
      </c>
    </row>
    <row r="1549" spans="1:13">
      <c r="A1549" s="86" t="s">
        <v>1771</v>
      </c>
      <c r="B1549" s="86" t="s">
        <v>225</v>
      </c>
      <c r="C1549" s="86">
        <v>0</v>
      </c>
      <c r="D1549">
        <f>IF(VLOOKUP(A1549,'상위 PV'!A:C,3,0)="기사임",1,"")</f>
        <v>1</v>
      </c>
      <c r="E1549">
        <f>COUNTIF(주간_5pg!$F$2:$F$800,'5pg 데이터'!B1549)</f>
        <v>1</v>
      </c>
      <c r="F1549" t="b">
        <f t="shared" si="24"/>
        <v>1</v>
      </c>
      <c r="G1549" t="str">
        <f>IF(F1549=FALSE,"",B1549&amp;"@"&amp;COUNTIFS($B$1:B1549,B1549,$F$1:F1549,TRUE))</f>
        <v>United States@124</v>
      </c>
      <c r="H1549" t="str">
        <f>IFERROR(INDEX('기사 제목, 링크 정리시트'!B:B,MATCH(CONCATENATE("http://skinnonews.com"&amp;'5pg 데이터'!A1549),'기사 제목, 링크 정리시트'!C:C,0)),"")</f>
        <v/>
      </c>
      <c r="M1549">
        <f>주간_5pg!F1549</f>
        <v>0</v>
      </c>
    </row>
    <row r="1550" spans="1:13">
      <c r="A1550" s="86" t="s">
        <v>1680</v>
      </c>
      <c r="B1550" s="86" t="s">
        <v>237</v>
      </c>
      <c r="C1550" s="86">
        <v>0</v>
      </c>
      <c r="D1550">
        <f>IF(VLOOKUP(A1550,'상위 PV'!A:C,3,0)="기사임",1,"")</f>
        <v>1</v>
      </c>
      <c r="E1550">
        <f>COUNTIF(주간_5pg!$F$2:$F$800,'5pg 데이터'!B1550)</f>
        <v>1</v>
      </c>
      <c r="F1550" t="b">
        <f t="shared" si="24"/>
        <v>1</v>
      </c>
      <c r="G1550" t="str">
        <f>IF(F1550=FALSE,"",B1550&amp;"@"&amp;COUNTIFS($B$1:B1550,B1550,$F$1:F1550,TRUE))</f>
        <v>Malaysia@23</v>
      </c>
      <c r="H1550" t="str">
        <f>IFERROR(INDEX('기사 제목, 링크 정리시트'!B:B,MATCH(CONCATENATE("http://skinnonews.com"&amp;'5pg 데이터'!A1550),'기사 제목, 링크 정리시트'!C:C,0)),"")</f>
        <v/>
      </c>
      <c r="M1550">
        <f>주간_5pg!F1550</f>
        <v>0</v>
      </c>
    </row>
    <row r="1551" spans="1:13">
      <c r="A1551" s="86" t="s">
        <v>916</v>
      </c>
      <c r="B1551" s="86" t="s">
        <v>225</v>
      </c>
      <c r="C1551" s="86">
        <v>0</v>
      </c>
      <c r="D1551" t="str">
        <f>IF(VLOOKUP(A1551,'상위 PV'!A:C,3,0)="기사임",1,"")</f>
        <v/>
      </c>
      <c r="E1551">
        <f>COUNTIF(주간_5pg!$F$2:$F$800,'5pg 데이터'!B1551)</f>
        <v>1</v>
      </c>
      <c r="F1551" t="b">
        <f t="shared" si="24"/>
        <v>0</v>
      </c>
      <c r="G1551" t="str">
        <f>IF(F1551=FALSE,"",B1551&amp;"@"&amp;COUNTIFS($B$1:B1551,B1551,$F$1:F1551,TRUE))</f>
        <v/>
      </c>
      <c r="H1551" t="str">
        <f>IFERROR(INDEX('기사 제목, 링크 정리시트'!B:B,MATCH(CONCATENATE("http://skinnonews.com"&amp;'5pg 데이터'!A1551),'기사 제목, 링크 정리시트'!C:C,0)),"")</f>
        <v/>
      </c>
      <c r="M1551">
        <f>주간_5pg!F1551</f>
        <v>0</v>
      </c>
    </row>
    <row r="1552" spans="1:13">
      <c r="A1552" s="86" t="s">
        <v>278</v>
      </c>
      <c r="B1552" s="86" t="s">
        <v>233</v>
      </c>
      <c r="C1552" s="86">
        <v>0</v>
      </c>
      <c r="D1552" t="str">
        <f>IF(VLOOKUP(A1552,'상위 PV'!A:C,3,0)="기사임",1,"")</f>
        <v/>
      </c>
      <c r="E1552">
        <f>COUNTIF(주간_5pg!$F$2:$F$800,'5pg 데이터'!B1552)</f>
        <v>1</v>
      </c>
      <c r="F1552" t="b">
        <f t="shared" si="24"/>
        <v>0</v>
      </c>
      <c r="G1552" t="str">
        <f>IF(F1552=FALSE,"",B1552&amp;"@"&amp;COUNTIFS($B$1:B1552,B1552,$F$1:F1552,TRUE))</f>
        <v/>
      </c>
      <c r="H1552" t="str">
        <f>IFERROR(INDEX('기사 제목, 링크 정리시트'!B:B,MATCH(CONCATENATE("http://skinnonews.com"&amp;'5pg 데이터'!A1552),'기사 제목, 링크 정리시트'!C:C,0)),"")</f>
        <v/>
      </c>
      <c r="M1552">
        <f>주간_5pg!F1552</f>
        <v>0</v>
      </c>
    </row>
    <row r="1553" spans="1:13">
      <c r="A1553" s="86" t="s">
        <v>1437</v>
      </c>
      <c r="B1553" s="86" t="s">
        <v>225</v>
      </c>
      <c r="C1553" s="86">
        <v>0</v>
      </c>
      <c r="D1553" t="str">
        <f>IF(VLOOKUP(A1553,'상위 PV'!A:C,3,0)="기사임",1,"")</f>
        <v/>
      </c>
      <c r="E1553">
        <f>COUNTIF(주간_5pg!$F$2:$F$800,'5pg 데이터'!B1553)</f>
        <v>1</v>
      </c>
      <c r="F1553" t="b">
        <f t="shared" si="24"/>
        <v>0</v>
      </c>
      <c r="G1553" t="str">
        <f>IF(F1553=FALSE,"",B1553&amp;"@"&amp;COUNTIFS($B$1:B1553,B1553,$F$1:F1553,TRUE))</f>
        <v/>
      </c>
      <c r="H1553" t="str">
        <f>IFERROR(INDEX('기사 제목, 링크 정리시트'!B:B,MATCH(CONCATENATE("http://skinnonews.com"&amp;'5pg 데이터'!A1553),'기사 제목, 링크 정리시트'!C:C,0)),"")</f>
        <v/>
      </c>
      <c r="M1553">
        <f>주간_5pg!F1553</f>
        <v>0</v>
      </c>
    </row>
    <row r="1554" spans="1:13">
      <c r="A1554" s="86" t="s">
        <v>1291</v>
      </c>
      <c r="B1554" s="86" t="s">
        <v>231</v>
      </c>
      <c r="C1554" s="86">
        <v>0</v>
      </c>
      <c r="D1554" t="str">
        <f>IF(VLOOKUP(A1554,'상위 PV'!A:C,3,0)="기사임",1,"")</f>
        <v/>
      </c>
      <c r="E1554">
        <f>COUNTIF(주간_5pg!$F$2:$F$800,'5pg 데이터'!B1554)</f>
        <v>1</v>
      </c>
      <c r="F1554" t="b">
        <f t="shared" si="24"/>
        <v>0</v>
      </c>
      <c r="G1554" t="str">
        <f>IF(F1554=FALSE,"",B1554&amp;"@"&amp;COUNTIFS($B$1:B1554,B1554,$F$1:F1554,TRUE))</f>
        <v/>
      </c>
      <c r="H1554" t="str">
        <f>IFERROR(INDEX('기사 제목, 링크 정리시트'!B:B,MATCH(CONCATENATE("http://skinnonews.com"&amp;'5pg 데이터'!A1554),'기사 제목, 링크 정리시트'!C:C,0)),"")</f>
        <v/>
      </c>
      <c r="M1554">
        <f>주간_5pg!F1554</f>
        <v>0</v>
      </c>
    </row>
    <row r="1555" spans="1: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1: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1: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1: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1: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1: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1: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1: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1: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1: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1: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1: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1: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1: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opLeftCell="A333" zoomScale="85" zoomScaleNormal="85" workbookViewId="0">
      <selection activeCell="B358" sqref="B358"/>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1517</v>
      </c>
      <c r="C311" s="164" t="s">
        <v>1518</v>
      </c>
      <c r="D311" s="61">
        <f t="shared" si="9"/>
        <v>45404</v>
      </c>
    </row>
    <row r="312" spans="1:4">
      <c r="A312" s="162">
        <v>45404</v>
      </c>
      <c r="B312" s="163" t="s">
        <v>1519</v>
      </c>
      <c r="C312" s="164" t="s">
        <v>1520</v>
      </c>
      <c r="D312" s="61">
        <f t="shared" si="9"/>
        <v>45404</v>
      </c>
    </row>
    <row r="313" spans="1:4">
      <c r="A313" s="162">
        <v>45407</v>
      </c>
      <c r="B313" s="163" t="s">
        <v>1521</v>
      </c>
      <c r="C313" s="164" t="s">
        <v>1522</v>
      </c>
      <c r="D313" s="61">
        <f t="shared" si="9"/>
        <v>45407</v>
      </c>
    </row>
    <row r="314" spans="1:4">
      <c r="A314" s="162">
        <v>45411</v>
      </c>
      <c r="B314" s="163" t="s">
        <v>1528</v>
      </c>
      <c r="C314" s="164" t="s">
        <v>1529</v>
      </c>
      <c r="D314" s="61">
        <f t="shared" si="9"/>
        <v>45411</v>
      </c>
    </row>
    <row r="315" spans="1:4">
      <c r="A315" s="162">
        <v>45415</v>
      </c>
      <c r="B315" s="163" t="s">
        <v>1530</v>
      </c>
      <c r="C315" s="164" t="s">
        <v>1531</v>
      </c>
      <c r="D315" s="61">
        <f t="shared" si="9"/>
        <v>45415</v>
      </c>
    </row>
    <row r="316" spans="1:4">
      <c r="A316" s="162">
        <v>45422</v>
      </c>
      <c r="B316" s="163" t="s">
        <v>1535</v>
      </c>
      <c r="C316" s="164" t="s">
        <v>1536</v>
      </c>
      <c r="D316" s="61">
        <f t="shared" si="9"/>
        <v>45422</v>
      </c>
    </row>
    <row r="317" spans="1:4">
      <c r="A317" s="162">
        <v>45433</v>
      </c>
      <c r="B317" s="163" t="s">
        <v>1544</v>
      </c>
      <c r="C317" s="164" t="s">
        <v>1545</v>
      </c>
      <c r="D317" s="61">
        <f t="shared" si="9"/>
        <v>45433</v>
      </c>
    </row>
    <row r="318" spans="1:4">
      <c r="A318" s="162">
        <v>45439</v>
      </c>
      <c r="B318" s="163" t="s">
        <v>1548</v>
      </c>
      <c r="C318" s="164" t="s">
        <v>1549</v>
      </c>
      <c r="D318" s="61">
        <f t="shared" si="9"/>
        <v>45439</v>
      </c>
    </row>
    <row r="319" spans="1:4">
      <c r="A319" s="162">
        <v>45454</v>
      </c>
      <c r="B319" s="163" t="s">
        <v>1558</v>
      </c>
      <c r="C319" s="164" t="s">
        <v>1559</v>
      </c>
      <c r="D319" s="61">
        <f t="shared" si="9"/>
        <v>45454</v>
      </c>
    </row>
    <row r="320" spans="1:4">
      <c r="A320" s="162">
        <v>45460</v>
      </c>
      <c r="B320" s="163" t="s">
        <v>1561</v>
      </c>
      <c r="C320" s="164" t="s">
        <v>1560</v>
      </c>
      <c r="D320" s="61">
        <f t="shared" si="9"/>
        <v>45460</v>
      </c>
    </row>
    <row r="321" spans="1:4">
      <c r="A321" s="162">
        <v>45460</v>
      </c>
      <c r="B321" s="163" t="s">
        <v>1567</v>
      </c>
      <c r="C321" s="164" t="s">
        <v>1568</v>
      </c>
      <c r="D321" s="61">
        <f t="shared" si="9"/>
        <v>45460</v>
      </c>
    </row>
    <row r="322" spans="1:4">
      <c r="A322" s="162">
        <v>45463</v>
      </c>
      <c r="B322" s="163" t="s">
        <v>1569</v>
      </c>
      <c r="C322" s="164" t="s">
        <v>1570</v>
      </c>
      <c r="D322" s="61">
        <f t="shared" si="9"/>
        <v>45463</v>
      </c>
    </row>
    <row r="323" spans="1:4">
      <c r="A323" s="162">
        <v>45469</v>
      </c>
      <c r="B323" s="163" t="s">
        <v>1577</v>
      </c>
      <c r="C323" s="164" t="s">
        <v>1578</v>
      </c>
      <c r="D323" s="61">
        <f t="shared" si="9"/>
        <v>45469</v>
      </c>
    </row>
    <row r="324" spans="1:4">
      <c r="A324" s="162">
        <v>45470</v>
      </c>
      <c r="B324" s="163" t="s">
        <v>1579</v>
      </c>
      <c r="C324" s="164" t="s">
        <v>1580</v>
      </c>
      <c r="D324" s="61">
        <f t="shared" si="9"/>
        <v>45470</v>
      </c>
    </row>
    <row r="325" spans="1:4">
      <c r="A325" s="162">
        <v>45471</v>
      </c>
      <c r="B325" s="163" t="s">
        <v>1581</v>
      </c>
      <c r="C325" s="164" t="s">
        <v>1582</v>
      </c>
      <c r="D325" s="61">
        <f t="shared" si="9"/>
        <v>45471</v>
      </c>
    </row>
    <row r="326" spans="1:4">
      <c r="A326" s="162">
        <v>45477</v>
      </c>
      <c r="B326" s="163" t="s">
        <v>1588</v>
      </c>
      <c r="C326" s="164" t="s">
        <v>1589</v>
      </c>
      <c r="D326" s="61">
        <f t="shared" si="9"/>
        <v>45477</v>
      </c>
    </row>
    <row r="327" spans="1:4">
      <c r="A327" s="162">
        <v>45478</v>
      </c>
      <c r="B327" s="163" t="s">
        <v>1590</v>
      </c>
      <c r="C327" s="164" t="s">
        <v>1591</v>
      </c>
      <c r="D327" s="61">
        <f t="shared" si="9"/>
        <v>45478</v>
      </c>
    </row>
    <row r="328" spans="1:4">
      <c r="A328" s="162">
        <v>45481</v>
      </c>
      <c r="B328" s="163" t="s">
        <v>1600</v>
      </c>
      <c r="C328" s="164" t="s">
        <v>1601</v>
      </c>
      <c r="D328" s="61">
        <f t="shared" si="9"/>
        <v>45481</v>
      </c>
    </row>
    <row r="329" spans="1:4">
      <c r="A329" s="162">
        <v>45482</v>
      </c>
      <c r="B329" s="163" t="s">
        <v>1602</v>
      </c>
      <c r="C329" s="164" t="s">
        <v>1603</v>
      </c>
      <c r="D329" s="61">
        <f t="shared" si="9"/>
        <v>45482</v>
      </c>
    </row>
    <row r="330" spans="1:4">
      <c r="A330" s="162">
        <v>45483</v>
      </c>
      <c r="B330" s="163" t="s">
        <v>1604</v>
      </c>
      <c r="C330" s="164" t="s">
        <v>1605</v>
      </c>
      <c r="D330" s="61">
        <f t="shared" si="9"/>
        <v>45483</v>
      </c>
    </row>
    <row r="331" spans="1:4" ht="19.5">
      <c r="A331" s="162">
        <v>44439</v>
      </c>
      <c r="B331" s="163" t="s">
        <v>1621</v>
      </c>
      <c r="C331" s="164" t="s">
        <v>1620</v>
      </c>
      <c r="D331" s="61">
        <f t="shared" si="9"/>
        <v>44439</v>
      </c>
    </row>
    <row r="332" spans="1:4">
      <c r="A332" s="162">
        <v>45489</v>
      </c>
      <c r="B332" s="163" t="s">
        <v>1622</v>
      </c>
      <c r="C332" s="164" t="s">
        <v>1623</v>
      </c>
      <c r="D332" s="61">
        <f t="shared" si="9"/>
        <v>45489</v>
      </c>
    </row>
    <row r="333" spans="1:4">
      <c r="A333" s="162">
        <v>45490</v>
      </c>
      <c r="B333" s="163" t="s">
        <v>1624</v>
      </c>
      <c r="C333" s="164" t="s">
        <v>1625</v>
      </c>
      <c r="D333" s="61">
        <f t="shared" si="9"/>
        <v>45490</v>
      </c>
    </row>
    <row r="334" spans="1:4">
      <c r="A334" s="162">
        <v>45498</v>
      </c>
      <c r="B334" s="163" t="s">
        <v>1638</v>
      </c>
      <c r="C334" s="164" t="s">
        <v>1639</v>
      </c>
      <c r="D334" s="61">
        <f t="shared" si="9"/>
        <v>45498</v>
      </c>
    </row>
    <row r="335" spans="1:4">
      <c r="A335" s="162">
        <v>45505</v>
      </c>
      <c r="B335" s="163" t="s">
        <v>1643</v>
      </c>
      <c r="C335" s="164" t="s">
        <v>1644</v>
      </c>
      <c r="D335" s="61">
        <f t="shared" si="9"/>
        <v>45505</v>
      </c>
    </row>
    <row r="336" spans="1:4">
      <c r="A336" s="162">
        <v>45509</v>
      </c>
      <c r="B336" s="163" t="s">
        <v>1666</v>
      </c>
      <c r="C336" s="164" t="s">
        <v>1667</v>
      </c>
      <c r="D336" s="61">
        <f t="shared" si="9"/>
        <v>45509</v>
      </c>
    </row>
    <row r="337" spans="1:4">
      <c r="A337" s="162">
        <v>45512</v>
      </c>
      <c r="B337" s="163" t="s">
        <v>1668</v>
      </c>
      <c r="C337" s="164" t="s">
        <v>1669</v>
      </c>
      <c r="D337" s="61">
        <f t="shared" si="9"/>
        <v>45512</v>
      </c>
    </row>
    <row r="338" spans="1:4">
      <c r="A338" s="162">
        <v>45512</v>
      </c>
      <c r="B338" s="163" t="s">
        <v>1670</v>
      </c>
      <c r="C338" s="164" t="s">
        <v>1671</v>
      </c>
      <c r="D338" s="61">
        <f t="shared" si="9"/>
        <v>45512</v>
      </c>
    </row>
    <row r="339" spans="1:4">
      <c r="A339" s="162">
        <v>45512</v>
      </c>
      <c r="B339" s="163" t="s">
        <v>1672</v>
      </c>
      <c r="C339" s="164" t="s">
        <v>1673</v>
      </c>
      <c r="D339" s="61">
        <f t="shared" si="9"/>
        <v>45512</v>
      </c>
    </row>
    <row r="340" spans="1:4">
      <c r="A340" s="162">
        <v>45517</v>
      </c>
      <c r="B340" s="163" t="s">
        <v>1694</v>
      </c>
      <c r="C340" s="164" t="s">
        <v>1695</v>
      </c>
      <c r="D340" s="61">
        <f t="shared" si="9"/>
        <v>45517</v>
      </c>
    </row>
    <row r="341" spans="1:4">
      <c r="A341" s="162">
        <v>45520</v>
      </c>
      <c r="B341" s="163" t="s">
        <v>1692</v>
      </c>
      <c r="C341" s="164" t="s">
        <v>1693</v>
      </c>
      <c r="D341" s="61">
        <f t="shared" si="9"/>
        <v>45520</v>
      </c>
    </row>
    <row r="342" spans="1:4">
      <c r="A342" s="162">
        <v>45526</v>
      </c>
      <c r="B342" s="163" t="s">
        <v>1705</v>
      </c>
      <c r="C342" s="164" t="s">
        <v>1706</v>
      </c>
      <c r="D342" s="61">
        <f t="shared" si="9"/>
        <v>45526</v>
      </c>
    </row>
    <row r="343" spans="1:4">
      <c r="A343" s="162">
        <v>45526</v>
      </c>
      <c r="B343" s="163" t="s">
        <v>1707</v>
      </c>
      <c r="C343" s="164" t="s">
        <v>1708</v>
      </c>
      <c r="D343" s="61">
        <f t="shared" si="9"/>
        <v>45526</v>
      </c>
    </row>
    <row r="344" spans="1:4">
      <c r="A344" s="162">
        <v>45531</v>
      </c>
      <c r="B344" s="163" t="s">
        <v>1722</v>
      </c>
      <c r="C344" s="164" t="s">
        <v>1723</v>
      </c>
      <c r="D344" s="61">
        <f t="shared" si="9"/>
        <v>45531</v>
      </c>
    </row>
    <row r="345" spans="1:4">
      <c r="A345" s="162">
        <v>45532</v>
      </c>
      <c r="B345" s="163" t="s">
        <v>1724</v>
      </c>
      <c r="C345" s="164" t="s">
        <v>1725</v>
      </c>
      <c r="D345" s="61">
        <f t="shared" si="9"/>
        <v>45532</v>
      </c>
    </row>
    <row r="346" spans="1:4">
      <c r="A346" s="162">
        <v>45538</v>
      </c>
      <c r="B346" s="163" t="s">
        <v>1741</v>
      </c>
      <c r="C346" s="164" t="s">
        <v>1742</v>
      </c>
      <c r="D346" s="61">
        <f t="shared" si="9"/>
        <v>45538</v>
      </c>
    </row>
    <row r="347" spans="1:4">
      <c r="A347" s="162">
        <v>45541</v>
      </c>
      <c r="B347" s="163" t="s">
        <v>1743</v>
      </c>
      <c r="C347" s="164" t="s">
        <v>1744</v>
      </c>
      <c r="D347" s="61">
        <f t="shared" si="9"/>
        <v>45541</v>
      </c>
    </row>
    <row r="348" spans="1:4">
      <c r="A348" s="162">
        <v>45543</v>
      </c>
      <c r="B348" s="163" t="s">
        <v>1786</v>
      </c>
      <c r="C348" s="164" t="s">
        <v>1787</v>
      </c>
      <c r="D348" s="61">
        <f t="shared" si="9"/>
        <v>45543</v>
      </c>
    </row>
    <row r="349" spans="1:4">
      <c r="A349" s="162">
        <v>45546</v>
      </c>
      <c r="B349" s="163" t="s">
        <v>1788</v>
      </c>
      <c r="C349" s="164" t="s">
        <v>1789</v>
      </c>
      <c r="D349" s="61">
        <f t="shared" si="9"/>
        <v>45546</v>
      </c>
    </row>
    <row r="350" spans="1:4">
      <c r="A350" s="162"/>
      <c r="B350" s="163"/>
      <c r="C350" s="164" t="s">
        <v>663</v>
      </c>
      <c r="D350" s="61">
        <f t="shared" ref="D350:D413" si="10">A350</f>
        <v>0</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520"/>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1753</v>
      </c>
      <c r="B2" s="86">
        <v>9582</v>
      </c>
      <c r="C2" t="str">
        <f>IF(AND(LEFT(A2,17)="/global/archives/",ISNUMBER(_xlfn.NUMBERVALUE(MID(A2,18,1))),ISERROR(FIND("ckattempt",A2)),ISERROR(FIND("preview",A2))),"기사임","")</f>
        <v>기사임</v>
      </c>
      <c r="D2">
        <f>IF(C2="","",COUNTIF($C$1:C2,"기사임"))</f>
        <v>1</v>
      </c>
      <c r="G2">
        <v>1</v>
      </c>
      <c r="H2" t="str">
        <f t="shared" ref="H2:H24" si="0">INDEX(A:A,MATCH(G2,D:D,0))</f>
        <v>/global/archives/19045</v>
      </c>
      <c r="K2" t="str">
        <f>CONCATENATE("http://skinnonews.com",H2)</f>
        <v>http://skinnonews.com/global/archives/19045</v>
      </c>
    </row>
    <row r="3" spans="1:11">
      <c r="A3" s="86" t="s">
        <v>1809</v>
      </c>
      <c r="B3" s="86">
        <v>426</v>
      </c>
      <c r="C3" t="str">
        <f t="shared" ref="C3:C12" si="1">IF(AND(LEFT(A3,17)="/global/archives/",ISNUMBER(_xlfn.NUMBERVALUE(MID(A3,18,1))),ISERROR(FIND("ckattempt",A3)),ISERROR(FIND("preview",A3))),"기사임","")</f>
        <v/>
      </c>
      <c r="D3" t="str">
        <f>IF(C3="","",COUNTIF($C$1:C3,"기사임"))</f>
        <v/>
      </c>
      <c r="G3">
        <v>2</v>
      </c>
      <c r="H3" t="str">
        <f t="shared" si="0"/>
        <v>/global/archives/19078</v>
      </c>
      <c r="K3" t="str">
        <f t="shared" ref="K3:K66" si="2">CONCATENATE("http://skinnonews.com",H3)</f>
        <v>http://skinnonews.com/global/archives/19078</v>
      </c>
    </row>
    <row r="4" spans="1:11">
      <c r="A4" s="86" t="s">
        <v>254</v>
      </c>
      <c r="B4" s="86">
        <v>408</v>
      </c>
      <c r="C4" t="str">
        <f t="shared" si="1"/>
        <v/>
      </c>
      <c r="D4" t="str">
        <f>IF(C4="","",COUNTIF($C$1:C4,"기사임"))</f>
        <v/>
      </c>
      <c r="G4">
        <v>3</v>
      </c>
      <c r="H4" t="str">
        <f t="shared" si="0"/>
        <v>/global/archives/18546</v>
      </c>
      <c r="K4" t="str">
        <f t="shared" si="2"/>
        <v>http://skinnonews.com/global/archives/18546</v>
      </c>
    </row>
    <row r="5" spans="1:11">
      <c r="A5" s="86" t="s">
        <v>1810</v>
      </c>
      <c r="B5" s="86">
        <v>364</v>
      </c>
      <c r="C5" t="str">
        <f t="shared" si="1"/>
        <v>기사임</v>
      </c>
      <c r="D5">
        <f>IF(C5="","",COUNTIF($C$1:C5,"기사임"))</f>
        <v>2</v>
      </c>
      <c r="G5">
        <v>4</v>
      </c>
      <c r="H5" t="str">
        <f t="shared" si="0"/>
        <v>/global/archives/9910</v>
      </c>
      <c r="K5" t="str">
        <f t="shared" si="2"/>
        <v>http://skinnonews.com/global/archives/9910</v>
      </c>
    </row>
    <row r="6" spans="1:11">
      <c r="A6" s="86" t="s">
        <v>263</v>
      </c>
      <c r="B6" s="86">
        <v>155</v>
      </c>
      <c r="C6" t="str">
        <f t="shared" si="1"/>
        <v/>
      </c>
      <c r="D6" t="str">
        <f>IF(C6="","",COUNTIF($C$1:C6,"기사임"))</f>
        <v/>
      </c>
      <c r="G6">
        <v>5</v>
      </c>
      <c r="H6" t="str">
        <f t="shared" si="0"/>
        <v>/global/archives/17426</v>
      </c>
      <c r="K6" t="str">
        <f t="shared" si="2"/>
        <v>http://skinnonews.com/global/archives/17426</v>
      </c>
    </row>
    <row r="7" spans="1:11">
      <c r="A7" s="86" t="s">
        <v>1628</v>
      </c>
      <c r="B7" s="86">
        <v>117</v>
      </c>
      <c r="C7" t="str">
        <f t="shared" si="1"/>
        <v>기사임</v>
      </c>
      <c r="D7">
        <f>IF(C7="","",COUNTIF($C$1:C7,"기사임"))</f>
        <v>3</v>
      </c>
      <c r="G7">
        <v>6</v>
      </c>
      <c r="H7" t="str">
        <f t="shared" si="0"/>
        <v>/global/archives/18608</v>
      </c>
      <c r="K7" t="str">
        <f t="shared" si="2"/>
        <v>http://skinnonews.com/global/archives/18608</v>
      </c>
    </row>
    <row r="8" spans="1:11">
      <c r="A8" s="86" t="s">
        <v>302</v>
      </c>
      <c r="B8" s="86">
        <v>73</v>
      </c>
      <c r="C8" t="str">
        <f t="shared" si="1"/>
        <v>기사임</v>
      </c>
      <c r="D8">
        <f>IF(C8="","",COUNTIF($C$1:C8,"기사임"))</f>
        <v>4</v>
      </c>
      <c r="G8">
        <v>7</v>
      </c>
      <c r="H8" t="str">
        <f t="shared" si="0"/>
        <v>/global/archives/18770</v>
      </c>
      <c r="K8" t="str">
        <f t="shared" si="2"/>
        <v>http://skinnonews.com/global/archives/18770</v>
      </c>
    </row>
    <row r="9" spans="1:11">
      <c r="A9" s="86" t="s">
        <v>260</v>
      </c>
      <c r="B9" s="86">
        <v>67</v>
      </c>
      <c r="C9" t="str">
        <f t="shared" si="1"/>
        <v/>
      </c>
      <c r="D9" t="str">
        <f>IF(C9="","",COUNTIF($C$1:C9,"기사임"))</f>
        <v/>
      </c>
      <c r="G9">
        <v>8</v>
      </c>
      <c r="H9" t="str">
        <f t="shared" si="0"/>
        <v>/global/archives/6216</v>
      </c>
      <c r="K9" t="str">
        <f t="shared" si="2"/>
        <v>http://skinnonews.com/global/archives/6216</v>
      </c>
    </row>
    <row r="10" spans="1:11">
      <c r="A10" s="86" t="s">
        <v>1444</v>
      </c>
      <c r="B10" s="86">
        <v>65</v>
      </c>
      <c r="C10" t="str">
        <f t="shared" si="1"/>
        <v>기사임</v>
      </c>
      <c r="D10">
        <f>IF(C10="","",COUNTIF($C$1:C10,"기사임"))</f>
        <v>5</v>
      </c>
      <c r="G10">
        <v>9</v>
      </c>
      <c r="H10" t="str">
        <f t="shared" si="0"/>
        <v>/global/archives/18107</v>
      </c>
      <c r="K10" t="str">
        <f t="shared" si="2"/>
        <v>http://skinnonews.com/global/archives/18107</v>
      </c>
    </row>
    <row r="11" spans="1:11">
      <c r="A11" s="86" t="s">
        <v>1445</v>
      </c>
      <c r="B11" s="86">
        <v>55</v>
      </c>
      <c r="C11" t="str">
        <f t="shared" si="1"/>
        <v/>
      </c>
      <c r="D11" t="str">
        <f>IF(C11="","",COUNTIF($C$1:C11,"기사임"))</f>
        <v/>
      </c>
      <c r="G11">
        <v>10</v>
      </c>
      <c r="H11" t="str">
        <f t="shared" si="0"/>
        <v>/global/archives/18659</v>
      </c>
      <c r="K11" t="str">
        <f t="shared" si="2"/>
        <v>http://skinnonews.com/global/archives/18659</v>
      </c>
    </row>
    <row r="12" spans="1:11">
      <c r="A12" s="86" t="s">
        <v>261</v>
      </c>
      <c r="B12" s="86">
        <v>50</v>
      </c>
      <c r="C12" t="str">
        <f t="shared" si="1"/>
        <v/>
      </c>
      <c r="D12" t="str">
        <f>IF(C12="","",COUNTIF($C$1:C12,"기사임"))</f>
        <v/>
      </c>
      <c r="G12">
        <v>11</v>
      </c>
      <c r="H12" t="str">
        <f t="shared" si="0"/>
        <v>/global/archives/6377</v>
      </c>
      <c r="K12" t="str">
        <f t="shared" si="2"/>
        <v>http://skinnonews.com/global/archives/6377</v>
      </c>
    </row>
    <row r="13" spans="1:11">
      <c r="A13" s="86" t="s">
        <v>1448</v>
      </c>
      <c r="B13" s="86">
        <v>49</v>
      </c>
      <c r="C13" t="str">
        <f t="shared" ref="C13:C44" si="3">IF(AND(LEFT(A13,17)="/global/archives/",ISNUMBER(_xlfn.NUMBERVALUE(MID(A13,18,1))),ISERROR(FIND("ckattempt",A13)),ISERROR(FIND("preview",A13))),"기사임","")</f>
        <v/>
      </c>
      <c r="D13" t="str">
        <f>IF(C13="","",COUNTIF($C$1:C13,"기사임"))</f>
        <v/>
      </c>
      <c r="G13">
        <v>12</v>
      </c>
      <c r="H13" t="str">
        <f t="shared" si="0"/>
        <v>/global/archives/11807</v>
      </c>
      <c r="K13" t="str">
        <f t="shared" si="2"/>
        <v>http://skinnonews.com/global/archives/11807</v>
      </c>
    </row>
    <row r="14" spans="1:11">
      <c r="A14" s="86" t="s">
        <v>1646</v>
      </c>
      <c r="B14" s="86">
        <v>46</v>
      </c>
      <c r="C14" t="str">
        <f t="shared" si="3"/>
        <v>기사임</v>
      </c>
      <c r="D14">
        <f>IF(C14="","",COUNTIF($C$1:C14,"기사임"))</f>
        <v>6</v>
      </c>
      <c r="G14">
        <v>13</v>
      </c>
      <c r="H14" t="str">
        <f t="shared" si="0"/>
        <v>/global/archives/13780</v>
      </c>
      <c r="K14" t="str">
        <f t="shared" si="2"/>
        <v>http://skinnonews.com/global/archives/13780</v>
      </c>
    </row>
    <row r="15" spans="1:11">
      <c r="A15" s="86" t="s">
        <v>1732</v>
      </c>
      <c r="B15" s="86">
        <v>45</v>
      </c>
      <c r="C15" t="str">
        <f t="shared" si="3"/>
        <v>기사임</v>
      </c>
      <c r="D15">
        <f>IF(C15="","",COUNTIF($C$1:C15,"기사임"))</f>
        <v>7</v>
      </c>
      <c r="G15">
        <v>14</v>
      </c>
      <c r="H15" t="str">
        <f t="shared" si="0"/>
        <v>/global/archives/17569</v>
      </c>
      <c r="K15" t="str">
        <f t="shared" si="2"/>
        <v>http://skinnonews.com/global/archives/17569</v>
      </c>
    </row>
    <row r="16" spans="1:11">
      <c r="A16" s="86" t="s">
        <v>1446</v>
      </c>
      <c r="B16" s="86">
        <v>45</v>
      </c>
      <c r="C16" t="str">
        <f t="shared" si="3"/>
        <v/>
      </c>
      <c r="D16" t="str">
        <f>IF(C16="","",COUNTIF($C$1:C16,"기사임"))</f>
        <v/>
      </c>
      <c r="G16">
        <v>15</v>
      </c>
      <c r="H16" t="str">
        <f t="shared" si="0"/>
        <v>/global/archives/17595</v>
      </c>
      <c r="K16" t="str">
        <f t="shared" si="2"/>
        <v>http://skinnonews.com/global/archives/17595</v>
      </c>
    </row>
    <row r="17" spans="1:11">
      <c r="A17" s="86" t="s">
        <v>274</v>
      </c>
      <c r="B17" s="86">
        <v>37</v>
      </c>
      <c r="C17" t="str">
        <f t="shared" si="3"/>
        <v/>
      </c>
      <c r="D17" t="str">
        <f>IF(C17="","",COUNTIF($C$1:C17,"기사임"))</f>
        <v/>
      </c>
      <c r="G17">
        <v>16</v>
      </c>
      <c r="H17" t="str">
        <f t="shared" si="0"/>
        <v>/global/archives/4921</v>
      </c>
      <c r="K17" t="str">
        <f t="shared" si="2"/>
        <v>http://skinnonews.com/global/archives/4921</v>
      </c>
    </row>
    <row r="18" spans="1:11">
      <c r="A18" s="86" t="s">
        <v>1449</v>
      </c>
      <c r="B18" s="86">
        <v>35</v>
      </c>
      <c r="C18" t="str">
        <f t="shared" si="3"/>
        <v/>
      </c>
      <c r="D18" t="str">
        <f>IF(C18="","",COUNTIF($C$1:C18,"기사임"))</f>
        <v/>
      </c>
      <c r="G18">
        <v>17</v>
      </c>
      <c r="H18" t="str">
        <f t="shared" si="0"/>
        <v>/global/archives/16060</v>
      </c>
      <c r="K18" t="str">
        <f t="shared" si="2"/>
        <v>http://skinnonews.com/global/archives/16060</v>
      </c>
    </row>
    <row r="19" spans="1:11">
      <c r="A19" s="86" t="s">
        <v>306</v>
      </c>
      <c r="B19" s="86">
        <v>35</v>
      </c>
      <c r="C19" t="str">
        <f t="shared" si="3"/>
        <v/>
      </c>
      <c r="D19" t="str">
        <f>IF(C19="","",COUNTIF($C$1:C19,"기사임"))</f>
        <v/>
      </c>
      <c r="G19">
        <v>18</v>
      </c>
      <c r="H19" t="str">
        <f t="shared" si="0"/>
        <v>/global/archives/18753</v>
      </c>
      <c r="K19" t="str">
        <f t="shared" si="2"/>
        <v>http://skinnonews.com/global/archives/18753</v>
      </c>
    </row>
    <row r="20" spans="1:11">
      <c r="A20" s="86" t="s">
        <v>268</v>
      </c>
      <c r="B20" s="86">
        <v>33</v>
      </c>
      <c r="C20" t="str">
        <f t="shared" si="3"/>
        <v>기사임</v>
      </c>
      <c r="D20">
        <f>IF(C20="","",COUNTIF($C$1:C20,"기사임"))</f>
        <v>8</v>
      </c>
      <c r="G20">
        <v>19</v>
      </c>
      <c r="H20" t="str">
        <f t="shared" si="0"/>
        <v>/global/archives/16532</v>
      </c>
      <c r="K20" t="str">
        <f t="shared" si="2"/>
        <v>http://skinnonews.com/global/archives/16532</v>
      </c>
    </row>
    <row r="21" spans="1:11">
      <c r="A21" s="86" t="s">
        <v>1538</v>
      </c>
      <c r="B21" s="86">
        <v>31</v>
      </c>
      <c r="C21" t="str">
        <f t="shared" si="3"/>
        <v>기사임</v>
      </c>
      <c r="D21">
        <f>IF(C21="","",COUNTIF($C$1:C21,"기사임"))</f>
        <v>9</v>
      </c>
      <c r="G21">
        <v>20</v>
      </c>
      <c r="H21" t="str">
        <f t="shared" si="0"/>
        <v>/global/archives/3820</v>
      </c>
      <c r="K21" t="str">
        <f t="shared" si="2"/>
        <v>http://skinnonews.com/global/archives/3820</v>
      </c>
    </row>
    <row r="22" spans="1:11">
      <c r="A22" s="86" t="s">
        <v>1676</v>
      </c>
      <c r="B22" s="86">
        <v>31</v>
      </c>
      <c r="C22" t="str">
        <f t="shared" si="3"/>
        <v>기사임</v>
      </c>
      <c r="D22">
        <f>IF(C22="","",COUNTIF($C$1:C22,"기사임"))</f>
        <v>10</v>
      </c>
      <c r="G22">
        <v>21</v>
      </c>
      <c r="H22" t="str">
        <f t="shared" si="0"/>
        <v>/global/archives/15374</v>
      </c>
      <c r="K22" t="str">
        <f t="shared" si="2"/>
        <v>http://skinnonews.com/global/archives/15374</v>
      </c>
    </row>
    <row r="23" spans="1:11">
      <c r="A23" s="86" t="s">
        <v>1754</v>
      </c>
      <c r="B23" s="86">
        <v>28</v>
      </c>
      <c r="C23" t="str">
        <f t="shared" si="3"/>
        <v>기사임</v>
      </c>
      <c r="D23">
        <f>IF(C23="","",COUNTIF($C$1:C23,"기사임"))</f>
        <v>11</v>
      </c>
      <c r="G23">
        <v>22</v>
      </c>
      <c r="H23" t="str">
        <f t="shared" si="0"/>
        <v>/global/archives/15490</v>
      </c>
      <c r="K23" t="str">
        <f t="shared" si="2"/>
        <v>http://skinnonews.com/global/archives/15490</v>
      </c>
    </row>
    <row r="24" spans="1:11">
      <c r="A24" s="86" t="s">
        <v>267</v>
      </c>
      <c r="B24" s="86">
        <v>27</v>
      </c>
      <c r="C24" t="str">
        <f t="shared" si="3"/>
        <v>기사임</v>
      </c>
      <c r="D24">
        <f>IF(C24="","",COUNTIF($C$1:C24,"기사임"))</f>
        <v>12</v>
      </c>
      <c r="G24">
        <v>23</v>
      </c>
      <c r="H24" t="str">
        <f t="shared" si="0"/>
        <v>/global/archives/19014</v>
      </c>
      <c r="K24" t="str">
        <f t="shared" si="2"/>
        <v>http://skinnonews.com/global/archives/19014</v>
      </c>
    </row>
    <row r="25" spans="1:11">
      <c r="A25" s="86" t="s">
        <v>331</v>
      </c>
      <c r="B25" s="86">
        <v>26</v>
      </c>
      <c r="C25" t="str">
        <f t="shared" si="3"/>
        <v>기사임</v>
      </c>
      <c r="D25">
        <f>IF(C25="","",COUNTIF($C$1:C25,"기사임"))</f>
        <v>13</v>
      </c>
      <c r="K25" t="str">
        <f t="shared" si="2"/>
        <v>http://skinnonews.com</v>
      </c>
    </row>
    <row r="26" spans="1:11">
      <c r="A26" s="86" t="s">
        <v>1476</v>
      </c>
      <c r="B26" s="86">
        <v>26</v>
      </c>
      <c r="C26" t="str">
        <f t="shared" si="3"/>
        <v>기사임</v>
      </c>
      <c r="D26">
        <f>IF(C26="","",COUNTIF($C$1:C26,"기사임"))</f>
        <v>14</v>
      </c>
      <c r="K26" t="str">
        <f t="shared" si="2"/>
        <v>http://skinnonews.com</v>
      </c>
    </row>
    <row r="27" spans="1:11">
      <c r="A27" s="86" t="s">
        <v>1482</v>
      </c>
      <c r="B27" s="86">
        <v>26</v>
      </c>
      <c r="C27" t="str">
        <f t="shared" si="3"/>
        <v>기사임</v>
      </c>
      <c r="D27">
        <f>IF(C27="","",COUNTIF($C$1:C27,"기사임"))</f>
        <v>15</v>
      </c>
      <c r="K27" t="str">
        <f t="shared" si="2"/>
        <v>http://skinnonews.com</v>
      </c>
    </row>
    <row r="28" spans="1:11">
      <c r="A28" s="86" t="s">
        <v>1533</v>
      </c>
      <c r="B28" s="86">
        <v>26</v>
      </c>
      <c r="C28" t="str">
        <f t="shared" si="3"/>
        <v>기사임</v>
      </c>
      <c r="D28">
        <f>IF(C28="","",COUNTIF($C$1:C28,"기사임"))</f>
        <v>16</v>
      </c>
      <c r="K28" t="str">
        <f t="shared" si="2"/>
        <v>http://skinnonews.com</v>
      </c>
    </row>
    <row r="29" spans="1:11">
      <c r="A29" s="86" t="s">
        <v>914</v>
      </c>
      <c r="B29" s="86">
        <v>26</v>
      </c>
      <c r="C29" t="str">
        <f t="shared" si="3"/>
        <v/>
      </c>
      <c r="D29" t="str">
        <f>IF(C29="","",COUNTIF($C$1:C29,"기사임"))</f>
        <v/>
      </c>
      <c r="K29" t="str">
        <f t="shared" si="2"/>
        <v>http://skinnonews.com</v>
      </c>
    </row>
    <row r="30" spans="1:11">
      <c r="A30" s="86" t="s">
        <v>942</v>
      </c>
      <c r="B30" s="86">
        <v>24</v>
      </c>
      <c r="C30" t="str">
        <f t="shared" si="3"/>
        <v>기사임</v>
      </c>
      <c r="D30">
        <f>IF(C30="","",COUNTIF($C$1:C30,"기사임"))</f>
        <v>17</v>
      </c>
      <c r="K30" t="str">
        <f t="shared" si="2"/>
        <v>http://skinnonews.com</v>
      </c>
    </row>
    <row r="31" spans="1:11">
      <c r="A31" s="86" t="s">
        <v>1713</v>
      </c>
      <c r="B31" s="86">
        <v>23</v>
      </c>
      <c r="C31" t="str">
        <f t="shared" si="3"/>
        <v>기사임</v>
      </c>
      <c r="D31">
        <f>IF(C31="","",COUNTIF($C$1:C31,"기사임"))</f>
        <v>18</v>
      </c>
      <c r="K31" t="str">
        <f t="shared" si="2"/>
        <v>http://skinnonews.com</v>
      </c>
    </row>
    <row r="32" spans="1:11">
      <c r="A32" s="86" t="s">
        <v>1451</v>
      </c>
      <c r="B32" s="86">
        <v>23</v>
      </c>
      <c r="C32" t="str">
        <f t="shared" si="3"/>
        <v/>
      </c>
      <c r="D32" t="str">
        <f>IF(C32="","",COUNTIF($C$1:C32,"기사임"))</f>
        <v/>
      </c>
      <c r="K32" t="str">
        <f t="shared" si="2"/>
        <v>http://skinnonews.com</v>
      </c>
    </row>
    <row r="33" spans="1:11">
      <c r="A33" s="86" t="s">
        <v>1027</v>
      </c>
      <c r="B33" s="86">
        <v>22</v>
      </c>
      <c r="C33" t="str">
        <f t="shared" si="3"/>
        <v>기사임</v>
      </c>
      <c r="D33">
        <f>IF(C33="","",COUNTIF($C$1:C33,"기사임"))</f>
        <v>19</v>
      </c>
      <c r="K33" t="str">
        <f t="shared" si="2"/>
        <v>http://skinnonews.com</v>
      </c>
    </row>
    <row r="34" spans="1:11">
      <c r="A34" s="86" t="s">
        <v>279</v>
      </c>
      <c r="B34" s="86">
        <v>22</v>
      </c>
      <c r="C34" t="str">
        <f t="shared" si="3"/>
        <v>기사임</v>
      </c>
      <c r="D34">
        <f>IF(C34="","",COUNTIF($C$1:C34,"기사임"))</f>
        <v>20</v>
      </c>
      <c r="K34" t="str">
        <f t="shared" si="2"/>
        <v>http://skinnonews.com</v>
      </c>
    </row>
    <row r="35" spans="1:11">
      <c r="A35" s="86" t="s">
        <v>284</v>
      </c>
      <c r="B35" s="86">
        <v>22</v>
      </c>
      <c r="C35" t="str">
        <f t="shared" si="3"/>
        <v/>
      </c>
      <c r="D35" t="str">
        <f>IF(C35="","",COUNTIF($C$1:C35,"기사임"))</f>
        <v/>
      </c>
      <c r="K35" t="str">
        <f t="shared" si="2"/>
        <v>http://skinnonews.com</v>
      </c>
    </row>
    <row r="36" spans="1:11">
      <c r="A36" s="86" t="s">
        <v>657</v>
      </c>
      <c r="B36" s="86">
        <v>21</v>
      </c>
      <c r="C36" t="str">
        <f t="shared" si="3"/>
        <v>기사임</v>
      </c>
      <c r="D36">
        <f>IF(C36="","",COUNTIF($C$1:C36,"기사임"))</f>
        <v>21</v>
      </c>
      <c r="K36" t="str">
        <f t="shared" si="2"/>
        <v>http://skinnonews.com</v>
      </c>
    </row>
    <row r="37" spans="1:11">
      <c r="A37" s="86" t="s">
        <v>668</v>
      </c>
      <c r="B37" s="86">
        <v>21</v>
      </c>
      <c r="C37" t="str">
        <f t="shared" si="3"/>
        <v>기사임</v>
      </c>
      <c r="D37">
        <f>IF(C37="","",COUNTIF($C$1:C37,"기사임"))</f>
        <v>22</v>
      </c>
      <c r="K37" t="str">
        <f t="shared" si="2"/>
        <v>http://skinnonews.com</v>
      </c>
    </row>
    <row r="38" spans="1:11">
      <c r="A38" s="86" t="s">
        <v>1749</v>
      </c>
      <c r="B38" s="86">
        <v>21</v>
      </c>
      <c r="C38" t="str">
        <f t="shared" si="3"/>
        <v>기사임</v>
      </c>
      <c r="D38">
        <f>IF(C38="","",COUNTIF($C$1:C38,"기사임"))</f>
        <v>23</v>
      </c>
      <c r="K38" t="str">
        <f t="shared" si="2"/>
        <v>http://skinnonews.com</v>
      </c>
    </row>
    <row r="39" spans="1:11">
      <c r="A39" s="86" t="s">
        <v>1447</v>
      </c>
      <c r="B39" s="86">
        <v>19</v>
      </c>
      <c r="C39" t="str">
        <f t="shared" si="3"/>
        <v/>
      </c>
      <c r="D39" t="str">
        <f>IF(C39="","",COUNTIF($C$1:C39,"기사임"))</f>
        <v/>
      </c>
      <c r="K39" t="str">
        <f t="shared" si="2"/>
        <v>http://skinnonews.com</v>
      </c>
    </row>
    <row r="40" spans="1:11">
      <c r="A40" s="86" t="s">
        <v>876</v>
      </c>
      <c r="B40" s="86">
        <v>18</v>
      </c>
      <c r="C40" t="str">
        <f t="shared" si="3"/>
        <v>기사임</v>
      </c>
      <c r="D40">
        <f>IF(C40="","",COUNTIF($C$1:C40,"기사임"))</f>
        <v>24</v>
      </c>
      <c r="K40" t="str">
        <f t="shared" si="2"/>
        <v>http://skinnonews.com</v>
      </c>
    </row>
    <row r="41" spans="1:11">
      <c r="A41" s="86" t="s">
        <v>1483</v>
      </c>
      <c r="B41" s="86">
        <v>18</v>
      </c>
      <c r="C41" t="str">
        <f t="shared" si="3"/>
        <v>기사임</v>
      </c>
      <c r="D41">
        <f>IF(C41="","",COUNTIF($C$1:C41,"기사임"))</f>
        <v>25</v>
      </c>
      <c r="K41" t="str">
        <f t="shared" si="2"/>
        <v>http://skinnonews.com</v>
      </c>
    </row>
    <row r="42" spans="1:11">
      <c r="A42" s="86" t="s">
        <v>1571</v>
      </c>
      <c r="B42" s="86">
        <v>18</v>
      </c>
      <c r="C42" t="str">
        <f t="shared" si="3"/>
        <v>기사임</v>
      </c>
      <c r="D42">
        <f>IF(C42="","",COUNTIF($C$1:C42,"기사임"))</f>
        <v>26</v>
      </c>
      <c r="K42" t="str">
        <f t="shared" si="2"/>
        <v>http://skinnonews.com</v>
      </c>
    </row>
    <row r="43" spans="1:11">
      <c r="A43" s="86" t="s">
        <v>1426</v>
      </c>
      <c r="B43" s="86">
        <v>17</v>
      </c>
      <c r="C43" t="str">
        <f t="shared" si="3"/>
        <v>기사임</v>
      </c>
      <c r="D43">
        <f>IF(C43="","",COUNTIF($C$1:C43,"기사임"))</f>
        <v>27</v>
      </c>
      <c r="K43" t="str">
        <f t="shared" si="2"/>
        <v>http://skinnonews.com</v>
      </c>
    </row>
    <row r="44" spans="1:11">
      <c r="A44" s="86" t="s">
        <v>1541</v>
      </c>
      <c r="B44" s="86">
        <v>17</v>
      </c>
      <c r="C44" t="str">
        <f t="shared" si="3"/>
        <v/>
      </c>
      <c r="D44" t="str">
        <f>IF(C44="","",COUNTIF($C$1:C44,"기사임"))</f>
        <v/>
      </c>
      <c r="K44" t="str">
        <f t="shared" si="2"/>
        <v>http://skinnonews.com</v>
      </c>
    </row>
    <row r="45" spans="1:11">
      <c r="A45" s="86" t="s">
        <v>308</v>
      </c>
      <c r="B45" s="86">
        <v>16</v>
      </c>
      <c r="C45" t="str">
        <f t="shared" ref="C45:C66" si="4">IF(AND(LEFT(A45,17)="/global/archives/",ISNUMBER(_xlfn.NUMBERVALUE(MID(A45,18,1))),ISERROR(FIND("ckattempt",A45)),ISERROR(FIND("preview",A45))),"기사임","")</f>
        <v>기사임</v>
      </c>
      <c r="D45">
        <f>IF(C45="","",COUNTIF($C$1:C45,"기사임"))</f>
        <v>28</v>
      </c>
      <c r="K45" t="str">
        <f t="shared" si="2"/>
        <v>http://skinnonews.com</v>
      </c>
    </row>
    <row r="46" spans="1:11">
      <c r="A46" s="86" t="s">
        <v>1546</v>
      </c>
      <c r="B46" s="86">
        <v>16</v>
      </c>
      <c r="C46" t="str">
        <f t="shared" si="4"/>
        <v>기사임</v>
      </c>
      <c r="D46">
        <f>IF(C46="","",COUNTIF($C$1:C46,"기사임"))</f>
        <v>29</v>
      </c>
      <c r="K46" t="str">
        <f t="shared" si="2"/>
        <v>http://skinnonews.com</v>
      </c>
    </row>
    <row r="47" spans="1:11">
      <c r="A47" s="86" t="s">
        <v>269</v>
      </c>
      <c r="B47" s="86">
        <v>15</v>
      </c>
      <c r="C47" t="str">
        <f t="shared" si="4"/>
        <v>기사임</v>
      </c>
      <c r="D47">
        <f>IF(C47="","",COUNTIF($C$1:C47,"기사임"))</f>
        <v>30</v>
      </c>
      <c r="K47" t="str">
        <f t="shared" si="2"/>
        <v>http://skinnonews.com</v>
      </c>
    </row>
    <row r="48" spans="1:11">
      <c r="A48" s="86" t="s">
        <v>913</v>
      </c>
      <c r="B48" s="86">
        <v>15</v>
      </c>
      <c r="C48" t="str">
        <f t="shared" si="4"/>
        <v>기사임</v>
      </c>
      <c r="D48">
        <f>IF(C48="","",COUNTIF($C$1:C48,"기사임"))</f>
        <v>31</v>
      </c>
      <c r="K48" t="str">
        <f t="shared" si="2"/>
        <v>http://skinnonews.com</v>
      </c>
    </row>
    <row r="49" spans="1:11">
      <c r="A49" s="86" t="s">
        <v>1584</v>
      </c>
      <c r="B49" s="86">
        <v>15</v>
      </c>
      <c r="C49" t="str">
        <f t="shared" si="4"/>
        <v>기사임</v>
      </c>
      <c r="D49">
        <f>IF(C49="","",COUNTIF($C$1:C49,"기사임"))</f>
        <v>32</v>
      </c>
      <c r="K49" t="str">
        <f t="shared" si="2"/>
        <v>http://skinnonews.com</v>
      </c>
    </row>
    <row r="50" spans="1:11">
      <c r="A50" s="86" t="s">
        <v>277</v>
      </c>
      <c r="B50" s="86">
        <v>15</v>
      </c>
      <c r="C50" t="str">
        <f t="shared" si="4"/>
        <v/>
      </c>
      <c r="D50" t="str">
        <f>IF(C50="","",COUNTIF($C$1:C50,"기사임"))</f>
        <v/>
      </c>
      <c r="K50" t="str">
        <f t="shared" si="2"/>
        <v>http://skinnonews.com</v>
      </c>
    </row>
    <row r="51" spans="1:11">
      <c r="A51" s="86" t="s">
        <v>1030</v>
      </c>
      <c r="B51" s="86">
        <v>14</v>
      </c>
      <c r="C51" t="str">
        <f t="shared" si="4"/>
        <v>기사임</v>
      </c>
      <c r="D51">
        <f>IF(C51="","",COUNTIF($C$1:C51,"기사임"))</f>
        <v>33</v>
      </c>
      <c r="K51" t="str">
        <f t="shared" si="2"/>
        <v>http://skinnonews.com</v>
      </c>
    </row>
    <row r="52" spans="1:11">
      <c r="A52" s="86" t="s">
        <v>1748</v>
      </c>
      <c r="B52" s="86">
        <v>14</v>
      </c>
      <c r="C52" t="str">
        <f t="shared" si="4"/>
        <v>기사임</v>
      </c>
      <c r="D52">
        <f>IF(C52="","",COUNTIF($C$1:C52,"기사임"))</f>
        <v>34</v>
      </c>
      <c r="K52" t="str">
        <f t="shared" si="2"/>
        <v>http://skinnonews.com</v>
      </c>
    </row>
    <row r="53" spans="1:11">
      <c r="A53" s="86" t="s">
        <v>1573</v>
      </c>
      <c r="B53" s="86">
        <v>14</v>
      </c>
      <c r="C53" t="str">
        <f t="shared" si="4"/>
        <v/>
      </c>
      <c r="D53" t="str">
        <f>IF(C53="","",COUNTIF($C$1:C53,"기사임"))</f>
        <v/>
      </c>
      <c r="K53" t="str">
        <f t="shared" si="2"/>
        <v>http://skinnonews.com</v>
      </c>
    </row>
    <row r="54" spans="1:11">
      <c r="A54" s="86" t="s">
        <v>645</v>
      </c>
      <c r="B54" s="86">
        <v>13</v>
      </c>
      <c r="C54" t="str">
        <f t="shared" si="4"/>
        <v>기사임</v>
      </c>
      <c r="D54">
        <f>IF(C54="","",COUNTIF($C$1:C54,"기사임"))</f>
        <v>35</v>
      </c>
      <c r="K54" t="str">
        <f t="shared" si="2"/>
        <v>http://skinnonews.com</v>
      </c>
    </row>
    <row r="55" spans="1:11">
      <c r="A55" s="86" t="s">
        <v>966</v>
      </c>
      <c r="B55" s="86">
        <v>13</v>
      </c>
      <c r="C55" t="str">
        <f t="shared" si="4"/>
        <v>기사임</v>
      </c>
      <c r="D55">
        <f>IF(C55="","",COUNTIF($C$1:C55,"기사임"))</f>
        <v>36</v>
      </c>
      <c r="K55" t="str">
        <f t="shared" si="2"/>
        <v>http://skinnonews.com</v>
      </c>
    </row>
    <row r="56" spans="1:11">
      <c r="A56" s="86" t="s">
        <v>968</v>
      </c>
      <c r="B56" s="86">
        <v>13</v>
      </c>
      <c r="C56" t="str">
        <f t="shared" si="4"/>
        <v>기사임</v>
      </c>
      <c r="D56">
        <f>IF(C56="","",COUNTIF($C$1:C56,"기사임"))</f>
        <v>37</v>
      </c>
      <c r="K56" t="str">
        <f t="shared" si="2"/>
        <v>http://skinnonews.com</v>
      </c>
    </row>
    <row r="57" spans="1:11">
      <c r="A57" s="86" t="s">
        <v>1434</v>
      </c>
      <c r="B57" s="86">
        <v>13</v>
      </c>
      <c r="C57" t="str">
        <f t="shared" si="4"/>
        <v>기사임</v>
      </c>
      <c r="D57">
        <f>IF(C57="","",COUNTIF($C$1:C57,"기사임"))</f>
        <v>38</v>
      </c>
      <c r="K57" t="str">
        <f t="shared" si="2"/>
        <v>http://skinnonews.com</v>
      </c>
    </row>
    <row r="58" spans="1:11">
      <c r="A58" s="86" t="s">
        <v>1609</v>
      </c>
      <c r="B58" s="86">
        <v>13</v>
      </c>
      <c r="C58" t="str">
        <f t="shared" si="4"/>
        <v>기사임</v>
      </c>
      <c r="D58">
        <f>IF(C58="","",COUNTIF($C$1:C58,"기사임"))</f>
        <v>39</v>
      </c>
      <c r="K58" t="str">
        <f t="shared" si="2"/>
        <v>http://skinnonews.com</v>
      </c>
    </row>
    <row r="59" spans="1:11">
      <c r="A59" s="86" t="s">
        <v>1677</v>
      </c>
      <c r="B59" s="86">
        <v>13</v>
      </c>
      <c r="C59" t="str">
        <f t="shared" si="4"/>
        <v>기사임</v>
      </c>
      <c r="D59">
        <f>IF(C59="","",COUNTIF($C$1:C59,"기사임"))</f>
        <v>40</v>
      </c>
      <c r="K59" t="str">
        <f t="shared" si="2"/>
        <v>http://skinnonews.com</v>
      </c>
    </row>
    <row r="60" spans="1:11">
      <c r="A60" s="86" t="s">
        <v>993</v>
      </c>
      <c r="B60" s="86">
        <v>12</v>
      </c>
      <c r="C60" t="str">
        <f t="shared" si="4"/>
        <v>기사임</v>
      </c>
      <c r="D60">
        <f>IF(C60="","",COUNTIF($C$1:C60,"기사임"))</f>
        <v>41</v>
      </c>
      <c r="K60" t="str">
        <f t="shared" si="2"/>
        <v>http://skinnonews.com</v>
      </c>
    </row>
    <row r="61" spans="1:11">
      <c r="A61" s="86" t="s">
        <v>1029</v>
      </c>
      <c r="B61" s="86">
        <v>12</v>
      </c>
      <c r="C61" t="str">
        <f t="shared" si="4"/>
        <v>기사임</v>
      </c>
      <c r="D61">
        <f>IF(C61="","",COUNTIF($C$1:C61,"기사임"))</f>
        <v>42</v>
      </c>
      <c r="K61" t="str">
        <f t="shared" si="2"/>
        <v>http://skinnonews.com</v>
      </c>
    </row>
    <row r="62" spans="1:11">
      <c r="A62" s="86" t="s">
        <v>1468</v>
      </c>
      <c r="B62" s="86">
        <v>12</v>
      </c>
      <c r="C62" t="str">
        <f t="shared" si="4"/>
        <v>기사임</v>
      </c>
      <c r="D62">
        <f>IF(C62="","",COUNTIF($C$1:C62,"기사임"))</f>
        <v>43</v>
      </c>
      <c r="K62" t="str">
        <f t="shared" si="2"/>
        <v>http://skinnonews.com</v>
      </c>
    </row>
    <row r="63" spans="1:11">
      <c r="A63" s="86" t="s">
        <v>1513</v>
      </c>
      <c r="B63" s="86">
        <v>12</v>
      </c>
      <c r="C63" t="str">
        <f t="shared" si="4"/>
        <v>기사임</v>
      </c>
      <c r="D63">
        <f>IF(C63="","",COUNTIF($C$1:C63,"기사임"))</f>
        <v>44</v>
      </c>
      <c r="K63" t="str">
        <f t="shared" si="2"/>
        <v>http://skinnonews.com</v>
      </c>
    </row>
    <row r="64" spans="1:11">
      <c r="A64" s="86" t="s">
        <v>270</v>
      </c>
      <c r="B64" s="86">
        <v>12</v>
      </c>
      <c r="C64" t="str">
        <f t="shared" si="4"/>
        <v/>
      </c>
      <c r="D64" t="str">
        <f>IF(C64="","",COUNTIF($C$1:C64,"기사임"))</f>
        <v/>
      </c>
      <c r="K64" t="str">
        <f t="shared" si="2"/>
        <v>http://skinnonews.com</v>
      </c>
    </row>
    <row r="65" spans="1:11">
      <c r="A65" s="86" t="s">
        <v>580</v>
      </c>
      <c r="B65" s="86">
        <v>11</v>
      </c>
      <c r="C65" t="str">
        <f t="shared" si="4"/>
        <v>기사임</v>
      </c>
      <c r="D65">
        <f>IF(C65="","",COUNTIF($C$1:C65,"기사임"))</f>
        <v>45</v>
      </c>
      <c r="K65" t="str">
        <f t="shared" si="2"/>
        <v>http://skinnonews.com</v>
      </c>
    </row>
    <row r="66" spans="1:11">
      <c r="A66" s="86" t="s">
        <v>255</v>
      </c>
      <c r="B66" s="86">
        <v>11</v>
      </c>
      <c r="C66" t="str">
        <f t="shared" si="4"/>
        <v>기사임</v>
      </c>
      <c r="D66">
        <f>IF(C66="","",COUNTIF($C$1:C66,"기사임"))</f>
        <v>46</v>
      </c>
      <c r="K66" t="str">
        <f t="shared" si="2"/>
        <v>http://skinnonews.com</v>
      </c>
    </row>
    <row r="67" spans="1:11">
      <c r="A67" s="86" t="s">
        <v>1523</v>
      </c>
      <c r="B67" s="86">
        <v>11</v>
      </c>
      <c r="C67" t="str">
        <f t="shared" ref="C67:C130" si="5">IF(AND(LEFT(A67,17)="/global/archives/",ISNUMBER(_xlfn.NUMBERVALUE(MID(A67,18,1))),ISERROR(FIND("ckattempt",A67)),ISERROR(FIND("preview",A67))),"기사임","")</f>
        <v>기사임</v>
      </c>
      <c r="D67">
        <f>IF(C67="","",COUNTIF($C$1:C67,"기사임"))</f>
        <v>47</v>
      </c>
      <c r="K67" t="str">
        <f t="shared" ref="K67:K130" si="6">CONCATENATE("http://skinnonews.com",H67)</f>
        <v>http://skinnonews.com</v>
      </c>
    </row>
    <row r="68" spans="1:11">
      <c r="A68" s="86" t="s">
        <v>1177</v>
      </c>
      <c r="B68" s="86">
        <v>11</v>
      </c>
      <c r="C68" t="str">
        <f t="shared" si="5"/>
        <v>기사임</v>
      </c>
      <c r="D68">
        <f>IF(C68="","",COUNTIF($C$1:C68,"기사임"))</f>
        <v>48</v>
      </c>
      <c r="K68" t="str">
        <f t="shared" si="6"/>
        <v>http://skinnonews.com</v>
      </c>
    </row>
    <row r="69" spans="1:11">
      <c r="A69" s="86" t="s">
        <v>286</v>
      </c>
      <c r="B69" s="86">
        <v>11</v>
      </c>
      <c r="C69" t="str">
        <f t="shared" si="5"/>
        <v>기사임</v>
      </c>
      <c r="D69">
        <f>IF(C69="","",COUNTIF($C$1:C69,"기사임"))</f>
        <v>49</v>
      </c>
      <c r="K69" t="str">
        <f t="shared" si="6"/>
        <v>http://skinnonews.com</v>
      </c>
    </row>
    <row r="70" spans="1:11">
      <c r="A70" s="86" t="s">
        <v>906</v>
      </c>
      <c r="B70" s="86">
        <v>11</v>
      </c>
      <c r="C70" t="str">
        <f t="shared" si="5"/>
        <v>기사임</v>
      </c>
      <c r="D70">
        <f>IF(C70="","",COUNTIF($C$1:C70,"기사임"))</f>
        <v>50</v>
      </c>
      <c r="K70" t="str">
        <f t="shared" si="6"/>
        <v>http://skinnonews.com</v>
      </c>
    </row>
    <row r="71" spans="1:11">
      <c r="A71" s="86" t="s">
        <v>303</v>
      </c>
      <c r="B71" s="86">
        <v>11</v>
      </c>
      <c r="C71" t="str">
        <f t="shared" si="5"/>
        <v/>
      </c>
      <c r="D71" t="str">
        <f>IF(C71="","",COUNTIF($C$1:C71,"기사임"))</f>
        <v/>
      </c>
      <c r="K71" t="str">
        <f t="shared" si="6"/>
        <v>http://skinnonews.com</v>
      </c>
    </row>
    <row r="72" spans="1:11">
      <c r="A72" s="86" t="s">
        <v>1751</v>
      </c>
      <c r="B72" s="86">
        <v>11</v>
      </c>
      <c r="C72" t="str">
        <f t="shared" si="5"/>
        <v/>
      </c>
      <c r="D72" t="str">
        <f>IF(C72="","",COUNTIF($C$1:C72,"기사임"))</f>
        <v/>
      </c>
      <c r="K72" t="str">
        <f t="shared" si="6"/>
        <v>http://skinnonews.com</v>
      </c>
    </row>
    <row r="73" spans="1:11">
      <c r="A73" s="86" t="s">
        <v>974</v>
      </c>
      <c r="B73" s="86">
        <v>11</v>
      </c>
      <c r="C73" t="str">
        <f t="shared" si="5"/>
        <v/>
      </c>
      <c r="D73" t="str">
        <f>IF(C73="","",COUNTIF($C$1:C73,"기사임"))</f>
        <v/>
      </c>
      <c r="K73" t="str">
        <f t="shared" si="6"/>
        <v>http://skinnonews.com</v>
      </c>
    </row>
    <row r="74" spans="1:11">
      <c r="A74" s="86" t="s">
        <v>264</v>
      </c>
      <c r="B74" s="86">
        <v>10</v>
      </c>
      <c r="C74" t="str">
        <f t="shared" si="5"/>
        <v>기사임</v>
      </c>
      <c r="D74">
        <f>IF(C74="","",COUNTIF($C$1:C74,"기사임"))</f>
        <v>51</v>
      </c>
      <c r="K74" t="str">
        <f t="shared" si="6"/>
        <v>http://skinnonews.com</v>
      </c>
    </row>
    <row r="75" spans="1:11">
      <c r="A75" s="86" t="s">
        <v>1420</v>
      </c>
      <c r="B75" s="86">
        <v>10</v>
      </c>
      <c r="C75" t="str">
        <f t="shared" si="5"/>
        <v>기사임</v>
      </c>
      <c r="D75">
        <f>IF(C75="","",COUNTIF($C$1:C75,"기사임"))</f>
        <v>52</v>
      </c>
      <c r="K75" t="str">
        <f t="shared" si="6"/>
        <v>http://skinnonews.com</v>
      </c>
    </row>
    <row r="76" spans="1:11">
      <c r="A76" s="86" t="s">
        <v>1526</v>
      </c>
      <c r="B76" s="86">
        <v>10</v>
      </c>
      <c r="C76" t="str">
        <f t="shared" si="5"/>
        <v>기사임</v>
      </c>
      <c r="D76">
        <f>IF(C76="","",COUNTIF($C$1:C76,"기사임"))</f>
        <v>53</v>
      </c>
      <c r="K76" t="str">
        <f t="shared" si="6"/>
        <v>http://skinnonews.com</v>
      </c>
    </row>
    <row r="77" spans="1:11">
      <c r="A77" s="86" t="s">
        <v>1532</v>
      </c>
      <c r="B77" s="86">
        <v>10</v>
      </c>
      <c r="C77" t="str">
        <f t="shared" si="5"/>
        <v>기사임</v>
      </c>
      <c r="D77">
        <f>IF(C77="","",COUNTIF($C$1:C77,"기사임"))</f>
        <v>54</v>
      </c>
      <c r="K77" t="str">
        <f t="shared" si="6"/>
        <v>http://skinnonews.com</v>
      </c>
    </row>
    <row r="78" spans="1:11">
      <c r="A78" s="86" t="s">
        <v>1572</v>
      </c>
      <c r="B78" s="86">
        <v>10</v>
      </c>
      <c r="C78" t="str">
        <f t="shared" si="5"/>
        <v>기사임</v>
      </c>
      <c r="D78">
        <f>IF(C78="","",COUNTIF($C$1:C78,"기사임"))</f>
        <v>55</v>
      </c>
      <c r="K78" t="str">
        <f t="shared" si="6"/>
        <v>http://skinnonews.com</v>
      </c>
    </row>
    <row r="79" spans="1:11">
      <c r="A79" s="86" t="s">
        <v>1608</v>
      </c>
      <c r="B79" s="86">
        <v>10</v>
      </c>
      <c r="C79" t="str">
        <f t="shared" si="5"/>
        <v>기사임</v>
      </c>
      <c r="D79">
        <f>IF(C79="","",COUNTIF($C$1:C79,"기사임"))</f>
        <v>56</v>
      </c>
      <c r="K79" t="str">
        <f t="shared" si="6"/>
        <v>http://skinnonews.com</v>
      </c>
    </row>
    <row r="80" spans="1:11">
      <c r="A80" s="86" t="s">
        <v>1697</v>
      </c>
      <c r="B80" s="86">
        <v>10</v>
      </c>
      <c r="C80" t="str">
        <f t="shared" si="5"/>
        <v>기사임</v>
      </c>
      <c r="D80">
        <f>IF(C80="","",COUNTIF($C$1:C80,"기사임"))</f>
        <v>57</v>
      </c>
      <c r="K80" t="str">
        <f t="shared" si="6"/>
        <v>http://skinnonews.com</v>
      </c>
    </row>
    <row r="81" spans="1:11">
      <c r="A81" s="86" t="s">
        <v>1811</v>
      </c>
      <c r="B81" s="86">
        <v>10</v>
      </c>
      <c r="C81" t="str">
        <f t="shared" si="5"/>
        <v/>
      </c>
      <c r="D81" t="str">
        <f>IF(C81="","",COUNTIF($C$1:C81,"기사임"))</f>
        <v/>
      </c>
      <c r="K81" t="str">
        <f t="shared" si="6"/>
        <v>http://skinnonews.com</v>
      </c>
    </row>
    <row r="82" spans="1:11">
      <c r="A82" s="86" t="s">
        <v>296</v>
      </c>
      <c r="B82" s="86">
        <v>9</v>
      </c>
      <c r="C82" t="str">
        <f t="shared" si="5"/>
        <v>기사임</v>
      </c>
      <c r="D82">
        <f>IF(C82="","",COUNTIF($C$1:C82,"기사임"))</f>
        <v>58</v>
      </c>
      <c r="K82" t="str">
        <f t="shared" si="6"/>
        <v>http://skinnonews.com</v>
      </c>
    </row>
    <row r="83" spans="1:11">
      <c r="A83" s="86" t="s">
        <v>275</v>
      </c>
      <c r="B83" s="86">
        <v>9</v>
      </c>
      <c r="C83" t="str">
        <f t="shared" si="5"/>
        <v>기사임</v>
      </c>
      <c r="D83">
        <f>IF(C83="","",COUNTIF($C$1:C83,"기사임"))</f>
        <v>59</v>
      </c>
      <c r="K83" t="str">
        <f t="shared" si="6"/>
        <v>http://skinnonews.com</v>
      </c>
    </row>
    <row r="84" spans="1:11">
      <c r="A84" s="86" t="s">
        <v>613</v>
      </c>
      <c r="B84" s="86">
        <v>9</v>
      </c>
      <c r="C84" t="str">
        <f t="shared" si="5"/>
        <v>기사임</v>
      </c>
      <c r="D84">
        <f>IF(C84="","",COUNTIF($C$1:C84,"기사임"))</f>
        <v>60</v>
      </c>
      <c r="K84" t="str">
        <f t="shared" si="6"/>
        <v>http://skinnonews.com</v>
      </c>
    </row>
    <row r="85" spans="1:11">
      <c r="A85" s="86" t="s">
        <v>920</v>
      </c>
      <c r="B85" s="86">
        <v>9</v>
      </c>
      <c r="C85" t="str">
        <f t="shared" si="5"/>
        <v>기사임</v>
      </c>
      <c r="D85">
        <f>IF(C85="","",COUNTIF($C$1:C85,"기사임"))</f>
        <v>61</v>
      </c>
      <c r="K85" t="str">
        <f t="shared" si="6"/>
        <v>http://skinnonews.com</v>
      </c>
    </row>
    <row r="86" spans="1:11">
      <c r="A86" s="86" t="s">
        <v>1435</v>
      </c>
      <c r="B86" s="86">
        <v>9</v>
      </c>
      <c r="C86" t="str">
        <f t="shared" si="5"/>
        <v>기사임</v>
      </c>
      <c r="D86">
        <f>IF(C86="","",COUNTIF($C$1:C86,"기사임"))</f>
        <v>62</v>
      </c>
      <c r="K86" t="str">
        <f t="shared" si="6"/>
        <v>http://skinnonews.com</v>
      </c>
    </row>
    <row r="87" spans="1:11">
      <c r="A87" s="86" t="s">
        <v>1488</v>
      </c>
      <c r="B87" s="86">
        <v>9</v>
      </c>
      <c r="C87" t="str">
        <f t="shared" si="5"/>
        <v>기사임</v>
      </c>
      <c r="D87">
        <f>IF(C87="","",COUNTIF($C$1:C87,"기사임"))</f>
        <v>63</v>
      </c>
      <c r="K87" t="str">
        <f t="shared" si="6"/>
        <v>http://skinnonews.com</v>
      </c>
    </row>
    <row r="88" spans="1:11">
      <c r="A88" s="86" t="s">
        <v>1737</v>
      </c>
      <c r="B88" s="86">
        <v>9</v>
      </c>
      <c r="C88" t="str">
        <f t="shared" si="5"/>
        <v>기사임</v>
      </c>
      <c r="D88">
        <f>IF(C88="","",COUNTIF($C$1:C88,"기사임"))</f>
        <v>64</v>
      </c>
      <c r="K88" t="str">
        <f t="shared" si="6"/>
        <v>http://skinnonews.com</v>
      </c>
    </row>
    <row r="89" spans="1:11">
      <c r="A89" s="86" t="s">
        <v>1084</v>
      </c>
      <c r="B89" s="86">
        <v>9</v>
      </c>
      <c r="C89" t="str">
        <f t="shared" si="5"/>
        <v>기사임</v>
      </c>
      <c r="D89">
        <f>IF(C89="","",COUNTIF($C$1:C89,"기사임"))</f>
        <v>65</v>
      </c>
      <c r="K89" t="str">
        <f t="shared" si="6"/>
        <v>http://skinnonews.com</v>
      </c>
    </row>
    <row r="90" spans="1:11">
      <c r="A90" s="86" t="s">
        <v>1586</v>
      </c>
      <c r="B90" s="86">
        <v>9</v>
      </c>
      <c r="C90" t="str">
        <f t="shared" si="5"/>
        <v/>
      </c>
      <c r="D90" t="str">
        <f>IF(C90="","",COUNTIF($C$1:C90,"기사임"))</f>
        <v/>
      </c>
      <c r="K90" t="str">
        <f t="shared" si="6"/>
        <v>http://skinnonews.com</v>
      </c>
    </row>
    <row r="91" spans="1:11">
      <c r="A91" s="86" t="s">
        <v>1450</v>
      </c>
      <c r="B91" s="86">
        <v>9</v>
      </c>
      <c r="C91" t="str">
        <f t="shared" si="5"/>
        <v/>
      </c>
      <c r="D91" t="str">
        <f>IF(C91="","",COUNTIF($C$1:C91,"기사임"))</f>
        <v/>
      </c>
      <c r="K91" t="str">
        <f t="shared" si="6"/>
        <v>http://skinnonews.com</v>
      </c>
    </row>
    <row r="92" spans="1:11">
      <c r="A92" s="86" t="s">
        <v>1565</v>
      </c>
      <c r="B92" s="86">
        <v>9</v>
      </c>
      <c r="C92" t="str">
        <f t="shared" si="5"/>
        <v/>
      </c>
      <c r="D92" t="str">
        <f>IF(C92="","",COUNTIF($C$1:C92,"기사임"))</f>
        <v/>
      </c>
      <c r="K92" t="str">
        <f t="shared" si="6"/>
        <v>http://skinnonews.com</v>
      </c>
    </row>
    <row r="93" spans="1:11">
      <c r="A93" s="86" t="s">
        <v>916</v>
      </c>
      <c r="B93" s="86">
        <v>9</v>
      </c>
      <c r="C93" t="str">
        <f t="shared" si="5"/>
        <v/>
      </c>
      <c r="D93" t="str">
        <f>IF(C93="","",COUNTIF($C$1:C93,"기사임"))</f>
        <v/>
      </c>
      <c r="K93" t="str">
        <f t="shared" si="6"/>
        <v>http://skinnonews.com</v>
      </c>
    </row>
    <row r="94" spans="1:11">
      <c r="A94" s="86" t="s">
        <v>1031</v>
      </c>
      <c r="B94" s="86">
        <v>9</v>
      </c>
      <c r="C94" t="str">
        <f t="shared" si="5"/>
        <v/>
      </c>
      <c r="D94" t="str">
        <f>IF(C94="","",COUNTIF($C$1:C94,"기사임"))</f>
        <v/>
      </c>
      <c r="K94" t="str">
        <f t="shared" si="6"/>
        <v>http://skinnonews.com</v>
      </c>
    </row>
    <row r="95" spans="1:11">
      <c r="A95" s="86" t="s">
        <v>1098</v>
      </c>
      <c r="B95" s="86">
        <v>9</v>
      </c>
      <c r="C95" t="str">
        <f t="shared" si="5"/>
        <v/>
      </c>
      <c r="D95" t="str">
        <f>IF(C95="","",COUNTIF($C$1:C95,"기사임"))</f>
        <v/>
      </c>
      <c r="K95" t="str">
        <f t="shared" si="6"/>
        <v>http://skinnonews.com</v>
      </c>
    </row>
    <row r="96" spans="1:11">
      <c r="A96" s="86" t="s">
        <v>999</v>
      </c>
      <c r="B96" s="86">
        <v>8</v>
      </c>
      <c r="C96" t="str">
        <f t="shared" si="5"/>
        <v>기사임</v>
      </c>
      <c r="D96">
        <f>IF(C96="","",COUNTIF($C$1:C96,"기사임"))</f>
        <v>66</v>
      </c>
      <c r="K96" t="str">
        <f t="shared" si="6"/>
        <v>http://skinnonews.com</v>
      </c>
    </row>
    <row r="97" spans="1:11">
      <c r="A97" s="86" t="s">
        <v>1134</v>
      </c>
      <c r="B97" s="86">
        <v>8</v>
      </c>
      <c r="C97" t="str">
        <f t="shared" si="5"/>
        <v>기사임</v>
      </c>
      <c r="D97">
        <f>IF(C97="","",COUNTIF($C$1:C97,"기사임"))</f>
        <v>67</v>
      </c>
      <c r="K97" t="str">
        <f t="shared" si="6"/>
        <v>http://skinnonews.com</v>
      </c>
    </row>
    <row r="98" spans="1:11">
      <c r="A98" s="86" t="s">
        <v>512</v>
      </c>
      <c r="B98" s="86">
        <v>8</v>
      </c>
      <c r="C98" t="str">
        <f t="shared" si="5"/>
        <v>기사임</v>
      </c>
      <c r="D98">
        <f>IF(C98="","",COUNTIF($C$1:C98,"기사임"))</f>
        <v>68</v>
      </c>
      <c r="K98" t="str">
        <f t="shared" si="6"/>
        <v>http://skinnonews.com</v>
      </c>
    </row>
    <row r="99" spans="1:11">
      <c r="A99" s="86" t="s">
        <v>1164</v>
      </c>
      <c r="B99" s="86">
        <v>8</v>
      </c>
      <c r="C99" t="str">
        <f t="shared" si="5"/>
        <v>기사임</v>
      </c>
      <c r="D99">
        <f>IF(C99="","",COUNTIF($C$1:C99,"기사임"))</f>
        <v>69</v>
      </c>
      <c r="K99" t="str">
        <f t="shared" si="6"/>
        <v>http://skinnonews.com</v>
      </c>
    </row>
    <row r="100" spans="1:11">
      <c r="A100" s="86" t="s">
        <v>1469</v>
      </c>
      <c r="B100" s="86">
        <v>8</v>
      </c>
      <c r="C100" t="str">
        <f t="shared" si="5"/>
        <v>기사임</v>
      </c>
      <c r="D100">
        <f>IF(C100="","",COUNTIF($C$1:C100,"기사임"))</f>
        <v>70</v>
      </c>
      <c r="K100" t="str">
        <f t="shared" si="6"/>
        <v>http://skinnonews.com</v>
      </c>
    </row>
    <row r="101" spans="1:11">
      <c r="A101" s="86" t="s">
        <v>1595</v>
      </c>
      <c r="B101" s="86">
        <v>8</v>
      </c>
      <c r="C101" t="str">
        <f t="shared" si="5"/>
        <v>기사임</v>
      </c>
      <c r="D101">
        <f>IF(C101="","",COUNTIF($C$1:C101,"기사임"))</f>
        <v>71</v>
      </c>
      <c r="K101" t="str">
        <f t="shared" si="6"/>
        <v>http://skinnonews.com</v>
      </c>
    </row>
    <row r="102" spans="1:11">
      <c r="A102" s="86" t="s">
        <v>1081</v>
      </c>
      <c r="B102" s="86">
        <v>8</v>
      </c>
      <c r="C102" t="str">
        <f t="shared" si="5"/>
        <v>기사임</v>
      </c>
      <c r="D102">
        <f>IF(C102="","",COUNTIF($C$1:C102,"기사임"))</f>
        <v>72</v>
      </c>
      <c r="K102" t="str">
        <f t="shared" si="6"/>
        <v>http://skinnonews.com</v>
      </c>
    </row>
    <row r="103" spans="1:11">
      <c r="A103" s="86" t="s">
        <v>1346</v>
      </c>
      <c r="B103" s="86">
        <v>8</v>
      </c>
      <c r="C103" t="str">
        <f t="shared" si="5"/>
        <v/>
      </c>
      <c r="D103" t="str">
        <f>IF(C103="","",COUNTIF($C$1:C103,"기사임"))</f>
        <v/>
      </c>
      <c r="K103" t="str">
        <f t="shared" si="6"/>
        <v>http://skinnonews.com</v>
      </c>
    </row>
    <row r="104" spans="1:11">
      <c r="A104" s="86" t="s">
        <v>280</v>
      </c>
      <c r="B104" s="86">
        <v>8</v>
      </c>
      <c r="C104" t="str">
        <f t="shared" si="5"/>
        <v/>
      </c>
      <c r="D104" t="str">
        <f>IF(C104="","",COUNTIF($C$1:C104,"기사임"))</f>
        <v/>
      </c>
      <c r="K104" t="str">
        <f t="shared" si="6"/>
        <v>http://skinnonews.com</v>
      </c>
    </row>
    <row r="105" spans="1:11">
      <c r="A105" s="86" t="s">
        <v>646</v>
      </c>
      <c r="B105" s="86">
        <v>7</v>
      </c>
      <c r="C105" t="str">
        <f t="shared" si="5"/>
        <v>기사임</v>
      </c>
      <c r="D105">
        <f>IF(C105="","",COUNTIF($C$1:C105,"기사임"))</f>
        <v>73</v>
      </c>
      <c r="K105" t="str">
        <f t="shared" si="6"/>
        <v>http://skinnonews.com</v>
      </c>
    </row>
    <row r="106" spans="1:11">
      <c r="A106" s="86" t="s">
        <v>293</v>
      </c>
      <c r="B106" s="86">
        <v>7</v>
      </c>
      <c r="C106" t="str">
        <f t="shared" si="5"/>
        <v>기사임</v>
      </c>
      <c r="D106">
        <f>IF(C106="","",COUNTIF($C$1:C106,"기사임"))</f>
        <v>74</v>
      </c>
      <c r="K106" t="str">
        <f t="shared" si="6"/>
        <v>http://skinnonews.com</v>
      </c>
    </row>
    <row r="107" spans="1:11">
      <c r="A107" s="86" t="s">
        <v>597</v>
      </c>
      <c r="B107" s="86">
        <v>7</v>
      </c>
      <c r="C107" t="str">
        <f t="shared" si="5"/>
        <v>기사임</v>
      </c>
      <c r="D107">
        <f>IF(C107="","",COUNTIF($C$1:C107,"기사임"))</f>
        <v>75</v>
      </c>
      <c r="K107" t="str">
        <f t="shared" si="6"/>
        <v>http://skinnonews.com</v>
      </c>
    </row>
    <row r="108" spans="1:11">
      <c r="A108" s="86" t="s">
        <v>671</v>
      </c>
      <c r="B108" s="86">
        <v>7</v>
      </c>
      <c r="C108" t="str">
        <f t="shared" si="5"/>
        <v>기사임</v>
      </c>
      <c r="D108">
        <f>IF(C108="","",COUNTIF($C$1:C108,"기사임"))</f>
        <v>76</v>
      </c>
      <c r="K108" t="str">
        <f t="shared" si="6"/>
        <v>http://skinnonews.com</v>
      </c>
    </row>
    <row r="109" spans="1:11">
      <c r="A109" s="86" t="s">
        <v>669</v>
      </c>
      <c r="B109" s="86">
        <v>7</v>
      </c>
      <c r="C109" t="str">
        <f t="shared" si="5"/>
        <v>기사임</v>
      </c>
      <c r="D109">
        <f>IF(C109="","",COUNTIF($C$1:C109,"기사임"))</f>
        <v>77</v>
      </c>
      <c r="K109" t="str">
        <f t="shared" si="6"/>
        <v>http://skinnonews.com</v>
      </c>
    </row>
    <row r="110" spans="1:11">
      <c r="A110" s="86" t="s">
        <v>1026</v>
      </c>
      <c r="B110" s="86">
        <v>7</v>
      </c>
      <c r="C110" t="str">
        <f t="shared" si="5"/>
        <v>기사임</v>
      </c>
      <c r="D110">
        <f>IF(C110="","",COUNTIF($C$1:C110,"기사임"))</f>
        <v>78</v>
      </c>
      <c r="K110" t="str">
        <f t="shared" si="6"/>
        <v>http://skinnonews.com</v>
      </c>
    </row>
    <row r="111" spans="1:11">
      <c r="A111" s="86" t="s">
        <v>1028</v>
      </c>
      <c r="B111" s="86">
        <v>7</v>
      </c>
      <c r="C111" t="str">
        <f t="shared" si="5"/>
        <v>기사임</v>
      </c>
      <c r="D111">
        <f>IF(C111="","",COUNTIF($C$1:C111,"기사임"))</f>
        <v>79</v>
      </c>
      <c r="K111" t="str">
        <f t="shared" si="6"/>
        <v>http://skinnonews.com</v>
      </c>
    </row>
    <row r="112" spans="1:11">
      <c r="A112" s="86" t="s">
        <v>1063</v>
      </c>
      <c r="B112" s="86">
        <v>7</v>
      </c>
      <c r="C112" t="str">
        <f t="shared" si="5"/>
        <v>기사임</v>
      </c>
      <c r="D112">
        <f>IF(C112="","",COUNTIF($C$1:C112,"기사임"))</f>
        <v>80</v>
      </c>
      <c r="K112" t="str">
        <f t="shared" si="6"/>
        <v>http://skinnonews.com</v>
      </c>
    </row>
    <row r="113" spans="1:11">
      <c r="A113" s="86" t="s">
        <v>1648</v>
      </c>
      <c r="B113" s="86">
        <v>7</v>
      </c>
      <c r="C113" t="str">
        <f t="shared" si="5"/>
        <v>기사임</v>
      </c>
      <c r="D113">
        <f>IF(C113="","",COUNTIF($C$1:C113,"기사임"))</f>
        <v>81</v>
      </c>
      <c r="K113" t="str">
        <f t="shared" si="6"/>
        <v>http://skinnonews.com</v>
      </c>
    </row>
    <row r="114" spans="1:11">
      <c r="A114" s="86" t="s">
        <v>1698</v>
      </c>
      <c r="B114" s="86">
        <v>7</v>
      </c>
      <c r="C114" t="str">
        <f t="shared" si="5"/>
        <v>기사임</v>
      </c>
      <c r="D114">
        <f>IF(C114="","",COUNTIF($C$1:C114,"기사임"))</f>
        <v>82</v>
      </c>
      <c r="K114" t="str">
        <f t="shared" si="6"/>
        <v>http://skinnonews.com</v>
      </c>
    </row>
    <row r="115" spans="1:11">
      <c r="A115" s="86" t="s">
        <v>1812</v>
      </c>
      <c r="B115" s="86">
        <v>7</v>
      </c>
      <c r="C115" t="str">
        <f t="shared" si="5"/>
        <v/>
      </c>
      <c r="D115" t="str">
        <f>IF(C115="","",COUNTIF($C$1:C115,"기사임"))</f>
        <v/>
      </c>
      <c r="K115" t="str">
        <f t="shared" si="6"/>
        <v>http://skinnonews.com</v>
      </c>
    </row>
    <row r="116" spans="1:11">
      <c r="A116" s="86" t="s">
        <v>1686</v>
      </c>
      <c r="B116" s="86">
        <v>7</v>
      </c>
      <c r="C116" t="str">
        <f t="shared" si="5"/>
        <v/>
      </c>
      <c r="D116" t="str">
        <f>IF(C116="","",COUNTIF($C$1:C116,"기사임"))</f>
        <v/>
      </c>
      <c r="K116" t="str">
        <f t="shared" si="6"/>
        <v>http://skinnonews.com</v>
      </c>
    </row>
    <row r="117" spans="1:11">
      <c r="A117" s="86" t="s">
        <v>1249</v>
      </c>
      <c r="B117" s="86">
        <v>6</v>
      </c>
      <c r="C117" t="str">
        <f t="shared" si="5"/>
        <v>기사임</v>
      </c>
      <c r="D117">
        <f>IF(C117="","",COUNTIF($C$1:C117,"기사임"))</f>
        <v>83</v>
      </c>
      <c r="K117" t="str">
        <f t="shared" si="6"/>
        <v>http://skinnonews.com</v>
      </c>
    </row>
    <row r="118" spans="1:11">
      <c r="A118" s="86" t="s">
        <v>272</v>
      </c>
      <c r="B118" s="86">
        <v>6</v>
      </c>
      <c r="C118" t="str">
        <f t="shared" si="5"/>
        <v>기사임</v>
      </c>
      <c r="D118">
        <f>IF(C118="","",COUNTIF($C$1:C118,"기사임"))</f>
        <v>84</v>
      </c>
      <c r="K118" t="str">
        <f t="shared" si="6"/>
        <v>http://skinnonews.com</v>
      </c>
    </row>
    <row r="119" spans="1:11">
      <c r="A119" s="86" t="s">
        <v>583</v>
      </c>
      <c r="B119" s="86">
        <v>6</v>
      </c>
      <c r="C119" t="str">
        <f t="shared" si="5"/>
        <v>기사임</v>
      </c>
      <c r="D119">
        <f>IF(C119="","",COUNTIF($C$1:C119,"기사임"))</f>
        <v>85</v>
      </c>
      <c r="K119" t="str">
        <f t="shared" si="6"/>
        <v>http://skinnonews.com</v>
      </c>
    </row>
    <row r="120" spans="1:11">
      <c r="A120" s="86" t="s">
        <v>672</v>
      </c>
      <c r="B120" s="86">
        <v>6</v>
      </c>
      <c r="C120" t="str">
        <f t="shared" si="5"/>
        <v>기사임</v>
      </c>
      <c r="D120">
        <f>IF(C120="","",COUNTIF($C$1:C120,"기사임"))</f>
        <v>86</v>
      </c>
      <c r="K120" t="str">
        <f t="shared" si="6"/>
        <v>http://skinnonews.com</v>
      </c>
    </row>
    <row r="121" spans="1:11">
      <c r="A121" s="86" t="s">
        <v>1062</v>
      </c>
      <c r="B121" s="86">
        <v>6</v>
      </c>
      <c r="C121" t="str">
        <f t="shared" si="5"/>
        <v>기사임</v>
      </c>
      <c r="D121">
        <f>IF(C121="","",COUNTIF($C$1:C121,"기사임"))</f>
        <v>87</v>
      </c>
      <c r="K121" t="str">
        <f t="shared" si="6"/>
        <v>http://skinnonews.com</v>
      </c>
    </row>
    <row r="122" spans="1:11">
      <c r="A122" s="86" t="s">
        <v>1165</v>
      </c>
      <c r="B122" s="86">
        <v>6</v>
      </c>
      <c r="C122" t="str">
        <f t="shared" si="5"/>
        <v>기사임</v>
      </c>
      <c r="D122">
        <f>IF(C122="","",COUNTIF($C$1:C122,"기사임"))</f>
        <v>88</v>
      </c>
      <c r="K122" t="str">
        <f t="shared" si="6"/>
        <v>http://skinnonews.com</v>
      </c>
    </row>
    <row r="123" spans="1:11">
      <c r="A123" s="86" t="s">
        <v>1419</v>
      </c>
      <c r="B123" s="86">
        <v>6</v>
      </c>
      <c r="C123" t="str">
        <f t="shared" si="5"/>
        <v>기사임</v>
      </c>
      <c r="D123">
        <f>IF(C123="","",COUNTIF($C$1:C123,"기사임"))</f>
        <v>89</v>
      </c>
      <c r="K123" t="str">
        <f t="shared" si="6"/>
        <v>http://skinnonews.com</v>
      </c>
    </row>
    <row r="124" spans="1:11">
      <c r="A124" s="86" t="s">
        <v>1585</v>
      </c>
      <c r="B124" s="86">
        <v>6</v>
      </c>
      <c r="C124" t="str">
        <f t="shared" si="5"/>
        <v>기사임</v>
      </c>
      <c r="D124">
        <f>IF(C124="","",COUNTIF($C$1:C124,"기사임"))</f>
        <v>90</v>
      </c>
      <c r="K124" t="str">
        <f t="shared" si="6"/>
        <v>http://skinnonews.com</v>
      </c>
    </row>
    <row r="125" spans="1:11">
      <c r="A125" s="86" t="s">
        <v>1594</v>
      </c>
      <c r="B125" s="86">
        <v>6</v>
      </c>
      <c r="C125" t="str">
        <f t="shared" si="5"/>
        <v>기사임</v>
      </c>
      <c r="D125">
        <f>IF(C125="","",COUNTIF($C$1:C125,"기사임"))</f>
        <v>91</v>
      </c>
      <c r="K125" t="str">
        <f t="shared" si="6"/>
        <v>http://skinnonews.com</v>
      </c>
    </row>
    <row r="126" spans="1:11">
      <c r="A126" s="86" t="s">
        <v>1564</v>
      </c>
      <c r="B126" s="86">
        <v>6</v>
      </c>
      <c r="C126" t="str">
        <f t="shared" si="5"/>
        <v/>
      </c>
      <c r="D126" t="str">
        <f>IF(C126="","",COUNTIF($C$1:C126,"기사임"))</f>
        <v/>
      </c>
      <c r="K126" t="str">
        <f t="shared" si="6"/>
        <v>http://skinnonews.com</v>
      </c>
    </row>
    <row r="127" spans="1:11">
      <c r="A127" s="86" t="s">
        <v>1738</v>
      </c>
      <c r="B127" s="86">
        <v>6</v>
      </c>
      <c r="C127" t="str">
        <f t="shared" si="5"/>
        <v/>
      </c>
      <c r="D127" t="str">
        <f>IF(C127="","",COUNTIF($C$1:C127,"기사임"))</f>
        <v/>
      </c>
      <c r="K127" t="str">
        <f t="shared" si="6"/>
        <v>http://skinnonews.com</v>
      </c>
    </row>
    <row r="128" spans="1:11">
      <c r="A128" s="86" t="s">
        <v>1813</v>
      </c>
      <c r="B128" s="86">
        <v>6</v>
      </c>
      <c r="C128" t="str">
        <f t="shared" si="5"/>
        <v/>
      </c>
      <c r="D128" t="str">
        <f>IF(C128="","",COUNTIF($C$1:C128,"기사임"))</f>
        <v/>
      </c>
      <c r="K128" t="str">
        <f t="shared" si="6"/>
        <v>http://skinnonews.com</v>
      </c>
    </row>
    <row r="129" spans="1:11">
      <c r="A129" s="86" t="s">
        <v>1814</v>
      </c>
      <c r="B129" s="86">
        <v>6</v>
      </c>
      <c r="C129" t="str">
        <f t="shared" si="5"/>
        <v/>
      </c>
      <c r="D129" t="str">
        <f>IF(C129="","",COUNTIF($C$1:C129,"기사임"))</f>
        <v/>
      </c>
      <c r="K129" t="str">
        <f t="shared" si="6"/>
        <v>http://skinnonews.com</v>
      </c>
    </row>
    <row r="130" spans="1:11">
      <c r="A130" s="86" t="s">
        <v>1032</v>
      </c>
      <c r="B130" s="86">
        <v>6</v>
      </c>
      <c r="C130" t="str">
        <f t="shared" si="5"/>
        <v/>
      </c>
      <c r="D130" t="str">
        <f>IF(C130="","",COUNTIF($C$1:C130,"기사임"))</f>
        <v/>
      </c>
      <c r="K130" t="str">
        <f t="shared" si="6"/>
        <v>http://skinnonews.com</v>
      </c>
    </row>
    <row r="131" spans="1:11">
      <c r="A131" s="86" t="s">
        <v>304</v>
      </c>
      <c r="B131" s="86">
        <v>5</v>
      </c>
      <c r="C131" t="str">
        <f t="shared" ref="C131:C194" si="7">IF(AND(LEFT(A131,17)="/global/archives/",ISNUMBER(_xlfn.NUMBERVALUE(MID(A131,18,1))),ISERROR(FIND("ckattempt",A131)),ISERROR(FIND("preview",A131))),"기사임","")</f>
        <v>기사임</v>
      </c>
      <c r="D131">
        <f>IF(C131="","",COUNTIF($C$1:C131,"기사임"))</f>
        <v>92</v>
      </c>
      <c r="K131" t="str">
        <f t="shared" ref="K131:K194" si="8">CONCATENATE("http://skinnonews.com",H131)</f>
        <v>http://skinnonews.com</v>
      </c>
    </row>
    <row r="132" spans="1:11">
      <c r="A132" s="86" t="s">
        <v>926</v>
      </c>
      <c r="B132" s="86">
        <v>5</v>
      </c>
      <c r="C132" t="str">
        <f t="shared" si="7"/>
        <v>기사임</v>
      </c>
      <c r="D132">
        <f>IF(C132="","",COUNTIF($C$1:C132,"기사임"))</f>
        <v>93</v>
      </c>
      <c r="K132" t="str">
        <f t="shared" si="8"/>
        <v>http://skinnonews.com</v>
      </c>
    </row>
    <row r="133" spans="1:11">
      <c r="A133" s="86" t="s">
        <v>282</v>
      </c>
      <c r="B133" s="86">
        <v>5</v>
      </c>
      <c r="C133" t="str">
        <f t="shared" si="7"/>
        <v>기사임</v>
      </c>
      <c r="D133">
        <f>IF(C133="","",COUNTIF($C$1:C133,"기사임"))</f>
        <v>94</v>
      </c>
      <c r="K133" t="str">
        <f t="shared" si="8"/>
        <v>http://skinnonews.com</v>
      </c>
    </row>
    <row r="134" spans="1:11">
      <c r="A134" s="86" t="s">
        <v>925</v>
      </c>
      <c r="B134" s="86">
        <v>5</v>
      </c>
      <c r="C134" t="str">
        <f t="shared" si="7"/>
        <v>기사임</v>
      </c>
      <c r="D134">
        <f>IF(C134="","",COUNTIF($C$1:C134,"기사임"))</f>
        <v>95</v>
      </c>
      <c r="K134" t="str">
        <f t="shared" si="8"/>
        <v>http://skinnonews.com</v>
      </c>
    </row>
    <row r="135" spans="1:11">
      <c r="A135" s="86" t="s">
        <v>1040</v>
      </c>
      <c r="B135" s="86">
        <v>5</v>
      </c>
      <c r="C135" t="str">
        <f t="shared" si="7"/>
        <v>기사임</v>
      </c>
      <c r="D135">
        <f>IF(C135="","",COUNTIF($C$1:C135,"기사임"))</f>
        <v>96</v>
      </c>
      <c r="K135" t="str">
        <f t="shared" si="8"/>
        <v>http://skinnonews.com</v>
      </c>
    </row>
    <row r="136" spans="1:11">
      <c r="A136" s="86" t="s">
        <v>903</v>
      </c>
      <c r="B136" s="86">
        <v>5</v>
      </c>
      <c r="C136" t="str">
        <f t="shared" si="7"/>
        <v>기사임</v>
      </c>
      <c r="D136">
        <f>IF(C136="","",COUNTIF($C$1:C136,"기사임"))</f>
        <v>97</v>
      </c>
      <c r="K136" t="str">
        <f t="shared" si="8"/>
        <v>http://skinnonews.com</v>
      </c>
    </row>
    <row r="137" spans="1:11">
      <c r="A137" s="86" t="s">
        <v>1699</v>
      </c>
      <c r="B137" s="86">
        <v>5</v>
      </c>
      <c r="C137" t="str">
        <f t="shared" si="7"/>
        <v>기사임</v>
      </c>
      <c r="D137">
        <f>IF(C137="","",COUNTIF($C$1:C137,"기사임"))</f>
        <v>98</v>
      </c>
      <c r="K137" t="str">
        <f t="shared" si="8"/>
        <v>http://skinnonews.com</v>
      </c>
    </row>
    <row r="138" spans="1:11">
      <c r="A138" s="86" t="s">
        <v>1492</v>
      </c>
      <c r="B138" s="86">
        <v>5</v>
      </c>
      <c r="C138" t="str">
        <f t="shared" si="7"/>
        <v>기사임</v>
      </c>
      <c r="D138">
        <f>IF(C138="","",COUNTIF($C$1:C138,"기사임"))</f>
        <v>99</v>
      </c>
      <c r="K138" t="str">
        <f t="shared" si="8"/>
        <v>http://skinnonews.com</v>
      </c>
    </row>
    <row r="139" spans="1:11">
      <c r="A139" s="86" t="s">
        <v>1525</v>
      </c>
      <c r="B139" s="86">
        <v>5</v>
      </c>
      <c r="C139" t="str">
        <f t="shared" si="7"/>
        <v>기사임</v>
      </c>
      <c r="D139">
        <f>IF(C139="","",COUNTIF($C$1:C139,"기사임"))</f>
        <v>100</v>
      </c>
      <c r="K139" t="str">
        <f t="shared" si="8"/>
        <v>http://skinnonews.com</v>
      </c>
    </row>
    <row r="140" spans="1:11">
      <c r="A140" s="86" t="s">
        <v>1760</v>
      </c>
      <c r="B140" s="86">
        <v>5</v>
      </c>
      <c r="C140" t="str">
        <f t="shared" si="7"/>
        <v>기사임</v>
      </c>
      <c r="D140">
        <f>IF(C140="","",COUNTIF($C$1:C140,"기사임"))</f>
        <v>101</v>
      </c>
      <c r="K140" t="str">
        <f t="shared" si="8"/>
        <v>http://skinnonews.com</v>
      </c>
    </row>
    <row r="141" spans="1:11">
      <c r="A141" s="86" t="s">
        <v>658</v>
      </c>
      <c r="B141" s="86">
        <v>5</v>
      </c>
      <c r="C141" t="str">
        <f t="shared" si="7"/>
        <v>기사임</v>
      </c>
      <c r="D141">
        <f>IF(C141="","",COUNTIF($C$1:C141,"기사임"))</f>
        <v>102</v>
      </c>
      <c r="K141" t="str">
        <f t="shared" si="8"/>
        <v>http://skinnonews.com</v>
      </c>
    </row>
    <row r="142" spans="1:11">
      <c r="A142" s="86" t="s">
        <v>1442</v>
      </c>
      <c r="B142" s="86">
        <v>5</v>
      </c>
      <c r="C142" t="str">
        <f t="shared" si="7"/>
        <v>기사임</v>
      </c>
      <c r="D142">
        <f>IF(C142="","",COUNTIF($C$1:C142,"기사임"))</f>
        <v>103</v>
      </c>
      <c r="K142" t="str">
        <f t="shared" si="8"/>
        <v>http://skinnonews.com</v>
      </c>
    </row>
    <row r="143" spans="1:11">
      <c r="A143" s="86" t="s">
        <v>1596</v>
      </c>
      <c r="B143" s="86">
        <v>5</v>
      </c>
      <c r="C143" t="str">
        <f t="shared" si="7"/>
        <v/>
      </c>
      <c r="D143" t="str">
        <f>IF(C143="","",COUNTIF($C$1:C143,"기사임"))</f>
        <v/>
      </c>
      <c r="K143" t="str">
        <f t="shared" si="8"/>
        <v>http://skinnonews.com</v>
      </c>
    </row>
    <row r="144" spans="1:11">
      <c r="A144" s="86" t="s">
        <v>1068</v>
      </c>
      <c r="B144" s="86">
        <v>5</v>
      </c>
      <c r="C144" t="str">
        <f t="shared" si="7"/>
        <v/>
      </c>
      <c r="D144" t="str">
        <f>IF(C144="","",COUNTIF($C$1:C144,"기사임"))</f>
        <v/>
      </c>
      <c r="K144" t="str">
        <f t="shared" si="8"/>
        <v>http://skinnonews.com</v>
      </c>
    </row>
    <row r="145" spans="1:11">
      <c r="A145" s="86" t="s">
        <v>1689</v>
      </c>
      <c r="B145" s="86">
        <v>5</v>
      </c>
      <c r="C145" t="str">
        <f t="shared" si="7"/>
        <v/>
      </c>
      <c r="D145" t="str">
        <f>IF(C145="","",COUNTIF($C$1:C145,"기사임"))</f>
        <v/>
      </c>
      <c r="K145" t="str">
        <f t="shared" si="8"/>
        <v>http://skinnonews.com</v>
      </c>
    </row>
    <row r="146" spans="1:11">
      <c r="A146" s="86" t="s">
        <v>291</v>
      </c>
      <c r="B146" s="86">
        <v>5</v>
      </c>
      <c r="C146" t="str">
        <f t="shared" si="7"/>
        <v/>
      </c>
      <c r="D146" t="str">
        <f>IF(C146="","",COUNTIF($C$1:C146,"기사임"))</f>
        <v/>
      </c>
      <c r="K146" t="str">
        <f t="shared" si="8"/>
        <v>http://skinnonews.com</v>
      </c>
    </row>
    <row r="147" spans="1:11">
      <c r="A147" s="86" t="s">
        <v>1750</v>
      </c>
      <c r="B147" s="86">
        <v>5</v>
      </c>
      <c r="C147" t="str">
        <f t="shared" si="7"/>
        <v/>
      </c>
      <c r="D147" t="str">
        <f>IF(C147="","",COUNTIF($C$1:C147,"기사임"))</f>
        <v/>
      </c>
      <c r="K147" t="str">
        <f t="shared" si="8"/>
        <v>http://skinnonews.com</v>
      </c>
    </row>
    <row r="148" spans="1:11">
      <c r="A148" s="86" t="s">
        <v>932</v>
      </c>
      <c r="B148" s="86">
        <v>4</v>
      </c>
      <c r="C148" t="str">
        <f t="shared" si="7"/>
        <v>기사임</v>
      </c>
      <c r="D148">
        <f>IF(C148="","",COUNTIF($C$1:C148,"기사임"))</f>
        <v>104</v>
      </c>
      <c r="K148" t="str">
        <f t="shared" si="8"/>
        <v>http://skinnonews.com</v>
      </c>
    </row>
    <row r="149" spans="1:11">
      <c r="A149" s="86" t="s">
        <v>1717</v>
      </c>
      <c r="B149" s="86">
        <v>4</v>
      </c>
      <c r="C149" t="str">
        <f t="shared" si="7"/>
        <v>기사임</v>
      </c>
      <c r="D149">
        <f>IF(C149="","",COUNTIF($C$1:C149,"기사임"))</f>
        <v>105</v>
      </c>
      <c r="K149" t="str">
        <f t="shared" si="8"/>
        <v>http://skinnonews.com</v>
      </c>
    </row>
    <row r="150" spans="1:11">
      <c r="A150" s="86" t="s">
        <v>262</v>
      </c>
      <c r="B150" s="86">
        <v>4</v>
      </c>
      <c r="C150" t="str">
        <f t="shared" si="7"/>
        <v>기사임</v>
      </c>
      <c r="D150">
        <f>IF(C150="","",COUNTIF($C$1:C150,"기사임"))</f>
        <v>106</v>
      </c>
      <c r="K150" t="str">
        <f t="shared" si="8"/>
        <v>http://skinnonews.com</v>
      </c>
    </row>
    <row r="151" spans="1:11">
      <c r="A151" s="86" t="s">
        <v>618</v>
      </c>
      <c r="B151" s="86">
        <v>4</v>
      </c>
      <c r="C151" t="str">
        <f t="shared" si="7"/>
        <v>기사임</v>
      </c>
      <c r="D151">
        <f>IF(C151="","",COUNTIF($C$1:C151,"기사임"))</f>
        <v>107</v>
      </c>
      <c r="K151" t="str">
        <f t="shared" si="8"/>
        <v>http://skinnonews.com</v>
      </c>
    </row>
    <row r="152" spans="1:11">
      <c r="A152" s="86" t="s">
        <v>1263</v>
      </c>
      <c r="B152" s="86">
        <v>4</v>
      </c>
      <c r="C152" t="str">
        <f t="shared" si="7"/>
        <v>기사임</v>
      </c>
      <c r="D152">
        <f>IF(C152="","",COUNTIF($C$1:C152,"기사임"))</f>
        <v>108</v>
      </c>
      <c r="K152" t="str">
        <f t="shared" si="8"/>
        <v>http://skinnonews.com</v>
      </c>
    </row>
    <row r="153" spans="1:11">
      <c r="A153" s="86" t="s">
        <v>1173</v>
      </c>
      <c r="B153" s="86">
        <v>4</v>
      </c>
      <c r="C153" t="str">
        <f t="shared" si="7"/>
        <v>기사임</v>
      </c>
      <c r="D153">
        <f>IF(C153="","",COUNTIF($C$1:C153,"기사임"))</f>
        <v>109</v>
      </c>
      <c r="K153" t="str">
        <f t="shared" si="8"/>
        <v>http://skinnonews.com</v>
      </c>
    </row>
    <row r="154" spans="1:11">
      <c r="A154" s="86" t="s">
        <v>995</v>
      </c>
      <c r="B154" s="86">
        <v>4</v>
      </c>
      <c r="C154" t="str">
        <f t="shared" si="7"/>
        <v>기사임</v>
      </c>
      <c r="D154">
        <f>IF(C154="","",COUNTIF($C$1:C154,"기사임"))</f>
        <v>110</v>
      </c>
      <c r="K154" t="str">
        <f t="shared" si="8"/>
        <v>http://skinnonews.com</v>
      </c>
    </row>
    <row r="155" spans="1:11">
      <c r="A155" s="86" t="s">
        <v>1115</v>
      </c>
      <c r="B155" s="86">
        <v>4</v>
      </c>
      <c r="C155" t="str">
        <f t="shared" si="7"/>
        <v>기사임</v>
      </c>
      <c r="D155">
        <f>IF(C155="","",COUNTIF($C$1:C155,"기사임"))</f>
        <v>111</v>
      </c>
      <c r="K155" t="str">
        <f t="shared" si="8"/>
        <v>http://skinnonews.com</v>
      </c>
    </row>
    <row r="156" spans="1:11">
      <c r="A156" s="86" t="s">
        <v>1752</v>
      </c>
      <c r="B156" s="86">
        <v>4</v>
      </c>
      <c r="C156" t="str">
        <f t="shared" si="7"/>
        <v>기사임</v>
      </c>
      <c r="D156">
        <f>IF(C156="","",COUNTIF($C$1:C156,"기사임"))</f>
        <v>112</v>
      </c>
      <c r="K156" t="str">
        <f t="shared" si="8"/>
        <v>http://skinnonews.com</v>
      </c>
    </row>
    <row r="157" spans="1:11">
      <c r="A157" s="86" t="s">
        <v>1684</v>
      </c>
      <c r="B157" s="86">
        <v>4</v>
      </c>
      <c r="C157" t="str">
        <f t="shared" si="7"/>
        <v>기사임</v>
      </c>
      <c r="D157">
        <f>IF(C157="","",COUNTIF($C$1:C157,"기사임"))</f>
        <v>113</v>
      </c>
      <c r="K157" t="str">
        <f t="shared" si="8"/>
        <v>http://skinnonews.com</v>
      </c>
    </row>
    <row r="158" spans="1:11">
      <c r="A158" s="86" t="s">
        <v>1629</v>
      </c>
      <c r="B158" s="86">
        <v>4</v>
      </c>
      <c r="C158" t="str">
        <f t="shared" si="7"/>
        <v>기사임</v>
      </c>
      <c r="D158">
        <f>IF(C158="","",COUNTIF($C$1:C158,"기사임"))</f>
        <v>114</v>
      </c>
      <c r="K158" t="str">
        <f t="shared" si="8"/>
        <v>http://skinnonews.com</v>
      </c>
    </row>
    <row r="159" spans="1:11">
      <c r="A159" s="86" t="s">
        <v>674</v>
      </c>
      <c r="B159" s="86">
        <v>4</v>
      </c>
      <c r="C159" t="str">
        <f t="shared" si="7"/>
        <v>기사임</v>
      </c>
      <c r="D159">
        <f>IF(C159="","",COUNTIF($C$1:C159,"기사임"))</f>
        <v>115</v>
      </c>
      <c r="K159" t="str">
        <f t="shared" si="8"/>
        <v>http://skinnonews.com</v>
      </c>
    </row>
    <row r="160" spans="1:11">
      <c r="A160" s="86" t="s">
        <v>1035</v>
      </c>
      <c r="B160" s="86">
        <v>4</v>
      </c>
      <c r="C160" t="str">
        <f t="shared" si="7"/>
        <v>기사임</v>
      </c>
      <c r="D160">
        <f>IF(C160="","",COUNTIF($C$1:C160,"기사임"))</f>
        <v>116</v>
      </c>
      <c r="K160" t="str">
        <f t="shared" si="8"/>
        <v>http://skinnonews.com</v>
      </c>
    </row>
    <row r="161" spans="1:11">
      <c r="A161" s="86" t="s">
        <v>1268</v>
      </c>
      <c r="B161" s="86">
        <v>4</v>
      </c>
      <c r="C161" t="str">
        <f t="shared" si="7"/>
        <v>기사임</v>
      </c>
      <c r="D161">
        <f>IF(C161="","",COUNTIF($C$1:C161,"기사임"))</f>
        <v>117</v>
      </c>
      <c r="K161" t="str">
        <f t="shared" si="8"/>
        <v>http://skinnonews.com</v>
      </c>
    </row>
    <row r="162" spans="1:11">
      <c r="A162" s="86" t="s">
        <v>289</v>
      </c>
      <c r="B162" s="86">
        <v>4</v>
      </c>
      <c r="C162" t="str">
        <f t="shared" si="7"/>
        <v>기사임</v>
      </c>
      <c r="D162">
        <f>IF(C162="","",COUNTIF($C$1:C162,"기사임"))</f>
        <v>118</v>
      </c>
      <c r="K162" t="str">
        <f t="shared" si="8"/>
        <v>http://skinnonews.com</v>
      </c>
    </row>
    <row r="163" spans="1:11">
      <c r="A163" s="86" t="s">
        <v>285</v>
      </c>
      <c r="B163" s="86">
        <v>4</v>
      </c>
      <c r="C163" t="str">
        <f t="shared" si="7"/>
        <v>기사임</v>
      </c>
      <c r="D163">
        <f>IF(C163="","",COUNTIF($C$1:C163,"기사임"))</f>
        <v>119</v>
      </c>
      <c r="K163" t="str">
        <f t="shared" si="8"/>
        <v>http://skinnonews.com</v>
      </c>
    </row>
    <row r="164" spans="1:11">
      <c r="A164" s="86" t="s">
        <v>1680</v>
      </c>
      <c r="B164" s="86">
        <v>4</v>
      </c>
      <c r="C164" t="str">
        <f t="shared" si="7"/>
        <v>기사임</v>
      </c>
      <c r="D164">
        <f>IF(C164="","",COUNTIF($C$1:C164,"기사임"))</f>
        <v>120</v>
      </c>
      <c r="K164" t="str">
        <f t="shared" si="8"/>
        <v>http://skinnonews.com</v>
      </c>
    </row>
    <row r="165" spans="1:11">
      <c r="A165" s="86" t="s">
        <v>1175</v>
      </c>
      <c r="B165" s="86">
        <v>4</v>
      </c>
      <c r="C165" t="str">
        <f t="shared" si="7"/>
        <v>기사임</v>
      </c>
      <c r="D165">
        <f>IF(C165="","",COUNTIF($C$1:C165,"기사임"))</f>
        <v>121</v>
      </c>
      <c r="K165" t="str">
        <f t="shared" si="8"/>
        <v>http://skinnonews.com</v>
      </c>
    </row>
    <row r="166" spans="1:11">
      <c r="A166" s="86" t="s">
        <v>1716</v>
      </c>
      <c r="B166" s="86">
        <v>4</v>
      </c>
      <c r="C166" t="str">
        <f t="shared" si="7"/>
        <v>기사임</v>
      </c>
      <c r="D166">
        <f>IF(C166="","",COUNTIF($C$1:C166,"기사임"))</f>
        <v>122</v>
      </c>
      <c r="K166" t="str">
        <f t="shared" si="8"/>
        <v>http://skinnonews.com</v>
      </c>
    </row>
    <row r="167" spans="1:11">
      <c r="A167" s="86" t="s">
        <v>310</v>
      </c>
      <c r="B167" s="86">
        <v>4</v>
      </c>
      <c r="C167" t="str">
        <f t="shared" si="7"/>
        <v>기사임</v>
      </c>
      <c r="D167">
        <f>IF(C167="","",COUNTIF($C$1:C167,"기사임"))</f>
        <v>123</v>
      </c>
      <c r="K167" t="str">
        <f t="shared" si="8"/>
        <v>http://skinnonews.com</v>
      </c>
    </row>
    <row r="168" spans="1:11">
      <c r="A168" s="86" t="s">
        <v>276</v>
      </c>
      <c r="B168" s="86">
        <v>4</v>
      </c>
      <c r="C168" t="str">
        <f t="shared" si="7"/>
        <v>기사임</v>
      </c>
      <c r="D168">
        <f>IF(C168="","",COUNTIF($C$1:C168,"기사임"))</f>
        <v>124</v>
      </c>
      <c r="K168" t="str">
        <f t="shared" si="8"/>
        <v>http://skinnonews.com</v>
      </c>
    </row>
    <row r="169" spans="1:11">
      <c r="A169" s="86" t="s">
        <v>617</v>
      </c>
      <c r="B169" s="86">
        <v>4</v>
      </c>
      <c r="C169" t="str">
        <f t="shared" si="7"/>
        <v>기사임</v>
      </c>
      <c r="D169">
        <f>IF(C169="","",COUNTIF($C$1:C169,"기사임"))</f>
        <v>125</v>
      </c>
      <c r="K169" t="str">
        <f t="shared" si="8"/>
        <v>http://skinnonews.com</v>
      </c>
    </row>
    <row r="170" spans="1:11">
      <c r="A170" s="86" t="s">
        <v>1815</v>
      </c>
      <c r="B170" s="86">
        <v>4</v>
      </c>
      <c r="C170" t="str">
        <f t="shared" si="7"/>
        <v>기사임</v>
      </c>
      <c r="D170">
        <f>IF(C170="","",COUNTIF($C$1:C170,"기사임"))</f>
        <v>126</v>
      </c>
      <c r="K170" t="str">
        <f t="shared" si="8"/>
        <v>http://skinnonews.com</v>
      </c>
    </row>
    <row r="171" spans="1:11">
      <c r="A171" s="86" t="s">
        <v>294</v>
      </c>
      <c r="B171" s="86">
        <v>4</v>
      </c>
      <c r="C171" t="str">
        <f t="shared" si="7"/>
        <v/>
      </c>
      <c r="D171" t="str">
        <f>IF(C171="","",COUNTIF($C$1:C171,"기사임"))</f>
        <v/>
      </c>
      <c r="K171" t="str">
        <f t="shared" si="8"/>
        <v>http://skinnonews.com</v>
      </c>
    </row>
    <row r="172" spans="1:11">
      <c r="A172" s="86" t="s">
        <v>259</v>
      </c>
      <c r="B172" s="86">
        <v>4</v>
      </c>
      <c r="C172" t="str">
        <f t="shared" si="7"/>
        <v/>
      </c>
      <c r="D172" t="str">
        <f>IF(C172="","",COUNTIF($C$1:C172,"기사임"))</f>
        <v/>
      </c>
      <c r="K172" t="str">
        <f t="shared" si="8"/>
        <v>http://skinnonews.com</v>
      </c>
    </row>
    <row r="173" spans="1:11">
      <c r="A173" s="86" t="s">
        <v>1436</v>
      </c>
      <c r="B173" s="86">
        <v>4</v>
      </c>
      <c r="C173" t="str">
        <f t="shared" si="7"/>
        <v/>
      </c>
      <c r="D173" t="str">
        <f>IF(C173="","",COUNTIF($C$1:C173,"기사임"))</f>
        <v/>
      </c>
      <c r="K173" t="str">
        <f t="shared" si="8"/>
        <v>http://skinnonews.com</v>
      </c>
    </row>
    <row r="174" spans="1:11">
      <c r="A174" s="86" t="s">
        <v>881</v>
      </c>
      <c r="B174" s="86">
        <v>4</v>
      </c>
      <c r="C174" t="str">
        <f t="shared" si="7"/>
        <v/>
      </c>
      <c r="D174" t="str">
        <f>IF(C174="","",COUNTIF($C$1:C174,"기사임"))</f>
        <v/>
      </c>
      <c r="K174" t="str">
        <f t="shared" si="8"/>
        <v>http://skinnonews.com</v>
      </c>
    </row>
    <row r="175" spans="1:11">
      <c r="A175" s="86" t="s">
        <v>1228</v>
      </c>
      <c r="B175" s="86">
        <v>4</v>
      </c>
      <c r="C175" t="str">
        <f t="shared" si="7"/>
        <v/>
      </c>
      <c r="D175" t="str">
        <f>IF(C175="","",COUNTIF($C$1:C175,"기사임"))</f>
        <v/>
      </c>
      <c r="K175" t="str">
        <f t="shared" si="8"/>
        <v>http://skinnonews.com</v>
      </c>
    </row>
    <row r="176" spans="1:11">
      <c r="A176" s="86" t="s">
        <v>622</v>
      </c>
      <c r="B176" s="86">
        <v>4</v>
      </c>
      <c r="C176" t="str">
        <f t="shared" si="7"/>
        <v/>
      </c>
      <c r="D176" t="str">
        <f>IF(C176="","",COUNTIF($C$1:C176,"기사임"))</f>
        <v/>
      </c>
      <c r="K176" t="str">
        <f t="shared" si="8"/>
        <v>http://skinnonews.com</v>
      </c>
    </row>
    <row r="177" spans="1:11">
      <c r="A177" s="86" t="s">
        <v>287</v>
      </c>
      <c r="B177" s="86">
        <v>4</v>
      </c>
      <c r="C177" t="str">
        <f t="shared" si="7"/>
        <v/>
      </c>
      <c r="D177" t="str">
        <f>IF(C177="","",COUNTIF($C$1:C177,"기사임"))</f>
        <v/>
      </c>
      <c r="K177" t="str">
        <f t="shared" si="8"/>
        <v>http://skinnonews.com</v>
      </c>
    </row>
    <row r="178" spans="1:11">
      <c r="A178" s="86" t="s">
        <v>1051</v>
      </c>
      <c r="B178" s="86">
        <v>4</v>
      </c>
      <c r="C178" t="str">
        <f t="shared" si="7"/>
        <v/>
      </c>
      <c r="D178" t="str">
        <f>IF(C178="","",COUNTIF($C$1:C178,"기사임"))</f>
        <v/>
      </c>
      <c r="K178" t="str">
        <f t="shared" si="8"/>
        <v>http://skinnonews.com</v>
      </c>
    </row>
    <row r="179" spans="1:11">
      <c r="A179" s="86" t="s">
        <v>1739</v>
      </c>
      <c r="B179" s="86">
        <v>4</v>
      </c>
      <c r="C179" t="str">
        <f t="shared" si="7"/>
        <v/>
      </c>
      <c r="D179" t="str">
        <f>IF(C179="","",COUNTIF($C$1:C179,"기사임"))</f>
        <v/>
      </c>
      <c r="K179" t="str">
        <f t="shared" si="8"/>
        <v>http://skinnonews.com</v>
      </c>
    </row>
    <row r="180" spans="1:11">
      <c r="A180" s="86" t="s">
        <v>292</v>
      </c>
      <c r="B180" s="86">
        <v>3</v>
      </c>
      <c r="C180" t="str">
        <f t="shared" si="7"/>
        <v>기사임</v>
      </c>
      <c r="D180">
        <f>IF(C180="","",COUNTIF($C$1:C180,"기사임"))</f>
        <v>127</v>
      </c>
      <c r="K180" t="str">
        <f t="shared" si="8"/>
        <v>http://skinnonews.com</v>
      </c>
    </row>
    <row r="181" spans="1:11">
      <c r="A181" s="86" t="s">
        <v>1182</v>
      </c>
      <c r="B181" s="86">
        <v>3</v>
      </c>
      <c r="C181" t="str">
        <f t="shared" si="7"/>
        <v>기사임</v>
      </c>
      <c r="D181">
        <f>IF(C181="","",COUNTIF($C$1:C181,"기사임"))</f>
        <v>128</v>
      </c>
      <c r="K181" t="str">
        <f t="shared" si="8"/>
        <v>http://skinnonews.com</v>
      </c>
    </row>
    <row r="182" spans="1:11">
      <c r="A182" s="86" t="s">
        <v>975</v>
      </c>
      <c r="B182" s="86">
        <v>3</v>
      </c>
      <c r="C182" t="str">
        <f t="shared" si="7"/>
        <v>기사임</v>
      </c>
      <c r="D182">
        <f>IF(C182="","",COUNTIF($C$1:C182,"기사임"))</f>
        <v>129</v>
      </c>
      <c r="K182" t="str">
        <f t="shared" si="8"/>
        <v>http://skinnonews.com</v>
      </c>
    </row>
    <row r="183" spans="1:11">
      <c r="A183" s="86" t="s">
        <v>1240</v>
      </c>
      <c r="B183" s="86">
        <v>3</v>
      </c>
      <c r="C183" t="str">
        <f t="shared" si="7"/>
        <v>기사임</v>
      </c>
      <c r="D183">
        <f>IF(C183="","",COUNTIF($C$1:C183,"기사임"))</f>
        <v>130</v>
      </c>
      <c r="K183" t="str">
        <f t="shared" si="8"/>
        <v>http://skinnonews.com</v>
      </c>
    </row>
    <row r="184" spans="1:11">
      <c r="A184" s="86" t="s">
        <v>973</v>
      </c>
      <c r="B184" s="86">
        <v>3</v>
      </c>
      <c r="C184" t="str">
        <f t="shared" si="7"/>
        <v>기사임</v>
      </c>
      <c r="D184">
        <f>IF(C184="","",COUNTIF($C$1:C184,"기사임"))</f>
        <v>131</v>
      </c>
      <c r="K184" t="str">
        <f t="shared" si="8"/>
        <v>http://skinnonews.com</v>
      </c>
    </row>
    <row r="185" spans="1:11">
      <c r="A185" s="86" t="s">
        <v>258</v>
      </c>
      <c r="B185" s="86">
        <v>3</v>
      </c>
      <c r="C185" t="str">
        <f t="shared" si="7"/>
        <v>기사임</v>
      </c>
      <c r="D185">
        <f>IF(C185="","",COUNTIF($C$1:C185,"기사임"))</f>
        <v>132</v>
      </c>
      <c r="K185" t="str">
        <f t="shared" si="8"/>
        <v>http://skinnonews.com</v>
      </c>
    </row>
    <row r="186" spans="1:11">
      <c r="A186" s="86" t="s">
        <v>497</v>
      </c>
      <c r="B186" s="86">
        <v>3</v>
      </c>
      <c r="C186" t="str">
        <f t="shared" si="7"/>
        <v>기사임</v>
      </c>
      <c r="D186">
        <f>IF(C186="","",COUNTIF($C$1:C186,"기사임"))</f>
        <v>133</v>
      </c>
      <c r="K186" t="str">
        <f t="shared" si="8"/>
        <v>http://skinnonews.com</v>
      </c>
    </row>
    <row r="187" spans="1:11">
      <c r="A187" s="86" t="s">
        <v>513</v>
      </c>
      <c r="B187" s="86">
        <v>3</v>
      </c>
      <c r="C187" t="str">
        <f t="shared" si="7"/>
        <v>기사임</v>
      </c>
      <c r="D187">
        <f>IF(C187="","",COUNTIF($C$1:C187,"기사임"))</f>
        <v>134</v>
      </c>
      <c r="K187" t="str">
        <f t="shared" si="8"/>
        <v>http://skinnonews.com</v>
      </c>
    </row>
    <row r="188" spans="1:11">
      <c r="A188" s="86" t="s">
        <v>972</v>
      </c>
      <c r="B188" s="86">
        <v>3</v>
      </c>
      <c r="C188" t="str">
        <f t="shared" si="7"/>
        <v>기사임</v>
      </c>
      <c r="D188">
        <f>IF(C188="","",COUNTIF($C$1:C188,"기사임"))</f>
        <v>135</v>
      </c>
      <c r="K188" t="str">
        <f t="shared" si="8"/>
        <v>http://skinnonews.com</v>
      </c>
    </row>
    <row r="189" spans="1:11">
      <c r="A189" s="86" t="s">
        <v>615</v>
      </c>
      <c r="B189" s="86">
        <v>3</v>
      </c>
      <c r="C189" t="str">
        <f t="shared" si="7"/>
        <v>기사임</v>
      </c>
      <c r="D189">
        <f>IF(C189="","",COUNTIF($C$1:C189,"기사임"))</f>
        <v>136</v>
      </c>
      <c r="K189" t="str">
        <f t="shared" si="8"/>
        <v>http://skinnonews.com</v>
      </c>
    </row>
    <row r="190" spans="1:11">
      <c r="A190" s="86" t="s">
        <v>656</v>
      </c>
      <c r="B190" s="86">
        <v>3</v>
      </c>
      <c r="C190" t="str">
        <f t="shared" si="7"/>
        <v>기사임</v>
      </c>
      <c r="D190">
        <f>IF(C190="","",COUNTIF($C$1:C190,"기사임"))</f>
        <v>137</v>
      </c>
      <c r="K190" t="str">
        <f t="shared" si="8"/>
        <v>http://skinnonews.com</v>
      </c>
    </row>
    <row r="191" spans="1:11">
      <c r="A191" s="86" t="s">
        <v>878</v>
      </c>
      <c r="B191" s="86">
        <v>3</v>
      </c>
      <c r="C191" t="str">
        <f t="shared" si="7"/>
        <v>기사임</v>
      </c>
      <c r="D191">
        <f>IF(C191="","",COUNTIF($C$1:C191,"기사임"))</f>
        <v>138</v>
      </c>
      <c r="K191" t="str">
        <f t="shared" si="8"/>
        <v>http://skinnonews.com</v>
      </c>
    </row>
    <row r="192" spans="1:11">
      <c r="A192" s="86" t="s">
        <v>670</v>
      </c>
      <c r="B192" s="86">
        <v>3</v>
      </c>
      <c r="C192" t="str">
        <f t="shared" si="7"/>
        <v>기사임</v>
      </c>
      <c r="D192">
        <f>IF(C192="","",COUNTIF($C$1:C192,"기사임"))</f>
        <v>139</v>
      </c>
      <c r="K192" t="str">
        <f t="shared" si="8"/>
        <v>http://skinnonews.com</v>
      </c>
    </row>
    <row r="193" spans="1:11">
      <c r="A193" s="86" t="s">
        <v>1305</v>
      </c>
      <c r="B193" s="86">
        <v>3</v>
      </c>
      <c r="C193" t="str">
        <f t="shared" si="7"/>
        <v>기사임</v>
      </c>
      <c r="D193">
        <f>IF(C193="","",COUNTIF($C$1:C193,"기사임"))</f>
        <v>140</v>
      </c>
      <c r="K193" t="str">
        <f t="shared" si="8"/>
        <v>http://skinnonews.com</v>
      </c>
    </row>
    <row r="194" spans="1:11">
      <c r="A194" s="86" t="s">
        <v>877</v>
      </c>
      <c r="B194" s="86">
        <v>3</v>
      </c>
      <c r="C194" t="str">
        <f t="shared" si="7"/>
        <v>기사임</v>
      </c>
      <c r="D194">
        <f>IF(C194="","",COUNTIF($C$1:C194,"기사임"))</f>
        <v>141</v>
      </c>
      <c r="K194" t="str">
        <f t="shared" si="8"/>
        <v>http://skinnonews.com</v>
      </c>
    </row>
    <row r="195" spans="1:11">
      <c r="A195" s="86" t="s">
        <v>967</v>
      </c>
      <c r="B195" s="86">
        <v>3</v>
      </c>
      <c r="C195" t="str">
        <f t="shared" ref="C195:C258" si="9">IF(AND(LEFT(A195,17)="/global/archives/",ISNUMBER(_xlfn.NUMBERVALUE(MID(A195,18,1))),ISERROR(FIND("ckattempt",A195)),ISERROR(FIND("preview",A195))),"기사임","")</f>
        <v>기사임</v>
      </c>
      <c r="D195">
        <f>IF(C195="","",COUNTIF($C$1:C195,"기사임"))</f>
        <v>142</v>
      </c>
      <c r="K195" t="str">
        <f t="shared" ref="K195:K258" si="10">CONCATENATE("http://skinnonews.com",H195)</f>
        <v>http://skinnonews.com</v>
      </c>
    </row>
    <row r="196" spans="1:11">
      <c r="A196" s="86" t="s">
        <v>1407</v>
      </c>
      <c r="B196" s="86">
        <v>3</v>
      </c>
      <c r="C196" t="str">
        <f t="shared" si="9"/>
        <v>기사임</v>
      </c>
      <c r="D196">
        <f>IF(C196="","",COUNTIF($C$1:C196,"기사임"))</f>
        <v>143</v>
      </c>
      <c r="K196" t="str">
        <f t="shared" si="10"/>
        <v>http://skinnonews.com</v>
      </c>
    </row>
    <row r="197" spans="1:11">
      <c r="A197" s="86" t="s">
        <v>1598</v>
      </c>
      <c r="B197" s="86">
        <v>3</v>
      </c>
      <c r="C197" t="str">
        <f t="shared" si="9"/>
        <v>기사임</v>
      </c>
      <c r="D197">
        <f>IF(C197="","",COUNTIF($C$1:C197,"기사임"))</f>
        <v>144</v>
      </c>
      <c r="K197" t="str">
        <f t="shared" si="10"/>
        <v>http://skinnonews.com</v>
      </c>
    </row>
    <row r="198" spans="1:11">
      <c r="A198" s="86" t="s">
        <v>1701</v>
      </c>
      <c r="B198" s="86">
        <v>3</v>
      </c>
      <c r="C198" t="str">
        <f t="shared" si="9"/>
        <v>기사임</v>
      </c>
      <c r="D198">
        <f>IF(C198="","",COUNTIF($C$1:C198,"기사임"))</f>
        <v>145</v>
      </c>
      <c r="K198" t="str">
        <f t="shared" si="10"/>
        <v>http://skinnonews.com</v>
      </c>
    </row>
    <row r="199" spans="1:11">
      <c r="A199" s="86" t="s">
        <v>1607</v>
      </c>
      <c r="B199" s="86">
        <v>3</v>
      </c>
      <c r="C199" t="str">
        <f t="shared" si="9"/>
        <v>기사임</v>
      </c>
      <c r="D199">
        <f>IF(C199="","",COUNTIF($C$1:C199,"기사임"))</f>
        <v>146</v>
      </c>
      <c r="K199" t="str">
        <f t="shared" si="10"/>
        <v>http://skinnonews.com</v>
      </c>
    </row>
    <row r="200" spans="1:11">
      <c r="A200" s="86" t="s">
        <v>1759</v>
      </c>
      <c r="B200" s="86">
        <v>3</v>
      </c>
      <c r="C200" t="str">
        <f t="shared" si="9"/>
        <v>기사임</v>
      </c>
      <c r="D200">
        <f>IF(C200="","",COUNTIF($C$1:C200,"기사임"))</f>
        <v>147</v>
      </c>
      <c r="K200" t="str">
        <f t="shared" si="10"/>
        <v>http://skinnonews.com</v>
      </c>
    </row>
    <row r="201" spans="1:11">
      <c r="A201" s="86" t="s">
        <v>1678</v>
      </c>
      <c r="B201" s="86">
        <v>3</v>
      </c>
      <c r="C201" t="str">
        <f t="shared" si="9"/>
        <v>기사임</v>
      </c>
      <c r="D201">
        <f>IF(C201="","",COUNTIF($C$1:C201,"기사임"))</f>
        <v>148</v>
      </c>
      <c r="K201" t="str">
        <f t="shared" si="10"/>
        <v>http://skinnonews.com</v>
      </c>
    </row>
    <row r="202" spans="1:11">
      <c r="A202" s="86" t="s">
        <v>1714</v>
      </c>
      <c r="B202" s="86">
        <v>3</v>
      </c>
      <c r="C202" t="str">
        <f t="shared" si="9"/>
        <v>기사임</v>
      </c>
      <c r="D202">
        <f>IF(C202="","",COUNTIF($C$1:C202,"기사임"))</f>
        <v>149</v>
      </c>
      <c r="K202" t="str">
        <f t="shared" si="10"/>
        <v>http://skinnonews.com</v>
      </c>
    </row>
    <row r="203" spans="1:11">
      <c r="A203" s="86" t="s">
        <v>1733</v>
      </c>
      <c r="B203" s="86">
        <v>3</v>
      </c>
      <c r="C203" t="str">
        <f t="shared" si="9"/>
        <v>기사임</v>
      </c>
      <c r="D203">
        <f>IF(C203="","",COUNTIF($C$1:C203,"기사임"))</f>
        <v>150</v>
      </c>
      <c r="K203" t="str">
        <f t="shared" si="10"/>
        <v>http://skinnonews.com</v>
      </c>
    </row>
    <row r="204" spans="1:11">
      <c r="A204" s="86" t="s">
        <v>1265</v>
      </c>
      <c r="B204" s="86">
        <v>3</v>
      </c>
      <c r="C204" t="str">
        <f t="shared" si="9"/>
        <v>기사임</v>
      </c>
      <c r="D204">
        <f>IF(C204="","",COUNTIF($C$1:C204,"기사임"))</f>
        <v>151</v>
      </c>
      <c r="K204" t="str">
        <f t="shared" si="10"/>
        <v>http://skinnonews.com</v>
      </c>
    </row>
    <row r="205" spans="1:11">
      <c r="A205" s="86" t="s">
        <v>1816</v>
      </c>
      <c r="B205" s="86">
        <v>3</v>
      </c>
      <c r="C205" t="str">
        <f t="shared" si="9"/>
        <v>기사임</v>
      </c>
      <c r="D205">
        <f>IF(C205="","",COUNTIF($C$1:C205,"기사임"))</f>
        <v>152</v>
      </c>
      <c r="K205" t="str">
        <f t="shared" si="10"/>
        <v>http://skinnonews.com</v>
      </c>
    </row>
    <row r="206" spans="1:11">
      <c r="A206" s="86" t="s">
        <v>606</v>
      </c>
      <c r="B206" s="86">
        <v>3</v>
      </c>
      <c r="C206" t="str">
        <f t="shared" si="9"/>
        <v>기사임</v>
      </c>
      <c r="D206">
        <f>IF(C206="","",COUNTIF($C$1:C206,"기사임"))</f>
        <v>153</v>
      </c>
      <c r="K206" t="str">
        <f t="shared" si="10"/>
        <v>http://skinnonews.com</v>
      </c>
    </row>
    <row r="207" spans="1:11">
      <c r="A207" s="86" t="s">
        <v>977</v>
      </c>
      <c r="B207" s="86">
        <v>3</v>
      </c>
      <c r="C207" t="str">
        <f t="shared" si="9"/>
        <v>기사임</v>
      </c>
      <c r="D207">
        <f>IF(C207="","",COUNTIF($C$1:C207,"기사임"))</f>
        <v>154</v>
      </c>
      <c r="K207" t="str">
        <f t="shared" si="10"/>
        <v>http://skinnonews.com</v>
      </c>
    </row>
    <row r="208" spans="1:11">
      <c r="A208" s="86" t="s">
        <v>1082</v>
      </c>
      <c r="B208" s="86">
        <v>3</v>
      </c>
      <c r="C208" t="str">
        <f t="shared" si="9"/>
        <v>기사임</v>
      </c>
      <c r="D208">
        <f>IF(C208="","",COUNTIF($C$1:C208,"기사임"))</f>
        <v>155</v>
      </c>
      <c r="K208" t="str">
        <f t="shared" si="10"/>
        <v>http://skinnonews.com</v>
      </c>
    </row>
    <row r="209" spans="1:11">
      <c r="A209" s="86" t="s">
        <v>1070</v>
      </c>
      <c r="B209" s="86">
        <v>3</v>
      </c>
      <c r="C209" t="str">
        <f t="shared" si="9"/>
        <v>기사임</v>
      </c>
      <c r="D209">
        <f>IF(C209="","",COUNTIF($C$1:C209,"기사임"))</f>
        <v>156</v>
      </c>
      <c r="K209" t="str">
        <f t="shared" si="10"/>
        <v>http://skinnonews.com</v>
      </c>
    </row>
    <row r="210" spans="1:11">
      <c r="A210" s="86" t="s">
        <v>1817</v>
      </c>
      <c r="B210" s="86">
        <v>3</v>
      </c>
      <c r="C210" t="str">
        <f t="shared" si="9"/>
        <v>기사임</v>
      </c>
      <c r="D210">
        <f>IF(C210="","",COUNTIF($C$1:C210,"기사임"))</f>
        <v>157</v>
      </c>
      <c r="K210" t="str">
        <f t="shared" si="10"/>
        <v>http://skinnonews.com</v>
      </c>
    </row>
    <row r="211" spans="1:11">
      <c r="A211" s="86" t="s">
        <v>970</v>
      </c>
      <c r="B211" s="86">
        <v>3</v>
      </c>
      <c r="C211" t="str">
        <f t="shared" si="9"/>
        <v>기사임</v>
      </c>
      <c r="D211">
        <f>IF(C211="","",COUNTIF($C$1:C211,"기사임"))</f>
        <v>158</v>
      </c>
      <c r="K211" t="str">
        <f t="shared" si="10"/>
        <v>http://skinnonews.com</v>
      </c>
    </row>
    <row r="212" spans="1:11">
      <c r="A212" s="86" t="s">
        <v>647</v>
      </c>
      <c r="B212" s="86">
        <v>3</v>
      </c>
      <c r="C212" t="str">
        <f t="shared" si="9"/>
        <v>기사임</v>
      </c>
      <c r="D212">
        <f>IF(C212="","",COUNTIF($C$1:C212,"기사임"))</f>
        <v>159</v>
      </c>
      <c r="K212" t="str">
        <f t="shared" si="10"/>
        <v>http://skinnonews.com</v>
      </c>
    </row>
    <row r="213" spans="1:11">
      <c r="A213" s="86" t="s">
        <v>915</v>
      </c>
      <c r="B213" s="86">
        <v>3</v>
      </c>
      <c r="C213" t="str">
        <f t="shared" si="9"/>
        <v>기사임</v>
      </c>
      <c r="D213">
        <f>IF(C213="","",COUNTIF($C$1:C213,"기사임"))</f>
        <v>160</v>
      </c>
      <c r="K213" t="str">
        <f t="shared" si="10"/>
        <v>http://skinnonews.com</v>
      </c>
    </row>
    <row r="214" spans="1:11">
      <c r="A214" s="86" t="s">
        <v>904</v>
      </c>
      <c r="B214" s="86">
        <v>3</v>
      </c>
      <c r="C214" t="str">
        <f t="shared" si="9"/>
        <v>기사임</v>
      </c>
      <c r="D214">
        <f>IF(C214="","",COUNTIF($C$1:C214,"기사임"))</f>
        <v>161</v>
      </c>
      <c r="K214" t="str">
        <f t="shared" si="10"/>
        <v>http://skinnonews.com</v>
      </c>
    </row>
    <row r="215" spans="1:11">
      <c r="A215" s="86" t="s">
        <v>1218</v>
      </c>
      <c r="B215" s="86">
        <v>3</v>
      </c>
      <c r="C215" t="str">
        <f t="shared" si="9"/>
        <v>기사임</v>
      </c>
      <c r="D215">
        <f>IF(C215="","",COUNTIF($C$1:C215,"기사임"))</f>
        <v>162</v>
      </c>
      <c r="K215" t="str">
        <f t="shared" si="10"/>
        <v>http://skinnonews.com</v>
      </c>
    </row>
    <row r="216" spans="1:11">
      <c r="A216" s="86" t="s">
        <v>298</v>
      </c>
      <c r="B216" s="86">
        <v>3</v>
      </c>
      <c r="C216" t="str">
        <f t="shared" si="9"/>
        <v>기사임</v>
      </c>
      <c r="D216">
        <f>IF(C216="","",COUNTIF($C$1:C216,"기사임"))</f>
        <v>163</v>
      </c>
      <c r="K216" t="str">
        <f t="shared" si="10"/>
        <v>http://skinnonews.com</v>
      </c>
    </row>
    <row r="217" spans="1:11">
      <c r="A217" s="86" t="s">
        <v>278</v>
      </c>
      <c r="B217" s="86">
        <v>3</v>
      </c>
      <c r="C217" t="str">
        <f t="shared" si="9"/>
        <v/>
      </c>
      <c r="D217" t="str">
        <f>IF(C217="","",COUNTIF($C$1:C217,"기사임"))</f>
        <v/>
      </c>
      <c r="K217" t="str">
        <f t="shared" si="10"/>
        <v>http://skinnonews.com</v>
      </c>
    </row>
    <row r="218" spans="1:11">
      <c r="A218" s="86" t="s">
        <v>1437</v>
      </c>
      <c r="B218" s="86">
        <v>3</v>
      </c>
      <c r="C218" t="str">
        <f t="shared" si="9"/>
        <v/>
      </c>
      <c r="D218" t="str">
        <f>IF(C218="","",COUNTIF($C$1:C218,"기사임"))</f>
        <v/>
      </c>
      <c r="K218" t="str">
        <f t="shared" si="10"/>
        <v>http://skinnonews.com</v>
      </c>
    </row>
    <row r="219" spans="1:11">
      <c r="A219" s="86" t="s">
        <v>1818</v>
      </c>
      <c r="B219" s="86">
        <v>3</v>
      </c>
      <c r="C219" t="str">
        <f t="shared" si="9"/>
        <v/>
      </c>
      <c r="D219" t="str">
        <f>IF(C219="","",COUNTIF($C$1:C219,"기사임"))</f>
        <v/>
      </c>
      <c r="K219" t="str">
        <f t="shared" si="10"/>
        <v>http://skinnonews.com</v>
      </c>
    </row>
    <row r="220" spans="1:11">
      <c r="A220" s="86" t="s">
        <v>1143</v>
      </c>
      <c r="B220" s="86">
        <v>3</v>
      </c>
      <c r="C220" t="str">
        <f t="shared" si="9"/>
        <v/>
      </c>
      <c r="D220" t="str">
        <f>IF(C220="","",COUNTIF($C$1:C220,"기사임"))</f>
        <v/>
      </c>
      <c r="K220" t="str">
        <f t="shared" si="10"/>
        <v>http://skinnonews.com</v>
      </c>
    </row>
    <row r="221" spans="1:11">
      <c r="A221" s="86" t="s">
        <v>1757</v>
      </c>
      <c r="B221" s="86">
        <v>3</v>
      </c>
      <c r="C221" t="str">
        <f t="shared" si="9"/>
        <v/>
      </c>
      <c r="D221" t="str">
        <f>IF(C221="","",COUNTIF($C$1:C221,"기사임"))</f>
        <v/>
      </c>
      <c r="K221" t="str">
        <f t="shared" si="10"/>
        <v>http://skinnonews.com</v>
      </c>
    </row>
    <row r="222" spans="1:11">
      <c r="A222" s="86" t="s">
        <v>1719</v>
      </c>
      <c r="B222" s="86">
        <v>3</v>
      </c>
      <c r="C222" t="str">
        <f t="shared" si="9"/>
        <v/>
      </c>
      <c r="D222" t="str">
        <f>IF(C222="","",COUNTIF($C$1:C222,"기사임"))</f>
        <v/>
      </c>
      <c r="K222" t="str">
        <f t="shared" si="10"/>
        <v>http://skinnonews.com</v>
      </c>
    </row>
    <row r="223" spans="1:11">
      <c r="A223" s="86" t="s">
        <v>1633</v>
      </c>
      <c r="B223" s="86">
        <v>3</v>
      </c>
      <c r="C223" t="str">
        <f t="shared" si="9"/>
        <v/>
      </c>
      <c r="D223" t="str">
        <f>IF(C223="","",COUNTIF($C$1:C223,"기사임"))</f>
        <v/>
      </c>
      <c r="K223" t="str">
        <f t="shared" si="10"/>
        <v>http://skinnonews.com</v>
      </c>
    </row>
    <row r="224" spans="1:11">
      <c r="A224" s="86" t="s">
        <v>678</v>
      </c>
      <c r="B224" s="86">
        <v>3</v>
      </c>
      <c r="C224" t="str">
        <f t="shared" si="9"/>
        <v/>
      </c>
      <c r="D224" t="str">
        <f>IF(C224="","",COUNTIF($C$1:C224,"기사임"))</f>
        <v/>
      </c>
      <c r="K224" t="str">
        <f t="shared" si="10"/>
        <v>http://skinnonews.com</v>
      </c>
    </row>
    <row r="225" spans="1:11">
      <c r="A225" s="86" t="s">
        <v>1091</v>
      </c>
      <c r="B225" s="86">
        <v>3</v>
      </c>
      <c r="C225" t="str">
        <f t="shared" si="9"/>
        <v/>
      </c>
      <c r="D225" t="str">
        <f>IF(C225="","",COUNTIF($C$1:C225,"기사임"))</f>
        <v/>
      </c>
      <c r="K225" t="str">
        <f t="shared" si="10"/>
        <v>http://skinnonews.com</v>
      </c>
    </row>
    <row r="226" spans="1:11">
      <c r="A226" s="86" t="s">
        <v>1819</v>
      </c>
      <c r="B226" s="86">
        <v>3</v>
      </c>
      <c r="C226" t="str">
        <f t="shared" si="9"/>
        <v/>
      </c>
      <c r="D226" t="str">
        <f>IF(C226="","",COUNTIF($C$1:C226,"기사임"))</f>
        <v/>
      </c>
      <c r="K226" t="str">
        <f t="shared" si="10"/>
        <v>http://skinnonews.com</v>
      </c>
    </row>
    <row r="227" spans="1:11">
      <c r="A227" s="86" t="s">
        <v>1150</v>
      </c>
      <c r="B227" s="86">
        <v>3</v>
      </c>
      <c r="C227" t="str">
        <f t="shared" si="9"/>
        <v/>
      </c>
      <c r="D227" t="str">
        <f>IF(C227="","",COUNTIF($C$1:C227,"기사임"))</f>
        <v/>
      </c>
      <c r="K227" t="str">
        <f t="shared" si="10"/>
        <v>http://skinnonews.com</v>
      </c>
    </row>
    <row r="228" spans="1:11">
      <c r="A228" s="86" t="s">
        <v>1615</v>
      </c>
      <c r="B228" s="86">
        <v>3</v>
      </c>
      <c r="C228" t="str">
        <f t="shared" si="9"/>
        <v/>
      </c>
      <c r="D228" t="str">
        <f>IF(C228="","",COUNTIF($C$1:C228,"기사임"))</f>
        <v/>
      </c>
      <c r="K228" t="str">
        <f t="shared" si="10"/>
        <v>http://skinnonews.com</v>
      </c>
    </row>
    <row r="229" spans="1:11">
      <c r="A229" s="86" t="s">
        <v>1102</v>
      </c>
      <c r="B229" s="86">
        <v>3</v>
      </c>
      <c r="C229" t="str">
        <f t="shared" si="9"/>
        <v/>
      </c>
      <c r="D229" t="str">
        <f>IF(C229="","",COUNTIF($C$1:C229,"기사임"))</f>
        <v/>
      </c>
      <c r="K229" t="str">
        <f t="shared" si="10"/>
        <v>http://skinnonews.com</v>
      </c>
    </row>
    <row r="230" spans="1:11">
      <c r="A230" s="86" t="s">
        <v>1369</v>
      </c>
      <c r="B230" s="86">
        <v>3</v>
      </c>
      <c r="C230" t="str">
        <f t="shared" si="9"/>
        <v/>
      </c>
      <c r="D230" t="str">
        <f>IF(C230="","",COUNTIF($C$1:C230,"기사임"))</f>
        <v/>
      </c>
      <c r="K230" t="str">
        <f t="shared" si="10"/>
        <v>http://skinnonews.com</v>
      </c>
    </row>
    <row r="231" spans="1:11">
      <c r="A231" s="86" t="s">
        <v>307</v>
      </c>
      <c r="B231" s="86">
        <v>2</v>
      </c>
      <c r="C231" t="str">
        <f t="shared" si="9"/>
        <v>기사임</v>
      </c>
      <c r="D231">
        <f>IF(C231="","",COUNTIF($C$1:C231,"기사임"))</f>
        <v>164</v>
      </c>
      <c r="K231" t="str">
        <f t="shared" si="10"/>
        <v>http://skinnonews.com</v>
      </c>
    </row>
    <row r="232" spans="1:11">
      <c r="A232" s="86" t="s">
        <v>1820</v>
      </c>
      <c r="B232" s="86">
        <v>2</v>
      </c>
      <c r="C232" t="str">
        <f t="shared" si="9"/>
        <v>기사임</v>
      </c>
      <c r="D232">
        <f>IF(C232="","",COUNTIF($C$1:C232,"기사임"))</f>
        <v>165</v>
      </c>
      <c r="K232" t="str">
        <f t="shared" si="10"/>
        <v>http://skinnonews.com</v>
      </c>
    </row>
    <row r="233" spans="1:11">
      <c r="A233" s="86" t="s">
        <v>288</v>
      </c>
      <c r="B233" s="86">
        <v>2</v>
      </c>
      <c r="C233" t="str">
        <f t="shared" si="9"/>
        <v>기사임</v>
      </c>
      <c r="D233">
        <f>IF(C233="","",COUNTIF($C$1:C233,"기사임"))</f>
        <v>166</v>
      </c>
      <c r="K233" t="str">
        <f t="shared" si="10"/>
        <v>http://skinnonews.com</v>
      </c>
    </row>
    <row r="234" spans="1:11">
      <c r="A234" s="86" t="s">
        <v>1821</v>
      </c>
      <c r="B234" s="86">
        <v>2</v>
      </c>
      <c r="C234" t="str">
        <f t="shared" si="9"/>
        <v>기사임</v>
      </c>
      <c r="D234">
        <f>IF(C234="","",COUNTIF($C$1:C234,"기사임"))</f>
        <v>167</v>
      </c>
      <c r="K234" t="str">
        <f t="shared" si="10"/>
        <v>http://skinnonews.com</v>
      </c>
    </row>
    <row r="235" spans="1:11">
      <c r="A235" s="86" t="s">
        <v>945</v>
      </c>
      <c r="B235" s="86">
        <v>2</v>
      </c>
      <c r="C235" t="str">
        <f t="shared" si="9"/>
        <v>기사임</v>
      </c>
      <c r="D235">
        <f>IF(C235="","",COUNTIF($C$1:C235,"기사임"))</f>
        <v>168</v>
      </c>
      <c r="K235" t="str">
        <f t="shared" si="10"/>
        <v>http://skinnonews.com</v>
      </c>
    </row>
    <row r="236" spans="1:11">
      <c r="A236" s="86" t="s">
        <v>1244</v>
      </c>
      <c r="B236" s="86">
        <v>2</v>
      </c>
      <c r="C236" t="str">
        <f t="shared" si="9"/>
        <v>기사임</v>
      </c>
      <c r="D236">
        <f>IF(C236="","",COUNTIF($C$1:C236,"기사임"))</f>
        <v>169</v>
      </c>
      <c r="K236" t="str">
        <f t="shared" si="10"/>
        <v>http://skinnonews.com</v>
      </c>
    </row>
    <row r="237" spans="1:11">
      <c r="A237" s="86" t="s">
        <v>1822</v>
      </c>
      <c r="B237" s="86">
        <v>2</v>
      </c>
      <c r="C237" t="str">
        <f t="shared" si="9"/>
        <v>기사임</v>
      </c>
      <c r="D237">
        <f>IF(C237="","",COUNTIF($C$1:C237,"기사임"))</f>
        <v>170</v>
      </c>
      <c r="K237" t="str">
        <f t="shared" si="10"/>
        <v>http://skinnonews.com</v>
      </c>
    </row>
    <row r="238" spans="1:11">
      <c r="A238" s="86" t="s">
        <v>1245</v>
      </c>
      <c r="B238" s="86">
        <v>2</v>
      </c>
      <c r="C238" t="str">
        <f t="shared" si="9"/>
        <v>기사임</v>
      </c>
      <c r="D238">
        <f>IF(C238="","",COUNTIF($C$1:C238,"기사임"))</f>
        <v>171</v>
      </c>
      <c r="K238" t="str">
        <f t="shared" si="10"/>
        <v>http://skinnonews.com</v>
      </c>
    </row>
    <row r="239" spans="1:11">
      <c r="A239" s="86" t="s">
        <v>1766</v>
      </c>
      <c r="B239" s="86">
        <v>2</v>
      </c>
      <c r="C239" t="str">
        <f t="shared" si="9"/>
        <v>기사임</v>
      </c>
      <c r="D239">
        <f>IF(C239="","",COUNTIF($C$1:C239,"기사임"))</f>
        <v>172</v>
      </c>
      <c r="K239" t="str">
        <f t="shared" si="10"/>
        <v>http://skinnonews.com</v>
      </c>
    </row>
    <row r="240" spans="1:11">
      <c r="A240" s="86" t="s">
        <v>266</v>
      </c>
      <c r="B240" s="86">
        <v>2</v>
      </c>
      <c r="C240" t="str">
        <f t="shared" si="9"/>
        <v>기사임</v>
      </c>
      <c r="D240">
        <f>IF(C240="","",COUNTIF($C$1:C240,"기사임"))</f>
        <v>173</v>
      </c>
      <c r="K240" t="str">
        <f t="shared" si="10"/>
        <v>http://skinnonews.com</v>
      </c>
    </row>
    <row r="241" spans="1:11">
      <c r="A241" s="86" t="s">
        <v>1045</v>
      </c>
      <c r="B241" s="86">
        <v>2</v>
      </c>
      <c r="C241" t="str">
        <f t="shared" si="9"/>
        <v>기사임</v>
      </c>
      <c r="D241">
        <f>IF(C241="","",COUNTIF($C$1:C241,"기사임"))</f>
        <v>174</v>
      </c>
      <c r="K241" t="str">
        <f t="shared" si="10"/>
        <v>http://skinnonews.com</v>
      </c>
    </row>
    <row r="242" spans="1:11">
      <c r="A242" s="86" t="s">
        <v>1131</v>
      </c>
      <c r="B242" s="86">
        <v>2</v>
      </c>
      <c r="C242" t="str">
        <f t="shared" si="9"/>
        <v>기사임</v>
      </c>
      <c r="D242">
        <f>IF(C242="","",COUNTIF($C$1:C242,"기사임"))</f>
        <v>175</v>
      </c>
      <c r="K242" t="str">
        <f t="shared" si="10"/>
        <v>http://skinnonews.com</v>
      </c>
    </row>
    <row r="243" spans="1:11">
      <c r="A243" s="86" t="s">
        <v>1611</v>
      </c>
      <c r="B243" s="86">
        <v>2</v>
      </c>
      <c r="C243" t="str">
        <f t="shared" si="9"/>
        <v>기사임</v>
      </c>
      <c r="D243">
        <f>IF(C243="","",COUNTIF($C$1:C243,"기사임"))</f>
        <v>176</v>
      </c>
      <c r="K243" t="str">
        <f t="shared" si="10"/>
        <v>http://skinnonews.com</v>
      </c>
    </row>
    <row r="244" spans="1:11">
      <c r="A244" s="86" t="s">
        <v>299</v>
      </c>
      <c r="B244" s="86">
        <v>2</v>
      </c>
      <c r="C244" t="str">
        <f t="shared" si="9"/>
        <v>기사임</v>
      </c>
      <c r="D244">
        <f>IF(C244="","",COUNTIF($C$1:C244,"기사임"))</f>
        <v>177</v>
      </c>
      <c r="K244" t="str">
        <f t="shared" si="10"/>
        <v>http://skinnonews.com</v>
      </c>
    </row>
    <row r="245" spans="1:11">
      <c r="A245" s="86" t="s">
        <v>297</v>
      </c>
      <c r="B245" s="86">
        <v>2</v>
      </c>
      <c r="C245" t="str">
        <f t="shared" si="9"/>
        <v>기사임</v>
      </c>
      <c r="D245">
        <f>IF(C245="","",COUNTIF($C$1:C245,"기사임"))</f>
        <v>178</v>
      </c>
      <c r="K245" t="str">
        <f t="shared" si="10"/>
        <v>http://skinnonews.com</v>
      </c>
    </row>
    <row r="246" spans="1:11">
      <c r="A246" s="86" t="s">
        <v>1296</v>
      </c>
      <c r="B246" s="86">
        <v>2</v>
      </c>
      <c r="C246" t="str">
        <f t="shared" si="9"/>
        <v>기사임</v>
      </c>
      <c r="D246">
        <f>IF(C246="","",COUNTIF($C$1:C246,"기사임"))</f>
        <v>179</v>
      </c>
      <c r="K246" t="str">
        <f t="shared" si="10"/>
        <v>http://skinnonews.com</v>
      </c>
    </row>
    <row r="247" spans="1:11">
      <c r="A247" s="86" t="s">
        <v>1260</v>
      </c>
      <c r="B247" s="86">
        <v>2</v>
      </c>
      <c r="C247" t="str">
        <f t="shared" si="9"/>
        <v>기사임</v>
      </c>
      <c r="D247">
        <f>IF(C247="","",COUNTIF($C$1:C247,"기사임"))</f>
        <v>180</v>
      </c>
      <c r="K247" t="str">
        <f t="shared" si="10"/>
        <v>http://skinnonews.com</v>
      </c>
    </row>
    <row r="248" spans="1:11">
      <c r="A248" s="86" t="s">
        <v>1597</v>
      </c>
      <c r="B248" s="86">
        <v>2</v>
      </c>
      <c r="C248" t="str">
        <f t="shared" si="9"/>
        <v>기사임</v>
      </c>
      <c r="D248">
        <f>IF(C248="","",COUNTIF($C$1:C248,"기사임"))</f>
        <v>181</v>
      </c>
      <c r="K248" t="str">
        <f t="shared" si="10"/>
        <v>http://skinnonews.com</v>
      </c>
    </row>
    <row r="249" spans="1:11">
      <c r="A249" s="86" t="s">
        <v>1132</v>
      </c>
      <c r="B249" s="86">
        <v>2</v>
      </c>
      <c r="C249" t="str">
        <f t="shared" si="9"/>
        <v>기사임</v>
      </c>
      <c r="D249">
        <f>IF(C249="","",COUNTIF($C$1:C249,"기사임"))</f>
        <v>182</v>
      </c>
      <c r="K249" t="str">
        <f t="shared" si="10"/>
        <v>http://skinnonews.com</v>
      </c>
    </row>
    <row r="250" spans="1:11">
      <c r="A250" s="86" t="s">
        <v>1616</v>
      </c>
      <c r="B250" s="86">
        <v>2</v>
      </c>
      <c r="C250" t="str">
        <f t="shared" si="9"/>
        <v>기사임</v>
      </c>
      <c r="D250">
        <f>IF(C250="","",COUNTIF($C$1:C250,"기사임"))</f>
        <v>183</v>
      </c>
      <c r="K250" t="str">
        <f t="shared" si="10"/>
        <v>http://skinnonews.com</v>
      </c>
    </row>
    <row r="251" spans="1:11">
      <c r="A251" s="86" t="s">
        <v>1823</v>
      </c>
      <c r="B251" s="86">
        <v>2</v>
      </c>
      <c r="C251" t="str">
        <f t="shared" si="9"/>
        <v>기사임</v>
      </c>
      <c r="D251">
        <f>IF(C251="","",COUNTIF($C$1:C251,"기사임"))</f>
        <v>184</v>
      </c>
      <c r="K251" t="str">
        <f t="shared" si="10"/>
        <v>http://skinnonews.com</v>
      </c>
    </row>
    <row r="252" spans="1:11">
      <c r="A252" s="86" t="s">
        <v>1121</v>
      </c>
      <c r="B252" s="86">
        <v>2</v>
      </c>
      <c r="C252" t="str">
        <f t="shared" si="9"/>
        <v>기사임</v>
      </c>
      <c r="D252">
        <f>IF(C252="","",COUNTIF($C$1:C252,"기사임"))</f>
        <v>185</v>
      </c>
      <c r="K252" t="str">
        <f t="shared" si="10"/>
        <v>http://skinnonews.com</v>
      </c>
    </row>
    <row r="253" spans="1:11">
      <c r="A253" s="86" t="s">
        <v>1647</v>
      </c>
      <c r="B253" s="86">
        <v>2</v>
      </c>
      <c r="C253" t="str">
        <f t="shared" si="9"/>
        <v>기사임</v>
      </c>
      <c r="D253">
        <f>IF(C253="","",COUNTIF($C$1:C253,"기사임"))</f>
        <v>186</v>
      </c>
      <c r="K253" t="str">
        <f t="shared" si="10"/>
        <v>http://skinnonews.com</v>
      </c>
    </row>
    <row r="254" spans="1:11">
      <c r="A254" s="86" t="s">
        <v>1116</v>
      </c>
      <c r="B254" s="86">
        <v>2</v>
      </c>
      <c r="C254" t="str">
        <f t="shared" si="9"/>
        <v>기사임</v>
      </c>
      <c r="D254">
        <f>IF(C254="","",COUNTIF($C$1:C254,"기사임"))</f>
        <v>187</v>
      </c>
      <c r="K254" t="str">
        <f t="shared" si="10"/>
        <v>http://skinnonews.com</v>
      </c>
    </row>
    <row r="255" spans="1:11">
      <c r="A255" s="86" t="s">
        <v>518</v>
      </c>
      <c r="B255" s="86">
        <v>2</v>
      </c>
      <c r="C255" t="str">
        <f t="shared" si="9"/>
        <v>기사임</v>
      </c>
      <c r="D255">
        <f>IF(C255="","",COUNTIF($C$1:C255,"기사임"))</f>
        <v>188</v>
      </c>
      <c r="K255" t="str">
        <f t="shared" si="10"/>
        <v>http://skinnonews.com</v>
      </c>
    </row>
    <row r="256" spans="1:11">
      <c r="A256" s="86" t="s">
        <v>616</v>
      </c>
      <c r="B256" s="86">
        <v>2</v>
      </c>
      <c r="C256" t="str">
        <f t="shared" si="9"/>
        <v>기사임</v>
      </c>
      <c r="D256">
        <f>IF(C256="","",COUNTIF($C$1:C256,"기사임"))</f>
        <v>189</v>
      </c>
      <c r="K256" t="str">
        <f t="shared" si="10"/>
        <v>http://skinnonews.com</v>
      </c>
    </row>
    <row r="257" spans="1:11">
      <c r="A257" s="86" t="s">
        <v>1188</v>
      </c>
      <c r="B257" s="86">
        <v>2</v>
      </c>
      <c r="C257" t="str">
        <f t="shared" si="9"/>
        <v>기사임</v>
      </c>
      <c r="D257">
        <f>IF(C257="","",COUNTIF($C$1:C257,"기사임"))</f>
        <v>190</v>
      </c>
      <c r="K257" t="str">
        <f t="shared" si="10"/>
        <v>http://skinnonews.com</v>
      </c>
    </row>
    <row r="258" spans="1:11">
      <c r="A258" s="86" t="s">
        <v>644</v>
      </c>
      <c r="B258" s="86">
        <v>2</v>
      </c>
      <c r="C258" t="str">
        <f t="shared" si="9"/>
        <v>기사임</v>
      </c>
      <c r="D258">
        <f>IF(C258="","",COUNTIF($C$1:C258,"기사임"))</f>
        <v>191</v>
      </c>
      <c r="K258" t="str">
        <f t="shared" si="10"/>
        <v>http://skinnonews.com</v>
      </c>
    </row>
    <row r="259" spans="1:11">
      <c r="A259" s="86" t="s">
        <v>1736</v>
      </c>
      <c r="B259" s="86">
        <v>2</v>
      </c>
      <c r="C259" t="str">
        <f t="shared" ref="C259:C322" si="11">IF(AND(LEFT(A259,17)="/global/archives/",ISNUMBER(_xlfn.NUMBERVALUE(MID(A259,18,1))),ISERROR(FIND("ckattempt",A259)),ISERROR(FIND("preview",A259))),"기사임","")</f>
        <v>기사임</v>
      </c>
      <c r="D259">
        <f>IF(C259="","",COUNTIF($C$1:C259,"기사임"))</f>
        <v>192</v>
      </c>
      <c r="K259" t="str">
        <f t="shared" ref="K259:K322" si="12">CONCATENATE("http://skinnonews.com",H259)</f>
        <v>http://skinnonews.com</v>
      </c>
    </row>
    <row r="260" spans="1:11">
      <c r="A260" s="86" t="s">
        <v>895</v>
      </c>
      <c r="B260" s="86">
        <v>2</v>
      </c>
      <c r="C260" t="str">
        <f t="shared" si="11"/>
        <v>기사임</v>
      </c>
      <c r="D260">
        <f>IF(C260="","",COUNTIF($C$1:C260,"기사임"))</f>
        <v>193</v>
      </c>
      <c r="K260" t="str">
        <f t="shared" si="12"/>
        <v>http://skinnonews.com</v>
      </c>
    </row>
    <row r="261" spans="1:11">
      <c r="A261" s="86" t="s">
        <v>956</v>
      </c>
      <c r="B261" s="86">
        <v>2</v>
      </c>
      <c r="C261" t="str">
        <f t="shared" si="11"/>
        <v>기사임</v>
      </c>
      <c r="D261">
        <f>IF(C261="","",COUNTIF($C$1:C261,"기사임"))</f>
        <v>194</v>
      </c>
      <c r="K261" t="str">
        <f t="shared" si="12"/>
        <v>http://skinnonews.com</v>
      </c>
    </row>
    <row r="262" spans="1:11">
      <c r="A262" s="86" t="s">
        <v>1064</v>
      </c>
      <c r="B262" s="86">
        <v>2</v>
      </c>
      <c r="C262" t="str">
        <f t="shared" si="11"/>
        <v>기사임</v>
      </c>
      <c r="D262">
        <f>IF(C262="","",COUNTIF($C$1:C262,"기사임"))</f>
        <v>195</v>
      </c>
      <c r="K262" t="str">
        <f t="shared" si="12"/>
        <v>http://skinnonews.com</v>
      </c>
    </row>
    <row r="263" spans="1:11">
      <c r="A263" s="86" t="s">
        <v>1238</v>
      </c>
      <c r="B263" s="86">
        <v>2</v>
      </c>
      <c r="C263" t="str">
        <f t="shared" si="11"/>
        <v>기사임</v>
      </c>
      <c r="D263">
        <f>IF(C263="","",COUNTIF($C$1:C263,"기사임"))</f>
        <v>196</v>
      </c>
      <c r="K263" t="str">
        <f t="shared" si="12"/>
        <v>http://skinnonews.com</v>
      </c>
    </row>
    <row r="264" spans="1:11">
      <c r="A264" s="86" t="s">
        <v>1610</v>
      </c>
      <c r="B264" s="86">
        <v>2</v>
      </c>
      <c r="C264" t="str">
        <f t="shared" si="11"/>
        <v>기사임</v>
      </c>
      <c r="D264">
        <f>IF(C264="","",COUNTIF($C$1:C264,"기사임"))</f>
        <v>197</v>
      </c>
      <c r="K264" t="str">
        <f t="shared" si="12"/>
        <v>http://skinnonews.com</v>
      </c>
    </row>
    <row r="265" spans="1:11">
      <c r="A265" s="86" t="s">
        <v>1770</v>
      </c>
      <c r="B265" s="86">
        <v>2</v>
      </c>
      <c r="C265" t="str">
        <f t="shared" si="11"/>
        <v>기사임</v>
      </c>
      <c r="D265">
        <f>IF(C265="","",COUNTIF($C$1:C265,"기사임"))</f>
        <v>198</v>
      </c>
      <c r="K265" t="str">
        <f t="shared" si="12"/>
        <v>http://skinnonews.com</v>
      </c>
    </row>
    <row r="266" spans="1:11">
      <c r="A266" s="86" t="s">
        <v>1514</v>
      </c>
      <c r="B266" s="86">
        <v>2</v>
      </c>
      <c r="C266" t="str">
        <f t="shared" si="11"/>
        <v>기사임</v>
      </c>
      <c r="D266">
        <f>IF(C266="","",COUNTIF($C$1:C266,"기사임"))</f>
        <v>199</v>
      </c>
      <c r="K266" t="str">
        <f t="shared" si="12"/>
        <v>http://skinnonews.com</v>
      </c>
    </row>
    <row r="267" spans="1:11">
      <c r="A267" s="86" t="s">
        <v>1524</v>
      </c>
      <c r="B267" s="86">
        <v>2</v>
      </c>
      <c r="C267" t="str">
        <f t="shared" si="11"/>
        <v>기사임</v>
      </c>
      <c r="D267">
        <f>IF(C267="","",COUNTIF($C$1:C267,"기사임"))</f>
        <v>200</v>
      </c>
      <c r="K267" t="str">
        <f t="shared" si="12"/>
        <v>http://skinnonews.com</v>
      </c>
    </row>
    <row r="268" spans="1:11">
      <c r="A268" s="86" t="s">
        <v>1552</v>
      </c>
      <c r="B268" s="86">
        <v>2</v>
      </c>
      <c r="C268" t="str">
        <f t="shared" si="11"/>
        <v>기사임</v>
      </c>
      <c r="D268">
        <f>IF(C268="","",COUNTIF($C$1:C268,"기사임"))</f>
        <v>201</v>
      </c>
      <c r="K268" t="str">
        <f t="shared" si="12"/>
        <v>http://skinnonews.com</v>
      </c>
    </row>
    <row r="269" spans="1:11">
      <c r="A269" s="86" t="s">
        <v>1715</v>
      </c>
      <c r="B269" s="86">
        <v>2</v>
      </c>
      <c r="C269" t="str">
        <f t="shared" si="11"/>
        <v>기사임</v>
      </c>
      <c r="D269">
        <f>IF(C269="","",COUNTIF($C$1:C269,"기사임"))</f>
        <v>202</v>
      </c>
      <c r="K269" t="str">
        <f t="shared" si="12"/>
        <v>http://skinnonews.com</v>
      </c>
    </row>
    <row r="270" spans="1:11">
      <c r="A270" s="86" t="s">
        <v>1122</v>
      </c>
      <c r="B270" s="86">
        <v>2</v>
      </c>
      <c r="C270" t="str">
        <f t="shared" si="11"/>
        <v>기사임</v>
      </c>
      <c r="D270">
        <f>IF(C270="","",COUNTIF($C$1:C270,"기사임"))</f>
        <v>203</v>
      </c>
      <c r="K270" t="str">
        <f t="shared" si="12"/>
        <v>http://skinnonews.com</v>
      </c>
    </row>
    <row r="271" spans="1:11">
      <c r="A271" s="86" t="s">
        <v>1002</v>
      </c>
      <c r="B271" s="86">
        <v>2</v>
      </c>
      <c r="C271" t="str">
        <f t="shared" si="11"/>
        <v>기사임</v>
      </c>
      <c r="D271">
        <f>IF(C271="","",COUNTIF($C$1:C271,"기사임"))</f>
        <v>204</v>
      </c>
      <c r="K271" t="str">
        <f t="shared" si="12"/>
        <v>http://skinnonews.com</v>
      </c>
    </row>
    <row r="272" spans="1:11">
      <c r="A272" s="86" t="s">
        <v>1308</v>
      </c>
      <c r="B272" s="86">
        <v>2</v>
      </c>
      <c r="C272" t="str">
        <f t="shared" si="11"/>
        <v>기사임</v>
      </c>
      <c r="D272">
        <f>IF(C272="","",COUNTIF($C$1:C272,"기사임"))</f>
        <v>205</v>
      </c>
      <c r="K272" t="str">
        <f t="shared" si="12"/>
        <v>http://skinnonews.com</v>
      </c>
    </row>
    <row r="273" spans="1:11">
      <c r="A273" s="86" t="s">
        <v>1734</v>
      </c>
      <c r="B273" s="86">
        <v>2</v>
      </c>
      <c r="C273" t="str">
        <f t="shared" si="11"/>
        <v>기사임</v>
      </c>
      <c r="D273">
        <f>IF(C273="","",COUNTIF($C$1:C273,"기사임"))</f>
        <v>206</v>
      </c>
      <c r="K273" t="str">
        <f t="shared" si="12"/>
        <v>http://skinnonews.com</v>
      </c>
    </row>
    <row r="274" spans="1:11">
      <c r="A274" s="86" t="s">
        <v>1824</v>
      </c>
      <c r="B274" s="86">
        <v>2</v>
      </c>
      <c r="C274" t="str">
        <f t="shared" si="11"/>
        <v>기사임</v>
      </c>
      <c r="D274">
        <f>IF(C274="","",COUNTIF($C$1:C274,"기사임"))</f>
        <v>207</v>
      </c>
      <c r="K274" t="str">
        <f t="shared" si="12"/>
        <v>http://skinnonews.com</v>
      </c>
    </row>
    <row r="275" spans="1:11">
      <c r="A275" s="86" t="s">
        <v>1038</v>
      </c>
      <c r="B275" s="86">
        <v>2</v>
      </c>
      <c r="C275" t="str">
        <f t="shared" si="11"/>
        <v>기사임</v>
      </c>
      <c r="D275">
        <f>IF(C275="","",COUNTIF($C$1:C275,"기사임"))</f>
        <v>208</v>
      </c>
      <c r="K275" t="str">
        <f t="shared" si="12"/>
        <v>http://skinnonews.com</v>
      </c>
    </row>
    <row r="276" spans="1:11">
      <c r="A276" s="86" t="s">
        <v>309</v>
      </c>
      <c r="B276" s="86">
        <v>2</v>
      </c>
      <c r="C276" t="str">
        <f t="shared" si="11"/>
        <v>기사임</v>
      </c>
      <c r="D276">
        <f>IF(C276="","",COUNTIF($C$1:C276,"기사임"))</f>
        <v>209</v>
      </c>
      <c r="K276" t="str">
        <f t="shared" si="12"/>
        <v>http://skinnonews.com</v>
      </c>
    </row>
    <row r="277" spans="1:11">
      <c r="A277" s="86" t="s">
        <v>1682</v>
      </c>
      <c r="B277" s="86">
        <v>2</v>
      </c>
      <c r="C277" t="str">
        <f t="shared" si="11"/>
        <v>기사임</v>
      </c>
      <c r="D277">
        <f>IF(C277="","",COUNTIF($C$1:C277,"기사임"))</f>
        <v>210</v>
      </c>
      <c r="K277" t="str">
        <f t="shared" si="12"/>
        <v>http://skinnonews.com</v>
      </c>
    </row>
    <row r="278" spans="1:11">
      <c r="A278" s="86" t="s">
        <v>1772</v>
      </c>
      <c r="B278" s="86">
        <v>2</v>
      </c>
      <c r="C278" t="str">
        <f t="shared" si="11"/>
        <v>기사임</v>
      </c>
      <c r="D278">
        <f>IF(C278="","",COUNTIF($C$1:C278,"기사임"))</f>
        <v>211</v>
      </c>
      <c r="K278" t="str">
        <f t="shared" si="12"/>
        <v>http://skinnonews.com</v>
      </c>
    </row>
    <row r="279" spans="1:11">
      <c r="A279" s="86" t="s">
        <v>1247</v>
      </c>
      <c r="B279" s="86">
        <v>2</v>
      </c>
      <c r="C279" t="str">
        <f t="shared" si="11"/>
        <v>기사임</v>
      </c>
      <c r="D279">
        <f>IF(C279="","",COUNTIF($C$1:C279,"기사임"))</f>
        <v>212</v>
      </c>
      <c r="K279" t="str">
        <f t="shared" si="12"/>
        <v>http://skinnonews.com</v>
      </c>
    </row>
    <row r="280" spans="1:11">
      <c r="A280" s="86" t="s">
        <v>1617</v>
      </c>
      <c r="B280" s="86">
        <v>2</v>
      </c>
      <c r="C280" t="str">
        <f t="shared" si="11"/>
        <v>기사임</v>
      </c>
      <c r="D280">
        <f>IF(C280="","",COUNTIF($C$1:C280,"기사임"))</f>
        <v>213</v>
      </c>
      <c r="K280" t="str">
        <f t="shared" si="12"/>
        <v>http://skinnonews.com</v>
      </c>
    </row>
    <row r="281" spans="1:11">
      <c r="A281" s="86" t="s">
        <v>1255</v>
      </c>
      <c r="B281" s="86">
        <v>2</v>
      </c>
      <c r="C281" t="str">
        <f t="shared" si="11"/>
        <v>기사임</v>
      </c>
      <c r="D281">
        <f>IF(C281="","",COUNTIF($C$1:C281,"기사임"))</f>
        <v>214</v>
      </c>
      <c r="K281" t="str">
        <f t="shared" si="12"/>
        <v>http://skinnonews.com</v>
      </c>
    </row>
    <row r="282" spans="1:11">
      <c r="A282" s="86" t="s">
        <v>501</v>
      </c>
      <c r="B282" s="86">
        <v>2</v>
      </c>
      <c r="C282" t="str">
        <f t="shared" si="11"/>
        <v>기사임</v>
      </c>
      <c r="D282">
        <f>IF(C282="","",COUNTIF($C$1:C282,"기사임"))</f>
        <v>215</v>
      </c>
      <c r="K282" t="str">
        <f t="shared" si="12"/>
        <v>http://skinnonews.com</v>
      </c>
    </row>
    <row r="283" spans="1:11">
      <c r="A283" s="86" t="s">
        <v>1210</v>
      </c>
      <c r="B283" s="86">
        <v>2</v>
      </c>
      <c r="C283" t="str">
        <f t="shared" si="11"/>
        <v>기사임</v>
      </c>
      <c r="D283">
        <f>IF(C283="","",COUNTIF($C$1:C283,"기사임"))</f>
        <v>216</v>
      </c>
      <c r="K283" t="str">
        <f t="shared" si="12"/>
        <v>http://skinnonews.com</v>
      </c>
    </row>
    <row r="284" spans="1:11">
      <c r="A284" s="86" t="s">
        <v>1189</v>
      </c>
      <c r="B284" s="86">
        <v>2</v>
      </c>
      <c r="C284" t="str">
        <f t="shared" si="11"/>
        <v>기사임</v>
      </c>
      <c r="D284">
        <f>IF(C284="","",COUNTIF($C$1:C284,"기사임"))</f>
        <v>217</v>
      </c>
      <c r="K284" t="str">
        <f t="shared" si="12"/>
        <v>http://skinnonews.com</v>
      </c>
    </row>
    <row r="285" spans="1:11">
      <c r="A285" s="86" t="s">
        <v>1211</v>
      </c>
      <c r="B285" s="86">
        <v>2</v>
      </c>
      <c r="C285" t="str">
        <f t="shared" si="11"/>
        <v>기사임</v>
      </c>
      <c r="D285">
        <f>IF(C285="","",COUNTIF($C$1:C285,"기사임"))</f>
        <v>218</v>
      </c>
      <c r="K285" t="str">
        <f t="shared" si="12"/>
        <v>http://skinnonews.com</v>
      </c>
    </row>
    <row r="286" spans="1:11">
      <c r="A286" s="86" t="s">
        <v>673</v>
      </c>
      <c r="B286" s="86">
        <v>2</v>
      </c>
      <c r="C286" t="str">
        <f t="shared" si="11"/>
        <v>기사임</v>
      </c>
      <c r="D286">
        <f>IF(C286="","",COUNTIF($C$1:C286,"기사임"))</f>
        <v>219</v>
      </c>
      <c r="K286" t="str">
        <f t="shared" si="12"/>
        <v>http://skinnonews.com</v>
      </c>
    </row>
    <row r="287" spans="1:11">
      <c r="A287" s="86" t="s">
        <v>1825</v>
      </c>
      <c r="B287" s="86">
        <v>2</v>
      </c>
      <c r="C287" t="str">
        <f t="shared" si="11"/>
        <v>기사임</v>
      </c>
      <c r="D287">
        <f>IF(C287="","",COUNTIF($C$1:C287,"기사임"))</f>
        <v>220</v>
      </c>
      <c r="K287" t="str">
        <f t="shared" si="12"/>
        <v>http://skinnonews.com</v>
      </c>
    </row>
    <row r="288" spans="1:11">
      <c r="A288" s="86" t="s">
        <v>505</v>
      </c>
      <c r="B288" s="86">
        <v>2</v>
      </c>
      <c r="C288" t="str">
        <f t="shared" si="11"/>
        <v>기사임</v>
      </c>
      <c r="D288">
        <f>IF(C288="","",COUNTIF($C$1:C288,"기사임"))</f>
        <v>221</v>
      </c>
      <c r="K288" t="str">
        <f t="shared" si="12"/>
        <v>http://skinnonews.com</v>
      </c>
    </row>
    <row r="289" spans="1:11">
      <c r="A289" s="86" t="s">
        <v>1826</v>
      </c>
      <c r="B289" s="86">
        <v>2</v>
      </c>
      <c r="C289" t="str">
        <f t="shared" si="11"/>
        <v>기사임</v>
      </c>
      <c r="D289">
        <f>IF(C289="","",COUNTIF($C$1:C289,"기사임"))</f>
        <v>222</v>
      </c>
      <c r="K289" t="str">
        <f t="shared" si="12"/>
        <v>http://skinnonews.com</v>
      </c>
    </row>
    <row r="290" spans="1:11">
      <c r="A290" s="86" t="s">
        <v>1071</v>
      </c>
      <c r="B290" s="86">
        <v>2</v>
      </c>
      <c r="C290" t="str">
        <f t="shared" si="11"/>
        <v>기사임</v>
      </c>
      <c r="D290">
        <f>IF(C290="","",COUNTIF($C$1:C290,"기사임"))</f>
        <v>223</v>
      </c>
      <c r="K290" t="str">
        <f t="shared" si="12"/>
        <v>http://skinnonews.com</v>
      </c>
    </row>
    <row r="291" spans="1:11">
      <c r="A291" s="86" t="s">
        <v>301</v>
      </c>
      <c r="B291" s="86">
        <v>2</v>
      </c>
      <c r="C291" t="str">
        <f t="shared" si="11"/>
        <v>기사임</v>
      </c>
      <c r="D291">
        <f>IF(C291="","",COUNTIF($C$1:C291,"기사임"))</f>
        <v>224</v>
      </c>
      <c r="K291" t="str">
        <f t="shared" si="12"/>
        <v>http://skinnonews.com</v>
      </c>
    </row>
    <row r="292" spans="1:11">
      <c r="A292" s="86" t="s">
        <v>675</v>
      </c>
      <c r="B292" s="86">
        <v>2</v>
      </c>
      <c r="C292" t="str">
        <f t="shared" si="11"/>
        <v>기사임</v>
      </c>
      <c r="D292">
        <f>IF(C292="","",COUNTIF($C$1:C292,"기사임"))</f>
        <v>225</v>
      </c>
      <c r="K292" t="str">
        <f t="shared" si="12"/>
        <v>http://skinnonews.com</v>
      </c>
    </row>
    <row r="293" spans="1:11">
      <c r="A293" s="86" t="s">
        <v>1335</v>
      </c>
      <c r="B293" s="86">
        <v>2</v>
      </c>
      <c r="C293" t="str">
        <f t="shared" si="11"/>
        <v>기사임</v>
      </c>
      <c r="D293">
        <f>IF(C293="","",COUNTIF($C$1:C293,"기사임"))</f>
        <v>226</v>
      </c>
      <c r="K293" t="str">
        <f t="shared" si="12"/>
        <v>http://skinnonews.com</v>
      </c>
    </row>
    <row r="294" spans="1:11">
      <c r="A294" s="86" t="s">
        <v>1778</v>
      </c>
      <c r="B294" s="86">
        <v>2</v>
      </c>
      <c r="C294" t="str">
        <f t="shared" si="11"/>
        <v>기사임</v>
      </c>
      <c r="D294">
        <f>IF(C294="","",COUNTIF($C$1:C294,"기사임"))</f>
        <v>227</v>
      </c>
      <c r="K294" t="str">
        <f t="shared" si="12"/>
        <v>http://skinnonews.com</v>
      </c>
    </row>
    <row r="295" spans="1:11">
      <c r="A295" s="86" t="s">
        <v>1219</v>
      </c>
      <c r="B295" s="86">
        <v>2</v>
      </c>
      <c r="C295" t="str">
        <f t="shared" si="11"/>
        <v>기사임</v>
      </c>
      <c r="D295">
        <f>IF(C295="","",COUNTIF($C$1:C295,"기사임"))</f>
        <v>228</v>
      </c>
      <c r="K295" t="str">
        <f t="shared" si="12"/>
        <v>http://skinnonews.com</v>
      </c>
    </row>
    <row r="296" spans="1:11">
      <c r="A296" s="86" t="s">
        <v>1827</v>
      </c>
      <c r="B296" s="86">
        <v>2</v>
      </c>
      <c r="C296" t="str">
        <f t="shared" si="11"/>
        <v>기사임</v>
      </c>
      <c r="D296">
        <f>IF(C296="","",COUNTIF($C$1:C296,"기사임"))</f>
        <v>229</v>
      </c>
      <c r="K296" t="str">
        <f t="shared" si="12"/>
        <v>http://skinnonews.com</v>
      </c>
    </row>
    <row r="297" spans="1:11">
      <c r="A297" s="86" t="s">
        <v>1828</v>
      </c>
      <c r="B297" s="86">
        <v>2</v>
      </c>
      <c r="C297" t="str">
        <f t="shared" si="11"/>
        <v>기사임</v>
      </c>
      <c r="D297">
        <f>IF(C297="","",COUNTIF($C$1:C297,"기사임"))</f>
        <v>230</v>
      </c>
      <c r="K297" t="str">
        <f t="shared" si="12"/>
        <v>http://skinnonews.com</v>
      </c>
    </row>
    <row r="298" spans="1:11">
      <c r="A298" s="86" t="s">
        <v>969</v>
      </c>
      <c r="B298" s="86">
        <v>2</v>
      </c>
      <c r="C298" t="str">
        <f t="shared" si="11"/>
        <v>기사임</v>
      </c>
      <c r="D298">
        <f>IF(C298="","",COUNTIF($C$1:C298,"기사임"))</f>
        <v>231</v>
      </c>
      <c r="K298" t="str">
        <f t="shared" si="12"/>
        <v>http://skinnonews.com</v>
      </c>
    </row>
    <row r="299" spans="1:11">
      <c r="A299" s="86" t="s">
        <v>607</v>
      </c>
      <c r="B299" s="86">
        <v>2</v>
      </c>
      <c r="C299" t="str">
        <f t="shared" si="11"/>
        <v>기사임</v>
      </c>
      <c r="D299">
        <f>IF(C299="","",COUNTIF($C$1:C299,"기사임"))</f>
        <v>232</v>
      </c>
      <c r="K299" t="str">
        <f t="shared" si="12"/>
        <v>http://skinnonews.com</v>
      </c>
    </row>
    <row r="300" spans="1:11">
      <c r="A300" s="86" t="s">
        <v>311</v>
      </c>
      <c r="B300" s="86">
        <v>2</v>
      </c>
      <c r="C300" t="str">
        <f t="shared" si="11"/>
        <v>기사임</v>
      </c>
      <c r="D300">
        <f>IF(C300="","",COUNTIF($C$1:C300,"기사임"))</f>
        <v>233</v>
      </c>
      <c r="K300" t="str">
        <f t="shared" si="12"/>
        <v>http://skinnonews.com</v>
      </c>
    </row>
    <row r="301" spans="1:11">
      <c r="A301" s="86" t="s">
        <v>946</v>
      </c>
      <c r="B301" s="86">
        <v>2</v>
      </c>
      <c r="C301" t="str">
        <f t="shared" si="11"/>
        <v/>
      </c>
      <c r="D301" t="str">
        <f>IF(C301="","",COUNTIF($C$1:C301,"기사임"))</f>
        <v/>
      </c>
      <c r="K301" t="str">
        <f t="shared" si="12"/>
        <v>http://skinnonews.com</v>
      </c>
    </row>
    <row r="302" spans="1:11">
      <c r="A302" s="86" t="s">
        <v>1829</v>
      </c>
      <c r="B302" s="86">
        <v>2</v>
      </c>
      <c r="C302" t="str">
        <f t="shared" si="11"/>
        <v/>
      </c>
      <c r="D302" t="str">
        <f>IF(C302="","",COUNTIF($C$1:C302,"기사임"))</f>
        <v/>
      </c>
      <c r="K302" t="str">
        <f t="shared" si="12"/>
        <v>http://skinnonews.com</v>
      </c>
    </row>
    <row r="303" spans="1:11">
      <c r="A303" s="86" t="s">
        <v>1779</v>
      </c>
      <c r="B303" s="86">
        <v>2</v>
      </c>
      <c r="C303" t="str">
        <f t="shared" si="11"/>
        <v/>
      </c>
      <c r="D303" t="str">
        <f>IF(C303="","",COUNTIF($C$1:C303,"기사임"))</f>
        <v/>
      </c>
      <c r="K303" t="str">
        <f t="shared" si="12"/>
        <v>http://skinnonews.com</v>
      </c>
    </row>
    <row r="304" spans="1:11">
      <c r="A304" s="86" t="s">
        <v>1830</v>
      </c>
      <c r="B304" s="86">
        <v>2</v>
      </c>
      <c r="C304" t="str">
        <f t="shared" si="11"/>
        <v/>
      </c>
      <c r="D304" t="str">
        <f>IF(C304="","",COUNTIF($C$1:C304,"기사임"))</f>
        <v/>
      </c>
      <c r="K304" t="str">
        <f t="shared" si="12"/>
        <v>http://skinnonews.com</v>
      </c>
    </row>
    <row r="305" spans="1:11">
      <c r="A305" s="86" t="s">
        <v>1831</v>
      </c>
      <c r="B305" s="86">
        <v>2</v>
      </c>
      <c r="C305" t="str">
        <f t="shared" si="11"/>
        <v/>
      </c>
      <c r="D305" t="str">
        <f>IF(C305="","",COUNTIF($C$1:C305,"기사임"))</f>
        <v/>
      </c>
      <c r="K305" t="str">
        <f t="shared" si="12"/>
        <v>http://skinnonews.com</v>
      </c>
    </row>
    <row r="306" spans="1:11">
      <c r="A306" s="86" t="s">
        <v>1832</v>
      </c>
      <c r="B306" s="86">
        <v>2</v>
      </c>
      <c r="C306" t="str">
        <f t="shared" si="11"/>
        <v/>
      </c>
      <c r="D306" t="str">
        <f>IF(C306="","",COUNTIF($C$1:C306,"기사임"))</f>
        <v/>
      </c>
      <c r="K306" t="str">
        <f t="shared" si="12"/>
        <v>http://skinnonews.com</v>
      </c>
    </row>
    <row r="307" spans="1:11">
      <c r="A307" s="86" t="s">
        <v>1833</v>
      </c>
      <c r="B307" s="86">
        <v>2</v>
      </c>
      <c r="C307" t="str">
        <f t="shared" si="11"/>
        <v/>
      </c>
      <c r="D307" t="str">
        <f>IF(C307="","",COUNTIF($C$1:C307,"기사임"))</f>
        <v/>
      </c>
      <c r="K307" t="str">
        <f t="shared" si="12"/>
        <v>http://skinnonews.com</v>
      </c>
    </row>
    <row r="308" spans="1:11">
      <c r="A308" s="86" t="s">
        <v>1834</v>
      </c>
      <c r="B308" s="86">
        <v>2</v>
      </c>
      <c r="C308" t="str">
        <f t="shared" si="11"/>
        <v/>
      </c>
      <c r="D308" t="str">
        <f>IF(C308="","",COUNTIF($C$1:C308,"기사임"))</f>
        <v/>
      </c>
      <c r="K308" t="str">
        <f t="shared" si="12"/>
        <v>http://skinnonews.com</v>
      </c>
    </row>
    <row r="309" spans="1:11">
      <c r="A309" s="86" t="s">
        <v>1780</v>
      </c>
      <c r="B309" s="86">
        <v>2</v>
      </c>
      <c r="C309" t="str">
        <f t="shared" si="11"/>
        <v/>
      </c>
      <c r="D309" t="str">
        <f>IF(C309="","",COUNTIF($C$1:C309,"기사임"))</f>
        <v/>
      </c>
      <c r="K309" t="str">
        <f t="shared" si="12"/>
        <v>http://skinnonews.com</v>
      </c>
    </row>
    <row r="310" spans="1:11">
      <c r="A310" s="86" t="s">
        <v>1835</v>
      </c>
      <c r="B310" s="86">
        <v>2</v>
      </c>
      <c r="C310" t="str">
        <f t="shared" si="11"/>
        <v/>
      </c>
      <c r="D310" t="str">
        <f>IF(C310="","",COUNTIF($C$1:C310,"기사임"))</f>
        <v/>
      </c>
      <c r="K310" t="str">
        <f t="shared" si="12"/>
        <v>http://skinnonews.com</v>
      </c>
    </row>
    <row r="311" spans="1:11">
      <c r="A311" s="86" t="s">
        <v>879</v>
      </c>
      <c r="B311" s="86">
        <v>2</v>
      </c>
      <c r="C311" t="str">
        <f t="shared" si="11"/>
        <v/>
      </c>
      <c r="D311" t="str">
        <f>IF(C311="","",COUNTIF($C$1:C311,"기사임"))</f>
        <v/>
      </c>
      <c r="K311" t="str">
        <f t="shared" si="12"/>
        <v>http://skinnonews.com</v>
      </c>
    </row>
    <row r="312" spans="1:11">
      <c r="A312" s="86" t="s">
        <v>1836</v>
      </c>
      <c r="B312" s="86">
        <v>2</v>
      </c>
      <c r="C312" t="str">
        <f t="shared" si="11"/>
        <v/>
      </c>
      <c r="D312" t="str">
        <f>IF(C312="","",COUNTIF($C$1:C312,"기사임"))</f>
        <v/>
      </c>
      <c r="K312" t="str">
        <f t="shared" si="12"/>
        <v>http://skinnonews.com</v>
      </c>
    </row>
    <row r="313" spans="1:11">
      <c r="A313" s="86" t="s">
        <v>1632</v>
      </c>
      <c r="B313" s="86">
        <v>2</v>
      </c>
      <c r="C313" t="str">
        <f t="shared" si="11"/>
        <v/>
      </c>
      <c r="D313" t="str">
        <f>IF(C313="","",COUNTIF($C$1:C313,"기사임"))</f>
        <v/>
      </c>
      <c r="K313" t="str">
        <f t="shared" si="12"/>
        <v>http://skinnonews.com</v>
      </c>
    </row>
    <row r="314" spans="1:11">
      <c r="A314" s="86" t="s">
        <v>1837</v>
      </c>
      <c r="B314" s="86">
        <v>2</v>
      </c>
      <c r="C314" t="str">
        <f t="shared" si="11"/>
        <v/>
      </c>
      <c r="D314" t="str">
        <f>IF(C314="","",COUNTIF($C$1:C314,"기사임"))</f>
        <v/>
      </c>
      <c r="K314" t="str">
        <f t="shared" si="12"/>
        <v>http://skinnonews.com</v>
      </c>
    </row>
    <row r="315" spans="1:11">
      <c r="A315" s="86" t="s">
        <v>1148</v>
      </c>
      <c r="B315" s="86">
        <v>2</v>
      </c>
      <c r="C315" t="str">
        <f t="shared" si="11"/>
        <v/>
      </c>
      <c r="D315" t="str">
        <f>IF(C315="","",COUNTIF($C$1:C315,"기사임"))</f>
        <v/>
      </c>
      <c r="K315" t="str">
        <f t="shared" si="12"/>
        <v>http://skinnonews.com</v>
      </c>
    </row>
    <row r="316" spans="1:11">
      <c r="A316" s="86" t="s">
        <v>1838</v>
      </c>
      <c r="B316" s="86">
        <v>2</v>
      </c>
      <c r="C316" t="str">
        <f t="shared" si="11"/>
        <v/>
      </c>
      <c r="D316" t="str">
        <f>IF(C316="","",COUNTIF($C$1:C316,"기사임"))</f>
        <v/>
      </c>
      <c r="K316" t="str">
        <f t="shared" si="12"/>
        <v>http://skinnonews.com</v>
      </c>
    </row>
    <row r="317" spans="1:11">
      <c r="A317" s="86" t="s">
        <v>290</v>
      </c>
      <c r="B317" s="86">
        <v>2</v>
      </c>
      <c r="C317" t="str">
        <f t="shared" si="11"/>
        <v/>
      </c>
      <c r="D317" t="str">
        <f>IF(C317="","",COUNTIF($C$1:C317,"기사임"))</f>
        <v/>
      </c>
      <c r="K317" t="str">
        <f t="shared" si="12"/>
        <v>http://skinnonews.com</v>
      </c>
    </row>
    <row r="318" spans="1:11">
      <c r="A318" s="86" t="s">
        <v>1050</v>
      </c>
      <c r="B318" s="86">
        <v>2</v>
      </c>
      <c r="C318" t="str">
        <f t="shared" si="11"/>
        <v/>
      </c>
      <c r="D318" t="str">
        <f>IF(C318="","",COUNTIF($C$1:C318,"기사임"))</f>
        <v/>
      </c>
      <c r="K318" t="str">
        <f t="shared" si="12"/>
        <v>http://skinnonews.com</v>
      </c>
    </row>
    <row r="319" spans="1:11">
      <c r="A319" s="86" t="s">
        <v>1009</v>
      </c>
      <c r="B319" s="86">
        <v>2</v>
      </c>
      <c r="C319" t="str">
        <f t="shared" si="11"/>
        <v/>
      </c>
      <c r="D319" t="str">
        <f>IF(C319="","",COUNTIF($C$1:C319,"기사임"))</f>
        <v/>
      </c>
      <c r="K319" t="str">
        <f t="shared" si="12"/>
        <v>http://skinnonews.com</v>
      </c>
    </row>
    <row r="320" spans="1:11">
      <c r="A320" s="86" t="s">
        <v>1093</v>
      </c>
      <c r="B320" s="86">
        <v>2</v>
      </c>
      <c r="C320" t="str">
        <f t="shared" si="11"/>
        <v/>
      </c>
      <c r="D320" t="str">
        <f>IF(C320="","",COUNTIF($C$1:C320,"기사임"))</f>
        <v/>
      </c>
      <c r="K320" t="str">
        <f t="shared" si="12"/>
        <v>http://skinnonews.com</v>
      </c>
    </row>
    <row r="321" spans="1:11">
      <c r="A321" s="86" t="s">
        <v>1681</v>
      </c>
      <c r="B321" s="86">
        <v>2</v>
      </c>
      <c r="C321" t="str">
        <f t="shared" si="11"/>
        <v/>
      </c>
      <c r="D321" t="str">
        <f>IF(C321="","",COUNTIF($C$1:C321,"기사임"))</f>
        <v/>
      </c>
      <c r="K321" t="str">
        <f t="shared" si="12"/>
        <v>http://skinnonews.com</v>
      </c>
    </row>
    <row r="322" spans="1:11">
      <c r="A322" s="86" t="s">
        <v>1630</v>
      </c>
      <c r="B322" s="86">
        <v>2</v>
      </c>
      <c r="C322" t="str">
        <f t="shared" si="11"/>
        <v/>
      </c>
      <c r="D322" t="str">
        <f>IF(C322="","",COUNTIF($C$1:C322,"기사임"))</f>
        <v/>
      </c>
      <c r="K322" t="str">
        <f t="shared" si="12"/>
        <v>http://skinnonews.com</v>
      </c>
    </row>
    <row r="323" spans="1:11">
      <c r="A323" s="86" t="s">
        <v>1636</v>
      </c>
      <c r="B323" s="86">
        <v>2</v>
      </c>
      <c r="C323" t="str">
        <f t="shared" ref="C323:C386" si="13">IF(AND(LEFT(A323,17)="/global/archives/",ISNUMBER(_xlfn.NUMBERVALUE(MID(A323,18,1))),ISERROR(FIND("ckattempt",A323)),ISERROR(FIND("preview",A323))),"기사임","")</f>
        <v/>
      </c>
      <c r="D323" t="str">
        <f>IF(C323="","",COUNTIF($C$1:C323,"기사임"))</f>
        <v/>
      </c>
      <c r="K323" t="str">
        <f t="shared" ref="K323:K386" si="14">CONCATENATE("http://skinnonews.com",H323)</f>
        <v>http://skinnonews.com</v>
      </c>
    </row>
    <row r="324" spans="1:11">
      <c r="A324" s="86" t="s">
        <v>1290</v>
      </c>
      <c r="B324" s="86">
        <v>2</v>
      </c>
      <c r="C324" t="str">
        <f t="shared" si="13"/>
        <v/>
      </c>
      <c r="D324" t="str">
        <f>IF(C324="","",COUNTIF($C$1:C324,"기사임"))</f>
        <v/>
      </c>
      <c r="K324" t="str">
        <f t="shared" si="14"/>
        <v>http://skinnonews.com</v>
      </c>
    </row>
    <row r="325" spans="1:11">
      <c r="A325" s="86" t="s">
        <v>1104</v>
      </c>
      <c r="B325" s="86">
        <v>2</v>
      </c>
      <c r="C325" t="str">
        <f t="shared" si="13"/>
        <v/>
      </c>
      <c r="D325" t="str">
        <f>IF(C325="","",COUNTIF($C$1:C325,"기사임"))</f>
        <v/>
      </c>
      <c r="K325" t="str">
        <f t="shared" si="14"/>
        <v>http://skinnonews.com</v>
      </c>
    </row>
    <row r="326" spans="1:11">
      <c r="A326" s="86" t="s">
        <v>1574</v>
      </c>
      <c r="B326" s="86">
        <v>2</v>
      </c>
      <c r="C326" t="str">
        <f t="shared" si="13"/>
        <v/>
      </c>
      <c r="D326" t="str">
        <f>IF(C326="","",COUNTIF($C$1:C326,"기사임"))</f>
        <v/>
      </c>
      <c r="K326" t="str">
        <f t="shared" si="14"/>
        <v>http://skinnonews.com</v>
      </c>
    </row>
    <row r="327" spans="1:11">
      <c r="A327" s="86" t="s">
        <v>1120</v>
      </c>
      <c r="B327" s="86">
        <v>1</v>
      </c>
      <c r="C327" t="str">
        <f t="shared" si="13"/>
        <v>기사임</v>
      </c>
      <c r="D327">
        <f>IF(C327="","",COUNTIF($C$1:C327,"기사임"))</f>
        <v>234</v>
      </c>
      <c r="K327" t="str">
        <f t="shared" si="14"/>
        <v>http://skinnonews.com</v>
      </c>
    </row>
    <row r="328" spans="1:11">
      <c r="A328" s="86" t="s">
        <v>1839</v>
      </c>
      <c r="B328" s="86">
        <v>1</v>
      </c>
      <c r="C328" t="str">
        <f t="shared" si="13"/>
        <v>기사임</v>
      </c>
      <c r="D328">
        <f>IF(C328="","",COUNTIF($C$1:C328,"기사임"))</f>
        <v>235</v>
      </c>
      <c r="K328" t="str">
        <f t="shared" si="14"/>
        <v>http://skinnonews.com</v>
      </c>
    </row>
    <row r="329" spans="1:11">
      <c r="A329" s="86" t="s">
        <v>1840</v>
      </c>
      <c r="B329" s="86">
        <v>1</v>
      </c>
      <c r="C329" t="str">
        <f t="shared" si="13"/>
        <v>기사임</v>
      </c>
      <c r="D329">
        <f>IF(C329="","",COUNTIF($C$1:C329,"기사임"))</f>
        <v>236</v>
      </c>
      <c r="K329" t="str">
        <f t="shared" si="14"/>
        <v>http://skinnonews.com</v>
      </c>
    </row>
    <row r="330" spans="1:11">
      <c r="A330" s="86" t="s">
        <v>1181</v>
      </c>
      <c r="B330" s="86">
        <v>1</v>
      </c>
      <c r="C330" t="str">
        <f t="shared" si="13"/>
        <v>기사임</v>
      </c>
      <c r="D330">
        <f>IF(C330="","",COUNTIF($C$1:C330,"기사임"))</f>
        <v>237</v>
      </c>
      <c r="K330" t="str">
        <f t="shared" si="14"/>
        <v>http://skinnonews.com</v>
      </c>
    </row>
    <row r="331" spans="1:11">
      <c r="A331" s="86" t="s">
        <v>1250</v>
      </c>
      <c r="B331" s="86">
        <v>1</v>
      </c>
      <c r="C331" t="str">
        <f t="shared" si="13"/>
        <v>기사임</v>
      </c>
      <c r="D331">
        <f>IF(C331="","",COUNTIF($C$1:C331,"기사임"))</f>
        <v>238</v>
      </c>
      <c r="K331" t="str">
        <f t="shared" si="14"/>
        <v>http://skinnonews.com</v>
      </c>
    </row>
    <row r="332" spans="1:11">
      <c r="A332" s="86" t="s">
        <v>1183</v>
      </c>
      <c r="B332" s="86">
        <v>1</v>
      </c>
      <c r="C332" t="str">
        <f t="shared" si="13"/>
        <v>기사임</v>
      </c>
      <c r="D332">
        <f>IF(C332="","",COUNTIF($C$1:C332,"기사임"))</f>
        <v>239</v>
      </c>
      <c r="K332" t="str">
        <f t="shared" si="14"/>
        <v>http://skinnonews.com</v>
      </c>
    </row>
    <row r="333" spans="1:11">
      <c r="A333" s="86" t="s">
        <v>1841</v>
      </c>
      <c r="B333" s="86">
        <v>1</v>
      </c>
      <c r="C333" t="str">
        <f t="shared" si="13"/>
        <v>기사임</v>
      </c>
      <c r="D333">
        <f>IF(C333="","",COUNTIF($C$1:C333,"기사임"))</f>
        <v>240</v>
      </c>
      <c r="K333" t="str">
        <f t="shared" si="14"/>
        <v>http://skinnonews.com</v>
      </c>
    </row>
    <row r="334" spans="1:11">
      <c r="A334" s="86" t="s">
        <v>1763</v>
      </c>
      <c r="B334" s="86">
        <v>1</v>
      </c>
      <c r="C334" t="str">
        <f t="shared" si="13"/>
        <v>기사임</v>
      </c>
      <c r="D334">
        <f>IF(C334="","",COUNTIF($C$1:C334,"기사임"))</f>
        <v>241</v>
      </c>
      <c r="K334" t="str">
        <f t="shared" si="14"/>
        <v>http://skinnonews.com</v>
      </c>
    </row>
    <row r="335" spans="1:11">
      <c r="A335" s="86" t="s">
        <v>1242</v>
      </c>
      <c r="B335" s="86">
        <v>1</v>
      </c>
      <c r="C335" t="str">
        <f t="shared" si="13"/>
        <v>기사임</v>
      </c>
      <c r="D335">
        <f>IF(C335="","",COUNTIF($C$1:C335,"기사임"))</f>
        <v>242</v>
      </c>
      <c r="K335" t="str">
        <f t="shared" si="14"/>
        <v>http://skinnonews.com</v>
      </c>
    </row>
    <row r="336" spans="1:11">
      <c r="A336" s="86" t="s">
        <v>1842</v>
      </c>
      <c r="B336" s="86">
        <v>1</v>
      </c>
      <c r="C336" t="str">
        <f t="shared" si="13"/>
        <v>기사임</v>
      </c>
      <c r="D336">
        <f>IF(C336="","",COUNTIF($C$1:C336,"기사임"))</f>
        <v>243</v>
      </c>
      <c r="K336" t="str">
        <f t="shared" si="14"/>
        <v>http://skinnonews.com</v>
      </c>
    </row>
    <row r="337" spans="1:11">
      <c r="A337" s="86" t="s">
        <v>1764</v>
      </c>
      <c r="B337" s="86">
        <v>1</v>
      </c>
      <c r="C337" t="str">
        <f t="shared" si="13"/>
        <v>기사임</v>
      </c>
      <c r="D337">
        <f>IF(C337="","",COUNTIF($C$1:C337,"기사임"))</f>
        <v>244</v>
      </c>
      <c r="K337" t="str">
        <f t="shared" si="14"/>
        <v>http://skinnonews.com</v>
      </c>
    </row>
    <row r="338" spans="1:11">
      <c r="A338" s="86" t="s">
        <v>1193</v>
      </c>
      <c r="B338" s="86">
        <v>1</v>
      </c>
      <c r="C338" t="str">
        <f t="shared" si="13"/>
        <v>기사임</v>
      </c>
      <c r="D338">
        <f>IF(C338="","",COUNTIF($C$1:C338,"기사임"))</f>
        <v>245</v>
      </c>
      <c r="K338" t="str">
        <f t="shared" si="14"/>
        <v>http://skinnonews.com</v>
      </c>
    </row>
    <row r="339" spans="1:11">
      <c r="A339" s="86" t="s">
        <v>1843</v>
      </c>
      <c r="B339" s="86">
        <v>1</v>
      </c>
      <c r="C339" t="str">
        <f t="shared" si="13"/>
        <v>기사임</v>
      </c>
      <c r="D339">
        <f>IF(C339="","",COUNTIF($C$1:C339,"기사임"))</f>
        <v>246</v>
      </c>
      <c r="K339" t="str">
        <f t="shared" si="14"/>
        <v>http://skinnonews.com</v>
      </c>
    </row>
    <row r="340" spans="1:11">
      <c r="A340" s="86" t="s">
        <v>919</v>
      </c>
      <c r="B340" s="86">
        <v>1</v>
      </c>
      <c r="C340" t="str">
        <f t="shared" si="13"/>
        <v>기사임</v>
      </c>
      <c r="D340">
        <f>IF(C340="","",COUNTIF($C$1:C340,"기사임"))</f>
        <v>247</v>
      </c>
      <c r="K340" t="str">
        <f t="shared" si="14"/>
        <v>http://skinnonews.com</v>
      </c>
    </row>
    <row r="341" spans="1:11">
      <c r="A341" s="86" t="s">
        <v>1184</v>
      </c>
      <c r="B341" s="86">
        <v>1</v>
      </c>
      <c r="C341" t="str">
        <f t="shared" si="13"/>
        <v>기사임</v>
      </c>
      <c r="D341">
        <f>IF(C341="","",COUNTIF($C$1:C341,"기사임"))</f>
        <v>248</v>
      </c>
      <c r="K341" t="str">
        <f t="shared" si="14"/>
        <v>http://skinnonews.com</v>
      </c>
    </row>
    <row r="342" spans="1:11">
      <c r="A342" s="86" t="s">
        <v>1844</v>
      </c>
      <c r="B342" s="86">
        <v>1</v>
      </c>
      <c r="C342" t="str">
        <f t="shared" si="13"/>
        <v>기사임</v>
      </c>
      <c r="D342">
        <f>IF(C342="","",COUNTIF($C$1:C342,"기사임"))</f>
        <v>249</v>
      </c>
      <c r="K342" t="str">
        <f t="shared" si="14"/>
        <v>http://skinnonews.com</v>
      </c>
    </row>
    <row r="343" spans="1:11">
      <c r="A343" s="86" t="s">
        <v>1765</v>
      </c>
      <c r="B343" s="86">
        <v>1</v>
      </c>
      <c r="C343" t="str">
        <f t="shared" si="13"/>
        <v>기사임</v>
      </c>
      <c r="D343">
        <f>IF(C343="","",COUNTIF($C$1:C343,"기사임"))</f>
        <v>250</v>
      </c>
      <c r="K343" t="str">
        <f t="shared" si="14"/>
        <v>http://skinnonews.com</v>
      </c>
    </row>
    <row r="344" spans="1:11">
      <c r="A344" s="86" t="s">
        <v>305</v>
      </c>
      <c r="B344" s="86">
        <v>1</v>
      </c>
      <c r="C344" t="str">
        <f t="shared" si="13"/>
        <v>기사임</v>
      </c>
      <c r="D344">
        <f>IF(C344="","",COUNTIF($C$1:C344,"기사임"))</f>
        <v>251</v>
      </c>
      <c r="K344" t="str">
        <f t="shared" si="14"/>
        <v>http://skinnonews.com</v>
      </c>
    </row>
    <row r="345" spans="1:11">
      <c r="A345" s="86" t="s">
        <v>1241</v>
      </c>
      <c r="B345" s="86">
        <v>1</v>
      </c>
      <c r="C345" t="str">
        <f t="shared" si="13"/>
        <v>기사임</v>
      </c>
      <c r="D345">
        <f>IF(C345="","",COUNTIF($C$1:C345,"기사임"))</f>
        <v>252</v>
      </c>
      <c r="K345" t="str">
        <f t="shared" si="14"/>
        <v>http://skinnonews.com</v>
      </c>
    </row>
    <row r="346" spans="1:11">
      <c r="A346" s="86" t="s">
        <v>1845</v>
      </c>
      <c r="B346" s="86">
        <v>1</v>
      </c>
      <c r="C346" t="str">
        <f t="shared" si="13"/>
        <v>기사임</v>
      </c>
      <c r="D346">
        <f>IF(C346="","",COUNTIF($C$1:C346,"기사임"))</f>
        <v>253</v>
      </c>
      <c r="K346" t="str">
        <f t="shared" si="14"/>
        <v>http://skinnonews.com</v>
      </c>
    </row>
    <row r="347" spans="1:11">
      <c r="A347" s="86" t="s">
        <v>976</v>
      </c>
      <c r="B347" s="86">
        <v>1</v>
      </c>
      <c r="C347" t="str">
        <f t="shared" si="13"/>
        <v>기사임</v>
      </c>
      <c r="D347">
        <f>IF(C347="","",COUNTIF($C$1:C347,"기사임"))</f>
        <v>254</v>
      </c>
      <c r="K347" t="str">
        <f t="shared" si="14"/>
        <v>http://skinnonews.com</v>
      </c>
    </row>
    <row r="348" spans="1:11">
      <c r="A348" s="86" t="s">
        <v>1077</v>
      </c>
      <c r="B348" s="86">
        <v>1</v>
      </c>
      <c r="C348" t="str">
        <f t="shared" si="13"/>
        <v>기사임</v>
      </c>
      <c r="D348">
        <f>IF(C348="","",COUNTIF($C$1:C348,"기사임"))</f>
        <v>255</v>
      </c>
      <c r="K348" t="str">
        <f t="shared" si="14"/>
        <v>http://skinnonews.com</v>
      </c>
    </row>
    <row r="349" spans="1:11">
      <c r="A349" s="86" t="s">
        <v>1168</v>
      </c>
      <c r="B349" s="86">
        <v>1</v>
      </c>
      <c r="C349" t="str">
        <f t="shared" si="13"/>
        <v>기사임</v>
      </c>
      <c r="D349">
        <f>IF(C349="","",COUNTIF($C$1:C349,"기사임"))</f>
        <v>256</v>
      </c>
      <c r="K349" t="str">
        <f t="shared" si="14"/>
        <v>http://skinnonews.com</v>
      </c>
    </row>
    <row r="350" spans="1:11">
      <c r="A350" s="86" t="s">
        <v>1846</v>
      </c>
      <c r="B350" s="86">
        <v>1</v>
      </c>
      <c r="C350" t="str">
        <f t="shared" si="13"/>
        <v>기사임</v>
      </c>
      <c r="D350">
        <f>IF(C350="","",COUNTIF($C$1:C350,"기사임"))</f>
        <v>257</v>
      </c>
      <c r="K350" t="str">
        <f t="shared" si="14"/>
        <v>http://skinnonews.com</v>
      </c>
    </row>
    <row r="351" spans="1:11">
      <c r="A351" s="86" t="s">
        <v>1847</v>
      </c>
      <c r="B351" s="86">
        <v>1</v>
      </c>
      <c r="C351" t="str">
        <f t="shared" si="13"/>
        <v>기사임</v>
      </c>
      <c r="D351">
        <f>IF(C351="","",COUNTIF($C$1:C351,"기사임"))</f>
        <v>258</v>
      </c>
      <c r="K351" t="str">
        <f t="shared" si="14"/>
        <v>http://skinnonews.com</v>
      </c>
    </row>
    <row r="352" spans="1:11">
      <c r="A352" s="86" t="s">
        <v>1298</v>
      </c>
      <c r="B352" s="86">
        <v>1</v>
      </c>
      <c r="C352" t="str">
        <f t="shared" si="13"/>
        <v>기사임</v>
      </c>
      <c r="D352">
        <f>IF(C352="","",COUNTIF($C$1:C352,"기사임"))</f>
        <v>259</v>
      </c>
      <c r="K352" t="str">
        <f t="shared" si="14"/>
        <v>http://skinnonews.com</v>
      </c>
    </row>
    <row r="353" spans="1:11">
      <c r="A353" s="86" t="s">
        <v>1848</v>
      </c>
      <c r="B353" s="86">
        <v>1</v>
      </c>
      <c r="C353" t="str">
        <f t="shared" si="13"/>
        <v>기사임</v>
      </c>
      <c r="D353">
        <f>IF(C353="","",COUNTIF($C$1:C353,"기사임"))</f>
        <v>260</v>
      </c>
      <c r="K353" t="str">
        <f t="shared" si="14"/>
        <v>http://skinnonews.com</v>
      </c>
    </row>
    <row r="354" spans="1:11">
      <c r="A354" s="86" t="s">
        <v>256</v>
      </c>
      <c r="B354" s="86">
        <v>1</v>
      </c>
      <c r="C354" t="str">
        <f t="shared" si="13"/>
        <v>기사임</v>
      </c>
      <c r="D354">
        <f>IF(C354="","",COUNTIF($C$1:C354,"기사임"))</f>
        <v>261</v>
      </c>
      <c r="K354" t="str">
        <f t="shared" si="14"/>
        <v>http://skinnonews.com</v>
      </c>
    </row>
    <row r="355" spans="1:11">
      <c r="A355" s="86" t="s">
        <v>1849</v>
      </c>
      <c r="B355" s="86">
        <v>1</v>
      </c>
      <c r="C355" t="str">
        <f t="shared" si="13"/>
        <v>기사임</v>
      </c>
      <c r="D355">
        <f>IF(C355="","",COUNTIF($C$1:C355,"기사임"))</f>
        <v>262</v>
      </c>
      <c r="K355" t="str">
        <f t="shared" si="14"/>
        <v>http://skinnonews.com</v>
      </c>
    </row>
    <row r="356" spans="1:11">
      <c r="A356" s="86" t="s">
        <v>1850</v>
      </c>
      <c r="B356" s="86">
        <v>1</v>
      </c>
      <c r="C356" t="str">
        <f t="shared" si="13"/>
        <v>기사임</v>
      </c>
      <c r="D356">
        <f>IF(C356="","",COUNTIF($C$1:C356,"기사임"))</f>
        <v>263</v>
      </c>
      <c r="K356" t="str">
        <f t="shared" si="14"/>
        <v>http://skinnonews.com</v>
      </c>
    </row>
    <row r="357" spans="1:11">
      <c r="A357" s="86" t="s">
        <v>1299</v>
      </c>
      <c r="B357" s="86">
        <v>1</v>
      </c>
      <c r="C357" t="str">
        <f t="shared" si="13"/>
        <v>기사임</v>
      </c>
      <c r="D357">
        <f>IF(C357="","",COUNTIF($C$1:C357,"기사임"))</f>
        <v>264</v>
      </c>
      <c r="K357" t="str">
        <f t="shared" si="14"/>
        <v>http://skinnonews.com</v>
      </c>
    </row>
    <row r="358" spans="1:11">
      <c r="A358" s="86" t="s">
        <v>1851</v>
      </c>
      <c r="B358" s="86">
        <v>1</v>
      </c>
      <c r="C358" t="str">
        <f t="shared" si="13"/>
        <v>기사임</v>
      </c>
      <c r="D358">
        <f>IF(C358="","",COUNTIF($C$1:C358,"기사임"))</f>
        <v>265</v>
      </c>
      <c r="K358" t="str">
        <f t="shared" si="14"/>
        <v>http://skinnonews.com</v>
      </c>
    </row>
    <row r="359" spans="1:11">
      <c r="A359" s="86" t="s">
        <v>579</v>
      </c>
      <c r="B359" s="86">
        <v>1</v>
      </c>
      <c r="C359" t="str">
        <f t="shared" si="13"/>
        <v>기사임</v>
      </c>
      <c r="D359">
        <f>IF(C359="","",COUNTIF($C$1:C359,"기사임"))</f>
        <v>266</v>
      </c>
      <c r="K359" t="str">
        <f t="shared" si="14"/>
        <v>http://skinnonews.com</v>
      </c>
    </row>
    <row r="360" spans="1:11">
      <c r="A360" s="86" t="s">
        <v>1852</v>
      </c>
      <c r="B360" s="86">
        <v>1</v>
      </c>
      <c r="C360" t="str">
        <f t="shared" si="13"/>
        <v>기사임</v>
      </c>
      <c r="D360">
        <f>IF(C360="","",COUNTIF($C$1:C360,"기사임"))</f>
        <v>267</v>
      </c>
      <c r="K360" t="str">
        <f t="shared" si="14"/>
        <v>http://skinnonews.com</v>
      </c>
    </row>
    <row r="361" spans="1:11">
      <c r="A361" s="86" t="s">
        <v>1176</v>
      </c>
      <c r="B361" s="86">
        <v>1</v>
      </c>
      <c r="C361" t="str">
        <f t="shared" si="13"/>
        <v>기사임</v>
      </c>
      <c r="D361">
        <f>IF(C361="","",COUNTIF($C$1:C361,"기사임"))</f>
        <v>268</v>
      </c>
      <c r="K361" t="str">
        <f t="shared" si="14"/>
        <v>http://skinnonews.com</v>
      </c>
    </row>
    <row r="362" spans="1:11">
      <c r="A362" s="86" t="s">
        <v>516</v>
      </c>
      <c r="B362" s="86">
        <v>1</v>
      </c>
      <c r="C362" t="str">
        <f t="shared" si="13"/>
        <v>기사임</v>
      </c>
      <c r="D362">
        <f>IF(C362="","",COUNTIF($C$1:C362,"기사임"))</f>
        <v>269</v>
      </c>
      <c r="K362" t="str">
        <f t="shared" si="14"/>
        <v>http://skinnonews.com</v>
      </c>
    </row>
    <row r="363" spans="1:11">
      <c r="A363" s="86" t="s">
        <v>1262</v>
      </c>
      <c r="B363" s="86">
        <v>1</v>
      </c>
      <c r="C363" t="str">
        <f t="shared" si="13"/>
        <v>기사임</v>
      </c>
      <c r="D363">
        <f>IF(C363="","",COUNTIF($C$1:C363,"기사임"))</f>
        <v>270</v>
      </c>
      <c r="K363" t="str">
        <f t="shared" si="14"/>
        <v>http://skinnonews.com</v>
      </c>
    </row>
    <row r="364" spans="1:11">
      <c r="A364" s="86" t="s">
        <v>1853</v>
      </c>
      <c r="B364" s="86">
        <v>1</v>
      </c>
      <c r="C364" t="str">
        <f t="shared" si="13"/>
        <v>기사임</v>
      </c>
      <c r="D364">
        <f>IF(C364="","",COUNTIF($C$1:C364,"기사임"))</f>
        <v>271</v>
      </c>
      <c r="K364" t="str">
        <f t="shared" si="14"/>
        <v>http://skinnonews.com</v>
      </c>
    </row>
    <row r="365" spans="1:11">
      <c r="A365" s="86" t="s">
        <v>582</v>
      </c>
      <c r="B365" s="86">
        <v>1</v>
      </c>
      <c r="C365" t="str">
        <f t="shared" si="13"/>
        <v>기사임</v>
      </c>
      <c r="D365">
        <f>IF(C365="","",COUNTIF($C$1:C365,"기사임"))</f>
        <v>272</v>
      </c>
      <c r="K365" t="str">
        <f t="shared" si="14"/>
        <v>http://skinnonews.com</v>
      </c>
    </row>
    <row r="366" spans="1:11">
      <c r="A366" s="86" t="s">
        <v>1854</v>
      </c>
      <c r="B366" s="86">
        <v>1</v>
      </c>
      <c r="C366" t="str">
        <f t="shared" si="13"/>
        <v>기사임</v>
      </c>
      <c r="D366">
        <f>IF(C366="","",COUNTIF($C$1:C366,"기사임"))</f>
        <v>273</v>
      </c>
      <c r="K366" t="str">
        <f t="shared" si="14"/>
        <v>http://skinnonews.com</v>
      </c>
    </row>
    <row r="367" spans="1:11">
      <c r="A367" s="86" t="s">
        <v>1855</v>
      </c>
      <c r="B367" s="86">
        <v>1</v>
      </c>
      <c r="C367" t="str">
        <f t="shared" si="13"/>
        <v>기사임</v>
      </c>
      <c r="D367">
        <f>IF(C367="","",COUNTIF($C$1:C367,"기사임"))</f>
        <v>274</v>
      </c>
      <c r="K367" t="str">
        <f t="shared" si="14"/>
        <v>http://skinnonews.com</v>
      </c>
    </row>
    <row r="368" spans="1:11">
      <c r="A368" s="86" t="s">
        <v>1856</v>
      </c>
      <c r="B368" s="86">
        <v>1</v>
      </c>
      <c r="C368" t="str">
        <f t="shared" si="13"/>
        <v>기사임</v>
      </c>
      <c r="D368">
        <f>IF(C368="","",COUNTIF($C$1:C368,"기사임"))</f>
        <v>275</v>
      </c>
      <c r="K368" t="str">
        <f t="shared" si="14"/>
        <v>http://skinnonews.com</v>
      </c>
    </row>
    <row r="369" spans="1:11">
      <c r="A369" s="86" t="s">
        <v>1767</v>
      </c>
      <c r="B369" s="86">
        <v>1</v>
      </c>
      <c r="C369" t="str">
        <f t="shared" si="13"/>
        <v>기사임</v>
      </c>
      <c r="D369">
        <f>IF(C369="","",COUNTIF($C$1:C369,"기사임"))</f>
        <v>276</v>
      </c>
      <c r="K369" t="str">
        <f t="shared" si="14"/>
        <v>http://skinnonews.com</v>
      </c>
    </row>
    <row r="370" spans="1:11">
      <c r="A370" s="86" t="s">
        <v>1857</v>
      </c>
      <c r="B370" s="86">
        <v>1</v>
      </c>
      <c r="C370" t="str">
        <f t="shared" si="13"/>
        <v>기사임</v>
      </c>
      <c r="D370">
        <f>IF(C370="","",COUNTIF($C$1:C370,"기사임"))</f>
        <v>277</v>
      </c>
      <c r="K370" t="str">
        <f t="shared" si="14"/>
        <v>http://skinnonews.com</v>
      </c>
    </row>
    <row r="371" spans="1:11">
      <c r="A371" s="86" t="s">
        <v>1201</v>
      </c>
      <c r="B371" s="86">
        <v>1</v>
      </c>
      <c r="C371" t="str">
        <f t="shared" si="13"/>
        <v>기사임</v>
      </c>
      <c r="D371">
        <f>IF(C371="","",COUNTIF($C$1:C371,"기사임"))</f>
        <v>278</v>
      </c>
      <c r="K371" t="str">
        <f t="shared" si="14"/>
        <v>http://skinnonews.com</v>
      </c>
    </row>
    <row r="372" spans="1:11">
      <c r="A372" s="86" t="s">
        <v>1037</v>
      </c>
      <c r="B372" s="86">
        <v>1</v>
      </c>
      <c r="C372" t="str">
        <f t="shared" si="13"/>
        <v>기사임</v>
      </c>
      <c r="D372">
        <f>IF(C372="","",COUNTIF($C$1:C372,"기사임"))</f>
        <v>279</v>
      </c>
      <c r="K372" t="str">
        <f t="shared" si="14"/>
        <v>http://skinnonews.com</v>
      </c>
    </row>
    <row r="373" spans="1:11">
      <c r="A373" s="86" t="s">
        <v>1758</v>
      </c>
      <c r="B373" s="86">
        <v>1</v>
      </c>
      <c r="C373" t="str">
        <f t="shared" si="13"/>
        <v>기사임</v>
      </c>
      <c r="D373">
        <f>IF(C373="","",COUNTIF($C$1:C373,"기사임"))</f>
        <v>280</v>
      </c>
      <c r="K373" t="str">
        <f t="shared" si="14"/>
        <v>http://skinnonews.com</v>
      </c>
    </row>
    <row r="374" spans="1:11">
      <c r="A374" s="86" t="s">
        <v>1858</v>
      </c>
      <c r="B374" s="86">
        <v>1</v>
      </c>
      <c r="C374" t="str">
        <f t="shared" si="13"/>
        <v>기사임</v>
      </c>
      <c r="D374">
        <f>IF(C374="","",COUNTIF($C$1:C374,"기사임"))</f>
        <v>281</v>
      </c>
      <c r="K374" t="str">
        <f t="shared" si="14"/>
        <v>http://skinnonews.com</v>
      </c>
    </row>
    <row r="375" spans="1:11">
      <c r="A375" s="86" t="s">
        <v>1679</v>
      </c>
      <c r="B375" s="86">
        <v>1</v>
      </c>
      <c r="C375" t="str">
        <f t="shared" si="13"/>
        <v>기사임</v>
      </c>
      <c r="D375">
        <f>IF(C375="","",COUNTIF($C$1:C375,"기사임"))</f>
        <v>282</v>
      </c>
      <c r="K375" t="str">
        <f t="shared" si="14"/>
        <v>http://skinnonews.com</v>
      </c>
    </row>
    <row r="376" spans="1:11">
      <c r="A376" s="86" t="s">
        <v>924</v>
      </c>
      <c r="B376" s="86">
        <v>1</v>
      </c>
      <c r="C376" t="str">
        <f t="shared" si="13"/>
        <v>기사임</v>
      </c>
      <c r="D376">
        <f>IF(C376="","",COUNTIF($C$1:C376,"기사임"))</f>
        <v>283</v>
      </c>
      <c r="K376" t="str">
        <f t="shared" si="14"/>
        <v>http://skinnonews.com</v>
      </c>
    </row>
    <row r="377" spans="1:11">
      <c r="A377" s="86" t="s">
        <v>1859</v>
      </c>
      <c r="B377" s="86">
        <v>1</v>
      </c>
      <c r="C377" t="str">
        <f t="shared" si="13"/>
        <v>기사임</v>
      </c>
      <c r="D377">
        <f>IF(C377="","",COUNTIF($C$1:C377,"기사임"))</f>
        <v>284</v>
      </c>
      <c r="K377" t="str">
        <f t="shared" si="14"/>
        <v>http://skinnonews.com</v>
      </c>
    </row>
    <row r="378" spans="1:11">
      <c r="A378" s="86" t="s">
        <v>931</v>
      </c>
      <c r="B378" s="86">
        <v>1</v>
      </c>
      <c r="C378" t="str">
        <f t="shared" si="13"/>
        <v>기사임</v>
      </c>
      <c r="D378">
        <f>IF(C378="","",COUNTIF($C$1:C378,"기사임"))</f>
        <v>285</v>
      </c>
      <c r="K378" t="str">
        <f t="shared" si="14"/>
        <v>http://skinnonews.com</v>
      </c>
    </row>
    <row r="379" spans="1:11">
      <c r="A379" s="86" t="s">
        <v>1768</v>
      </c>
      <c r="B379" s="86">
        <v>1</v>
      </c>
      <c r="C379" t="str">
        <f t="shared" si="13"/>
        <v>기사임</v>
      </c>
      <c r="D379">
        <f>IF(C379="","",COUNTIF($C$1:C379,"기사임"))</f>
        <v>286</v>
      </c>
      <c r="K379" t="str">
        <f t="shared" si="14"/>
        <v>http://skinnonews.com</v>
      </c>
    </row>
    <row r="380" spans="1:11">
      <c r="A380" s="86" t="s">
        <v>994</v>
      </c>
      <c r="B380" s="86">
        <v>1</v>
      </c>
      <c r="C380" t="str">
        <f t="shared" si="13"/>
        <v>기사임</v>
      </c>
      <c r="D380">
        <f>IF(C380="","",COUNTIF($C$1:C380,"기사임"))</f>
        <v>287</v>
      </c>
      <c r="K380" t="str">
        <f t="shared" si="14"/>
        <v>http://skinnonews.com</v>
      </c>
    </row>
    <row r="381" spans="1:11">
      <c r="A381" s="86" t="s">
        <v>1167</v>
      </c>
      <c r="B381" s="86">
        <v>1</v>
      </c>
      <c r="C381" t="str">
        <f t="shared" si="13"/>
        <v>기사임</v>
      </c>
      <c r="D381">
        <f>IF(C381="","",COUNTIF($C$1:C381,"기사임"))</f>
        <v>288</v>
      </c>
      <c r="K381" t="str">
        <f t="shared" si="14"/>
        <v>http://skinnonews.com</v>
      </c>
    </row>
    <row r="382" spans="1:11">
      <c r="A382" s="86" t="s">
        <v>1860</v>
      </c>
      <c r="B382" s="86">
        <v>1</v>
      </c>
      <c r="C382" t="str">
        <f t="shared" si="13"/>
        <v>기사임</v>
      </c>
      <c r="D382">
        <f>IF(C382="","",COUNTIF($C$1:C382,"기사임"))</f>
        <v>289</v>
      </c>
      <c r="K382" t="str">
        <f t="shared" si="14"/>
        <v>http://skinnonews.com</v>
      </c>
    </row>
    <row r="383" spans="1:11">
      <c r="A383" s="86" t="s">
        <v>1861</v>
      </c>
      <c r="B383" s="86">
        <v>1</v>
      </c>
      <c r="C383" t="str">
        <f t="shared" si="13"/>
        <v>기사임</v>
      </c>
      <c r="D383">
        <f>IF(C383="","",COUNTIF($C$1:C383,"기사임"))</f>
        <v>290</v>
      </c>
      <c r="K383" t="str">
        <f t="shared" si="14"/>
        <v>http://skinnonews.com</v>
      </c>
    </row>
    <row r="384" spans="1:11">
      <c r="A384" s="86" t="s">
        <v>1769</v>
      </c>
      <c r="B384" s="86">
        <v>1</v>
      </c>
      <c r="C384" t="str">
        <f t="shared" si="13"/>
        <v>기사임</v>
      </c>
      <c r="D384">
        <f>IF(C384="","",COUNTIF($C$1:C384,"기사임"))</f>
        <v>291</v>
      </c>
      <c r="K384" t="str">
        <f t="shared" si="14"/>
        <v>http://skinnonews.com</v>
      </c>
    </row>
    <row r="385" spans="1:11">
      <c r="A385" s="86" t="s">
        <v>1307</v>
      </c>
      <c r="B385" s="86">
        <v>1</v>
      </c>
      <c r="C385" t="str">
        <f t="shared" si="13"/>
        <v>기사임</v>
      </c>
      <c r="D385">
        <f>IF(C385="","",COUNTIF($C$1:C385,"기사임"))</f>
        <v>292</v>
      </c>
      <c r="K385" t="str">
        <f t="shared" si="14"/>
        <v>http://skinnonews.com</v>
      </c>
    </row>
    <row r="386" spans="1:11">
      <c r="A386" s="86" t="s">
        <v>1649</v>
      </c>
      <c r="B386" s="86">
        <v>1</v>
      </c>
      <c r="C386" t="str">
        <f t="shared" si="13"/>
        <v>기사임</v>
      </c>
      <c r="D386">
        <f>IF(C386="","",COUNTIF($C$1:C386,"기사임"))</f>
        <v>293</v>
      </c>
      <c r="K386" t="str">
        <f t="shared" si="14"/>
        <v>http://skinnonews.com</v>
      </c>
    </row>
    <row r="387" spans="1:11">
      <c r="A387" s="86" t="s">
        <v>1756</v>
      </c>
      <c r="B387" s="86">
        <v>1</v>
      </c>
      <c r="C387" t="str">
        <f t="shared" ref="C387:C450" si="15">IF(AND(LEFT(A387,17)="/global/archives/",ISNUMBER(_xlfn.NUMBERVALUE(MID(A387,18,1))),ISERROR(FIND("ckattempt",A387)),ISERROR(FIND("preview",A387))),"기사임","")</f>
        <v>기사임</v>
      </c>
      <c r="D387">
        <f>IF(C387="","",COUNTIF($C$1:C387,"기사임"))</f>
        <v>294</v>
      </c>
      <c r="K387" t="str">
        <f t="shared" ref="K387:K450" si="16">CONCATENATE("http://skinnonews.com",H387)</f>
        <v>http://skinnonews.com</v>
      </c>
    </row>
    <row r="388" spans="1:11">
      <c r="A388" s="86" t="s">
        <v>1862</v>
      </c>
      <c r="B388" s="86">
        <v>1</v>
      </c>
      <c r="C388" t="str">
        <f t="shared" si="15"/>
        <v>기사임</v>
      </c>
      <c r="D388">
        <f>IF(C388="","",COUNTIF($C$1:C388,"기사임"))</f>
        <v>295</v>
      </c>
      <c r="K388" t="str">
        <f t="shared" si="16"/>
        <v>http://skinnonews.com</v>
      </c>
    </row>
    <row r="389" spans="1:11">
      <c r="A389" s="86" t="s">
        <v>1863</v>
      </c>
      <c r="B389" s="86">
        <v>1</v>
      </c>
      <c r="C389" t="str">
        <f t="shared" si="15"/>
        <v>기사임</v>
      </c>
      <c r="D389">
        <f>IF(C389="","",COUNTIF($C$1:C389,"기사임"))</f>
        <v>296</v>
      </c>
      <c r="K389" t="str">
        <f t="shared" si="16"/>
        <v>http://skinnonews.com</v>
      </c>
    </row>
    <row r="390" spans="1:11">
      <c r="A390" s="86" t="s">
        <v>1004</v>
      </c>
      <c r="B390" s="86">
        <v>1</v>
      </c>
      <c r="C390" t="str">
        <f t="shared" si="15"/>
        <v>기사임</v>
      </c>
      <c r="D390">
        <f>IF(C390="","",COUNTIF($C$1:C390,"기사임"))</f>
        <v>297</v>
      </c>
      <c r="K390" t="str">
        <f t="shared" si="16"/>
        <v>http://skinnonews.com</v>
      </c>
    </row>
    <row r="391" spans="1:11">
      <c r="A391" s="86" t="s">
        <v>1202</v>
      </c>
      <c r="B391" s="86">
        <v>1</v>
      </c>
      <c r="C391" t="str">
        <f t="shared" si="15"/>
        <v>기사임</v>
      </c>
      <c r="D391">
        <f>IF(C391="","",COUNTIF($C$1:C391,"기사임"))</f>
        <v>298</v>
      </c>
      <c r="K391" t="str">
        <f t="shared" si="16"/>
        <v>http://skinnonews.com</v>
      </c>
    </row>
    <row r="392" spans="1:11">
      <c r="A392" s="86" t="s">
        <v>1864</v>
      </c>
      <c r="B392" s="86">
        <v>1</v>
      </c>
      <c r="C392" t="str">
        <f t="shared" si="15"/>
        <v>기사임</v>
      </c>
      <c r="D392">
        <f>IF(C392="","",COUNTIF($C$1:C392,"기사임"))</f>
        <v>299</v>
      </c>
      <c r="K392" t="str">
        <f t="shared" si="16"/>
        <v>http://skinnonews.com</v>
      </c>
    </row>
    <row r="393" spans="1:11">
      <c r="A393" s="86" t="s">
        <v>882</v>
      </c>
      <c r="B393" s="86">
        <v>1</v>
      </c>
      <c r="C393" t="str">
        <f t="shared" si="15"/>
        <v>기사임</v>
      </c>
      <c r="D393">
        <f>IF(C393="","",COUNTIF($C$1:C393,"기사임"))</f>
        <v>300</v>
      </c>
      <c r="K393" t="str">
        <f t="shared" si="16"/>
        <v>http://skinnonews.com</v>
      </c>
    </row>
    <row r="394" spans="1:11">
      <c r="A394" s="86" t="s">
        <v>1313</v>
      </c>
      <c r="B394" s="86">
        <v>1</v>
      </c>
      <c r="C394" t="str">
        <f t="shared" si="15"/>
        <v>기사임</v>
      </c>
      <c r="D394">
        <f>IF(C394="","",COUNTIF($C$1:C394,"기사임"))</f>
        <v>301</v>
      </c>
      <c r="K394" t="str">
        <f t="shared" si="16"/>
        <v>http://skinnonews.com</v>
      </c>
    </row>
    <row r="395" spans="1:11">
      <c r="A395" s="86" t="s">
        <v>1204</v>
      </c>
      <c r="B395" s="86">
        <v>1</v>
      </c>
      <c r="C395" t="str">
        <f t="shared" si="15"/>
        <v>기사임</v>
      </c>
      <c r="D395">
        <f>IF(C395="","",COUNTIF($C$1:C395,"기사임"))</f>
        <v>302</v>
      </c>
      <c r="K395" t="str">
        <f t="shared" si="16"/>
        <v>http://skinnonews.com</v>
      </c>
    </row>
    <row r="396" spans="1:11">
      <c r="A396" s="86" t="s">
        <v>1865</v>
      </c>
      <c r="B396" s="86">
        <v>1</v>
      </c>
      <c r="C396" t="str">
        <f t="shared" si="15"/>
        <v>기사임</v>
      </c>
      <c r="D396">
        <f>IF(C396="","",COUNTIF($C$1:C396,"기사임"))</f>
        <v>303</v>
      </c>
      <c r="K396" t="str">
        <f t="shared" si="16"/>
        <v>http://skinnonews.com</v>
      </c>
    </row>
    <row r="397" spans="1:11">
      <c r="A397" s="86" t="s">
        <v>1079</v>
      </c>
      <c r="B397" s="86">
        <v>1</v>
      </c>
      <c r="C397" t="str">
        <f t="shared" si="15"/>
        <v>기사임</v>
      </c>
      <c r="D397">
        <f>IF(C397="","",COUNTIF($C$1:C397,"기사임"))</f>
        <v>304</v>
      </c>
      <c r="K397" t="str">
        <f t="shared" si="16"/>
        <v>http://skinnonews.com</v>
      </c>
    </row>
    <row r="398" spans="1:11">
      <c r="A398" s="86" t="s">
        <v>1866</v>
      </c>
      <c r="B398" s="86">
        <v>1</v>
      </c>
      <c r="C398" t="str">
        <f t="shared" si="15"/>
        <v>기사임</v>
      </c>
      <c r="D398">
        <f>IF(C398="","",COUNTIF($C$1:C398,"기사임"))</f>
        <v>305</v>
      </c>
      <c r="K398" t="str">
        <f t="shared" si="16"/>
        <v>http://skinnonews.com</v>
      </c>
    </row>
    <row r="399" spans="1:11">
      <c r="A399" s="86" t="s">
        <v>1316</v>
      </c>
      <c r="B399" s="86">
        <v>1</v>
      </c>
      <c r="C399" t="str">
        <f t="shared" si="15"/>
        <v>기사임</v>
      </c>
      <c r="D399">
        <f>IF(C399="","",COUNTIF($C$1:C399,"기사임"))</f>
        <v>306</v>
      </c>
      <c r="K399" t="str">
        <f t="shared" si="16"/>
        <v>http://skinnonews.com</v>
      </c>
    </row>
    <row r="400" spans="1:11">
      <c r="A400" s="86" t="s">
        <v>1254</v>
      </c>
      <c r="B400" s="86">
        <v>1</v>
      </c>
      <c r="C400" t="str">
        <f t="shared" si="15"/>
        <v>기사임</v>
      </c>
      <c r="D400">
        <f>IF(C400="","",COUNTIF($C$1:C400,"기사임"))</f>
        <v>307</v>
      </c>
      <c r="K400" t="str">
        <f t="shared" si="16"/>
        <v>http://skinnonews.com</v>
      </c>
    </row>
    <row r="401" spans="1:11">
      <c r="A401" s="86" t="s">
        <v>1267</v>
      </c>
      <c r="B401" s="86">
        <v>1</v>
      </c>
      <c r="C401" t="str">
        <f t="shared" si="15"/>
        <v>기사임</v>
      </c>
      <c r="D401">
        <f>IF(C401="","",COUNTIF($C$1:C401,"기사임"))</f>
        <v>308</v>
      </c>
      <c r="K401" t="str">
        <f t="shared" si="16"/>
        <v>http://skinnonews.com</v>
      </c>
    </row>
    <row r="402" spans="1:11">
      <c r="A402" s="86" t="s">
        <v>1047</v>
      </c>
      <c r="B402" s="86">
        <v>1</v>
      </c>
      <c r="C402" t="str">
        <f t="shared" si="15"/>
        <v>기사임</v>
      </c>
      <c r="D402">
        <f>IF(C402="","",COUNTIF($C$1:C402,"기사임"))</f>
        <v>309</v>
      </c>
      <c r="K402" t="str">
        <f t="shared" si="16"/>
        <v>http://skinnonews.com</v>
      </c>
    </row>
    <row r="403" spans="1:11">
      <c r="A403" s="86" t="s">
        <v>1867</v>
      </c>
      <c r="B403" s="86">
        <v>1</v>
      </c>
      <c r="C403" t="str">
        <f t="shared" si="15"/>
        <v>기사임</v>
      </c>
      <c r="D403">
        <f>IF(C403="","",COUNTIF($C$1:C403,"기사임"))</f>
        <v>310</v>
      </c>
      <c r="K403" t="str">
        <f t="shared" si="16"/>
        <v>http://skinnonews.com</v>
      </c>
    </row>
    <row r="404" spans="1:11">
      <c r="A404" s="86" t="s">
        <v>1868</v>
      </c>
      <c r="B404" s="86">
        <v>1</v>
      </c>
      <c r="C404" t="str">
        <f t="shared" si="15"/>
        <v>기사임</v>
      </c>
      <c r="D404">
        <f>IF(C404="","",COUNTIF($C$1:C404,"기사임"))</f>
        <v>311</v>
      </c>
      <c r="K404" t="str">
        <f t="shared" si="16"/>
        <v>http://skinnonews.com</v>
      </c>
    </row>
    <row r="405" spans="1:11">
      <c r="A405" s="86" t="s">
        <v>1761</v>
      </c>
      <c r="B405" s="86">
        <v>1</v>
      </c>
      <c r="C405" t="str">
        <f t="shared" si="15"/>
        <v>기사임</v>
      </c>
      <c r="D405">
        <f>IF(C405="","",COUNTIF($C$1:C405,"기사임"))</f>
        <v>312</v>
      </c>
      <c r="K405" t="str">
        <f t="shared" si="16"/>
        <v>http://skinnonews.com</v>
      </c>
    </row>
    <row r="406" spans="1:11">
      <c r="A406" s="86" t="s">
        <v>1773</v>
      </c>
      <c r="B406" s="86">
        <v>1</v>
      </c>
      <c r="C406" t="str">
        <f t="shared" si="15"/>
        <v>기사임</v>
      </c>
      <c r="D406">
        <f>IF(C406="","",COUNTIF($C$1:C406,"기사임"))</f>
        <v>313</v>
      </c>
      <c r="K406" t="str">
        <f t="shared" si="16"/>
        <v>http://skinnonews.com</v>
      </c>
    </row>
    <row r="407" spans="1:11">
      <c r="A407" s="86" t="s">
        <v>1869</v>
      </c>
      <c r="B407" s="86">
        <v>1</v>
      </c>
      <c r="C407" t="str">
        <f t="shared" si="15"/>
        <v>기사임</v>
      </c>
      <c r="D407">
        <f>IF(C407="","",COUNTIF($C$1:C407,"기사임"))</f>
        <v>314</v>
      </c>
      <c r="K407" t="str">
        <f t="shared" si="16"/>
        <v>http://skinnonews.com</v>
      </c>
    </row>
    <row r="408" spans="1:11">
      <c r="A408" s="86" t="s">
        <v>1870</v>
      </c>
      <c r="B408" s="86">
        <v>1</v>
      </c>
      <c r="C408" t="str">
        <f t="shared" si="15"/>
        <v>기사임</v>
      </c>
      <c r="D408">
        <f>IF(C408="","",COUNTIF($C$1:C408,"기사임"))</f>
        <v>315</v>
      </c>
      <c r="K408" t="str">
        <f t="shared" si="16"/>
        <v>http://skinnonews.com</v>
      </c>
    </row>
    <row r="409" spans="1:11">
      <c r="A409" s="86" t="s">
        <v>1871</v>
      </c>
      <c r="B409" s="86">
        <v>1</v>
      </c>
      <c r="C409" t="str">
        <f t="shared" si="15"/>
        <v>기사임</v>
      </c>
      <c r="D409">
        <f>IF(C409="","",COUNTIF($C$1:C409,"기사임"))</f>
        <v>316</v>
      </c>
      <c r="K409" t="str">
        <f t="shared" si="16"/>
        <v>http://skinnonews.com</v>
      </c>
    </row>
    <row r="410" spans="1:11">
      <c r="A410" s="86" t="s">
        <v>1872</v>
      </c>
      <c r="B410" s="86">
        <v>1</v>
      </c>
      <c r="C410" t="str">
        <f t="shared" si="15"/>
        <v>기사임</v>
      </c>
      <c r="D410">
        <f>IF(C410="","",COUNTIF($C$1:C410,"기사임"))</f>
        <v>317</v>
      </c>
      <c r="K410" t="str">
        <f t="shared" si="16"/>
        <v>http://skinnonews.com</v>
      </c>
    </row>
    <row r="411" spans="1:11">
      <c r="A411" s="86" t="s">
        <v>1138</v>
      </c>
      <c r="B411" s="86">
        <v>1</v>
      </c>
      <c r="C411" t="str">
        <f t="shared" si="15"/>
        <v>기사임</v>
      </c>
      <c r="D411">
        <f>IF(C411="","",COUNTIF($C$1:C411,"기사임"))</f>
        <v>318</v>
      </c>
      <c r="K411" t="str">
        <f t="shared" si="16"/>
        <v>http://skinnonews.com</v>
      </c>
    </row>
    <row r="412" spans="1:11">
      <c r="A412" s="86" t="s">
        <v>652</v>
      </c>
      <c r="B412" s="86">
        <v>1</v>
      </c>
      <c r="C412" t="str">
        <f t="shared" si="15"/>
        <v>기사임</v>
      </c>
      <c r="D412">
        <f>IF(C412="","",COUNTIF($C$1:C412,"기사임"))</f>
        <v>319</v>
      </c>
      <c r="K412" t="str">
        <f t="shared" si="16"/>
        <v>http://skinnonews.com</v>
      </c>
    </row>
    <row r="413" spans="1:11">
      <c r="A413" s="86" t="s">
        <v>1873</v>
      </c>
      <c r="B413" s="86">
        <v>1</v>
      </c>
      <c r="C413" t="str">
        <f t="shared" si="15"/>
        <v>기사임</v>
      </c>
      <c r="D413">
        <f>IF(C413="","",COUNTIF($C$1:C413,"기사임"))</f>
        <v>320</v>
      </c>
      <c r="K413" t="str">
        <f t="shared" si="16"/>
        <v>http://skinnonews.com</v>
      </c>
    </row>
    <row r="414" spans="1:11">
      <c r="A414" s="86" t="s">
        <v>1774</v>
      </c>
      <c r="B414" s="86">
        <v>1</v>
      </c>
      <c r="C414" t="str">
        <f t="shared" si="15"/>
        <v>기사임</v>
      </c>
      <c r="D414">
        <f>IF(C414="","",COUNTIF($C$1:C414,"기사임"))</f>
        <v>321</v>
      </c>
      <c r="K414" t="str">
        <f t="shared" si="16"/>
        <v>http://skinnonews.com</v>
      </c>
    </row>
    <row r="415" spans="1:11">
      <c r="A415" s="86" t="s">
        <v>1874</v>
      </c>
      <c r="B415" s="86">
        <v>1</v>
      </c>
      <c r="C415" t="str">
        <f t="shared" si="15"/>
        <v>기사임</v>
      </c>
      <c r="D415">
        <f>IF(C415="","",COUNTIF($C$1:C415,"기사임"))</f>
        <v>322</v>
      </c>
      <c r="K415" t="str">
        <f t="shared" si="16"/>
        <v>http://skinnonews.com</v>
      </c>
    </row>
    <row r="416" spans="1:11">
      <c r="A416" s="86" t="s">
        <v>1775</v>
      </c>
      <c r="B416" s="86">
        <v>1</v>
      </c>
      <c r="C416" t="str">
        <f t="shared" si="15"/>
        <v>기사임</v>
      </c>
      <c r="D416">
        <f>IF(C416="","",COUNTIF($C$1:C416,"기사임"))</f>
        <v>323</v>
      </c>
      <c r="K416" t="str">
        <f t="shared" si="16"/>
        <v>http://skinnonews.com</v>
      </c>
    </row>
    <row r="417" spans="1:11">
      <c r="A417" s="86" t="s">
        <v>1271</v>
      </c>
      <c r="B417" s="86">
        <v>1</v>
      </c>
      <c r="C417" t="str">
        <f t="shared" si="15"/>
        <v>기사임</v>
      </c>
      <c r="D417">
        <f>IF(C417="","",COUNTIF($C$1:C417,"기사임"))</f>
        <v>324</v>
      </c>
      <c r="K417" t="str">
        <f t="shared" si="16"/>
        <v>http://skinnonews.com</v>
      </c>
    </row>
    <row r="418" spans="1:11">
      <c r="A418" s="86" t="s">
        <v>1256</v>
      </c>
      <c r="B418" s="86">
        <v>1</v>
      </c>
      <c r="C418" t="str">
        <f t="shared" si="15"/>
        <v>기사임</v>
      </c>
      <c r="D418">
        <f>IF(C418="","",COUNTIF($C$1:C418,"기사임"))</f>
        <v>325</v>
      </c>
      <c r="K418" t="str">
        <f t="shared" si="16"/>
        <v>http://skinnonews.com</v>
      </c>
    </row>
    <row r="419" spans="1:11">
      <c r="A419" s="86" t="s">
        <v>1875</v>
      </c>
      <c r="B419" s="86">
        <v>1</v>
      </c>
      <c r="C419" t="str">
        <f t="shared" si="15"/>
        <v>기사임</v>
      </c>
      <c r="D419">
        <f>IF(C419="","",COUNTIF($C$1:C419,"기사임"))</f>
        <v>326</v>
      </c>
      <c r="K419" t="str">
        <f t="shared" si="16"/>
        <v>http://skinnonews.com</v>
      </c>
    </row>
    <row r="420" spans="1:11">
      <c r="A420" s="86" t="s">
        <v>1612</v>
      </c>
      <c r="B420" s="86">
        <v>1</v>
      </c>
      <c r="C420" t="str">
        <f t="shared" si="15"/>
        <v>기사임</v>
      </c>
      <c r="D420">
        <f>IF(C420="","",COUNTIF($C$1:C420,"기사임"))</f>
        <v>327</v>
      </c>
      <c r="K420" t="str">
        <f t="shared" si="16"/>
        <v>http://skinnonews.com</v>
      </c>
    </row>
    <row r="421" spans="1:11">
      <c r="A421" s="86" t="s">
        <v>1326</v>
      </c>
      <c r="B421" s="86">
        <v>1</v>
      </c>
      <c r="C421" t="str">
        <f t="shared" si="15"/>
        <v>기사임</v>
      </c>
      <c r="D421">
        <f>IF(C421="","",COUNTIF($C$1:C421,"기사임"))</f>
        <v>328</v>
      </c>
      <c r="K421" t="str">
        <f t="shared" si="16"/>
        <v>http://skinnonews.com</v>
      </c>
    </row>
    <row r="422" spans="1:11">
      <c r="A422" s="86" t="s">
        <v>1139</v>
      </c>
      <c r="B422" s="86">
        <v>1</v>
      </c>
      <c r="C422" t="str">
        <f t="shared" si="15"/>
        <v>기사임</v>
      </c>
      <c r="D422">
        <f>IF(C422="","",COUNTIF($C$1:C422,"기사임"))</f>
        <v>329</v>
      </c>
      <c r="K422" t="str">
        <f t="shared" si="16"/>
        <v>http://skinnonews.com</v>
      </c>
    </row>
    <row r="423" spans="1:11">
      <c r="A423" s="86" t="s">
        <v>1328</v>
      </c>
      <c r="B423" s="86">
        <v>1</v>
      </c>
      <c r="C423" t="str">
        <f t="shared" si="15"/>
        <v>기사임</v>
      </c>
      <c r="D423">
        <f>IF(C423="","",COUNTIF($C$1:C423,"기사임"))</f>
        <v>330</v>
      </c>
      <c r="K423" t="str">
        <f t="shared" si="16"/>
        <v>http://skinnonews.com</v>
      </c>
    </row>
    <row r="424" spans="1:11">
      <c r="A424" s="86" t="s">
        <v>257</v>
      </c>
      <c r="B424" s="86">
        <v>1</v>
      </c>
      <c r="C424" t="str">
        <f t="shared" si="15"/>
        <v>기사임</v>
      </c>
      <c r="D424">
        <f>IF(C424="","",COUNTIF($C$1:C424,"기사임"))</f>
        <v>331</v>
      </c>
      <c r="K424" t="str">
        <f t="shared" si="16"/>
        <v>http://skinnonews.com</v>
      </c>
    </row>
    <row r="425" spans="1:11">
      <c r="A425" s="86" t="s">
        <v>1876</v>
      </c>
      <c r="B425" s="86">
        <v>1</v>
      </c>
      <c r="C425" t="str">
        <f t="shared" si="15"/>
        <v>기사임</v>
      </c>
      <c r="D425">
        <f>IF(C425="","",COUNTIF($C$1:C425,"기사임"))</f>
        <v>332</v>
      </c>
      <c r="K425" t="str">
        <f t="shared" si="16"/>
        <v>http://skinnonews.com</v>
      </c>
    </row>
    <row r="426" spans="1:11">
      <c r="A426" s="86" t="s">
        <v>1213</v>
      </c>
      <c r="B426" s="86">
        <v>1</v>
      </c>
      <c r="C426" t="str">
        <f t="shared" si="15"/>
        <v>기사임</v>
      </c>
      <c r="D426">
        <f>IF(C426="","",COUNTIF($C$1:C426,"기사임"))</f>
        <v>333</v>
      </c>
      <c r="K426" t="str">
        <f t="shared" si="16"/>
        <v>http://skinnonews.com</v>
      </c>
    </row>
    <row r="427" spans="1:11">
      <c r="A427" s="86" t="s">
        <v>944</v>
      </c>
      <c r="B427" s="86">
        <v>1</v>
      </c>
      <c r="C427" t="str">
        <f t="shared" si="15"/>
        <v>기사임</v>
      </c>
      <c r="D427">
        <f>IF(C427="","",COUNTIF($C$1:C427,"기사임"))</f>
        <v>334</v>
      </c>
      <c r="K427" t="str">
        <f t="shared" si="16"/>
        <v>http://skinnonews.com</v>
      </c>
    </row>
    <row r="428" spans="1:11">
      <c r="A428" s="86" t="s">
        <v>1613</v>
      </c>
      <c r="B428" s="86">
        <v>1</v>
      </c>
      <c r="C428" t="str">
        <f t="shared" si="15"/>
        <v>기사임</v>
      </c>
      <c r="D428">
        <f>IF(C428="","",COUNTIF($C$1:C428,"기사임"))</f>
        <v>335</v>
      </c>
      <c r="K428" t="str">
        <f t="shared" si="16"/>
        <v>http://skinnonews.com</v>
      </c>
    </row>
    <row r="429" spans="1:11">
      <c r="A429" s="86" t="s">
        <v>1128</v>
      </c>
      <c r="B429" s="86">
        <v>1</v>
      </c>
      <c r="C429" t="str">
        <f t="shared" si="15"/>
        <v>기사임</v>
      </c>
      <c r="D429">
        <f>IF(C429="","",COUNTIF($C$1:C429,"기사임"))</f>
        <v>336</v>
      </c>
      <c r="K429" t="str">
        <f t="shared" si="16"/>
        <v>http://skinnonews.com</v>
      </c>
    </row>
    <row r="430" spans="1:11">
      <c r="A430" s="86" t="s">
        <v>1776</v>
      </c>
      <c r="B430" s="86">
        <v>1</v>
      </c>
      <c r="C430" t="str">
        <f t="shared" si="15"/>
        <v>기사임</v>
      </c>
      <c r="D430">
        <f>IF(C430="","",COUNTIF($C$1:C430,"기사임"))</f>
        <v>337</v>
      </c>
      <c r="K430" t="str">
        <f t="shared" si="16"/>
        <v>http://skinnonews.com</v>
      </c>
    </row>
    <row r="431" spans="1:11">
      <c r="A431" s="86" t="s">
        <v>1248</v>
      </c>
      <c r="B431" s="86">
        <v>1</v>
      </c>
      <c r="C431" t="str">
        <f t="shared" si="15"/>
        <v>기사임</v>
      </c>
      <c r="D431">
        <f>IF(C431="","",COUNTIF($C$1:C431,"기사임"))</f>
        <v>338</v>
      </c>
      <c r="K431" t="str">
        <f t="shared" si="16"/>
        <v>http://skinnonews.com</v>
      </c>
    </row>
    <row r="432" spans="1:11">
      <c r="A432" s="86" t="s">
        <v>1877</v>
      </c>
      <c r="B432" s="86">
        <v>1</v>
      </c>
      <c r="C432" t="str">
        <f t="shared" si="15"/>
        <v>기사임</v>
      </c>
      <c r="D432">
        <f>IF(C432="","",COUNTIF($C$1:C432,"기사임"))</f>
        <v>339</v>
      </c>
      <c r="K432" t="str">
        <f t="shared" si="16"/>
        <v>http://skinnonews.com</v>
      </c>
    </row>
    <row r="433" spans="1:11">
      <c r="A433" s="86" t="s">
        <v>1083</v>
      </c>
      <c r="B433" s="86">
        <v>1</v>
      </c>
      <c r="C433" t="str">
        <f t="shared" si="15"/>
        <v>기사임</v>
      </c>
      <c r="D433">
        <f>IF(C433="","",COUNTIF($C$1:C433,"기사임"))</f>
        <v>340</v>
      </c>
      <c r="K433" t="str">
        <f t="shared" si="16"/>
        <v>http://skinnonews.com</v>
      </c>
    </row>
    <row r="434" spans="1:11">
      <c r="A434" s="86" t="s">
        <v>1125</v>
      </c>
      <c r="B434" s="86">
        <v>1</v>
      </c>
      <c r="C434" t="str">
        <f t="shared" si="15"/>
        <v>기사임</v>
      </c>
      <c r="D434">
        <f>IF(C434="","",COUNTIF($C$1:C434,"기사임"))</f>
        <v>341</v>
      </c>
      <c r="K434" t="str">
        <f t="shared" si="16"/>
        <v>http://skinnonews.com</v>
      </c>
    </row>
    <row r="435" spans="1:11">
      <c r="A435" s="86" t="s">
        <v>1141</v>
      </c>
      <c r="B435" s="86">
        <v>1</v>
      </c>
      <c r="C435" t="str">
        <f t="shared" si="15"/>
        <v>기사임</v>
      </c>
      <c r="D435">
        <f>IF(C435="","",COUNTIF($C$1:C435,"기사임"))</f>
        <v>342</v>
      </c>
      <c r="K435" t="str">
        <f t="shared" si="16"/>
        <v>http://skinnonews.com</v>
      </c>
    </row>
    <row r="436" spans="1:11">
      <c r="A436" s="86" t="s">
        <v>1777</v>
      </c>
      <c r="B436" s="86">
        <v>1</v>
      </c>
      <c r="C436" t="str">
        <f t="shared" si="15"/>
        <v>기사임</v>
      </c>
      <c r="D436">
        <f>IF(C436="","",COUNTIF($C$1:C436,"기사임"))</f>
        <v>343</v>
      </c>
      <c r="K436" t="str">
        <f t="shared" si="16"/>
        <v>http://skinnonews.com</v>
      </c>
    </row>
    <row r="437" spans="1:11">
      <c r="A437" s="86" t="s">
        <v>1275</v>
      </c>
      <c r="B437" s="86">
        <v>1</v>
      </c>
      <c r="C437" t="str">
        <f t="shared" si="15"/>
        <v>기사임</v>
      </c>
      <c r="D437">
        <f>IF(C437="","",COUNTIF($C$1:C437,"기사임"))</f>
        <v>344</v>
      </c>
      <c r="K437" t="str">
        <f t="shared" si="16"/>
        <v>http://skinnonews.com</v>
      </c>
    </row>
    <row r="438" spans="1:11">
      <c r="A438" s="86" t="s">
        <v>1650</v>
      </c>
      <c r="B438" s="86">
        <v>1</v>
      </c>
      <c r="C438" t="str">
        <f t="shared" si="15"/>
        <v>기사임</v>
      </c>
      <c r="D438">
        <f>IF(C438="","",COUNTIF($C$1:C438,"기사임"))</f>
        <v>345</v>
      </c>
      <c r="K438" t="str">
        <f t="shared" si="16"/>
        <v>http://skinnonews.com</v>
      </c>
    </row>
    <row r="439" spans="1:11">
      <c r="A439" s="86" t="s">
        <v>1085</v>
      </c>
      <c r="B439" s="86">
        <v>1</v>
      </c>
      <c r="C439" t="str">
        <f t="shared" si="15"/>
        <v>기사임</v>
      </c>
      <c r="D439">
        <f>IF(C439="","",COUNTIF($C$1:C439,"기사임"))</f>
        <v>346</v>
      </c>
      <c r="K439" t="str">
        <f t="shared" si="16"/>
        <v>http://skinnonews.com</v>
      </c>
    </row>
    <row r="440" spans="1:11">
      <c r="A440" s="86" t="s">
        <v>1878</v>
      </c>
      <c r="B440" s="86">
        <v>1</v>
      </c>
      <c r="C440" t="str">
        <f t="shared" si="15"/>
        <v>기사임</v>
      </c>
      <c r="D440">
        <f>IF(C440="","",COUNTIF($C$1:C440,"기사임"))</f>
        <v>347</v>
      </c>
      <c r="K440" t="str">
        <f t="shared" si="16"/>
        <v>http://skinnonews.com</v>
      </c>
    </row>
    <row r="441" spans="1:11">
      <c r="A441" s="86" t="s">
        <v>1006</v>
      </c>
      <c r="B441" s="86">
        <v>1</v>
      </c>
      <c r="C441" t="str">
        <f t="shared" si="15"/>
        <v>기사임</v>
      </c>
      <c r="D441">
        <f>IF(C441="","",COUNTIF($C$1:C441,"기사임"))</f>
        <v>348</v>
      </c>
      <c r="K441" t="str">
        <f t="shared" si="16"/>
        <v>http://skinnonews.com</v>
      </c>
    </row>
    <row r="442" spans="1:11">
      <c r="A442" s="86" t="s">
        <v>1879</v>
      </c>
      <c r="B442" s="86">
        <v>1</v>
      </c>
      <c r="C442" t="str">
        <f t="shared" si="15"/>
        <v>기사임</v>
      </c>
      <c r="D442">
        <f>IF(C442="","",COUNTIF($C$1:C442,"기사임"))</f>
        <v>349</v>
      </c>
      <c r="K442" t="str">
        <f t="shared" si="16"/>
        <v>http://skinnonews.com</v>
      </c>
    </row>
    <row r="443" spans="1:11">
      <c r="A443" s="86" t="s">
        <v>273</v>
      </c>
      <c r="B443" s="86">
        <v>1</v>
      </c>
      <c r="C443" t="str">
        <f t="shared" si="15"/>
        <v>기사임</v>
      </c>
      <c r="D443">
        <f>IF(C443="","",COUNTIF($C$1:C443,"기사임"))</f>
        <v>350</v>
      </c>
      <c r="K443" t="str">
        <f t="shared" si="16"/>
        <v>http://skinnonews.com</v>
      </c>
    </row>
    <row r="444" spans="1:11">
      <c r="A444" s="86" t="s">
        <v>1880</v>
      </c>
      <c r="B444" s="86">
        <v>1</v>
      </c>
      <c r="C444" t="str">
        <f t="shared" si="15"/>
        <v>기사임</v>
      </c>
      <c r="D444">
        <f>IF(C444="","",COUNTIF($C$1:C444,"기사임"))</f>
        <v>351</v>
      </c>
      <c r="K444" t="str">
        <f t="shared" si="16"/>
        <v>http://skinnonews.com</v>
      </c>
    </row>
    <row r="445" spans="1:11">
      <c r="A445" s="86" t="s">
        <v>1220</v>
      </c>
      <c r="B445" s="86">
        <v>1</v>
      </c>
      <c r="C445" t="str">
        <f t="shared" si="15"/>
        <v>기사임</v>
      </c>
      <c r="D445">
        <f>IF(C445="","",COUNTIF($C$1:C445,"기사임"))</f>
        <v>352</v>
      </c>
      <c r="K445" t="str">
        <f t="shared" si="16"/>
        <v>http://skinnonews.com</v>
      </c>
    </row>
    <row r="446" spans="1:11">
      <c r="A446" s="86" t="s">
        <v>1881</v>
      </c>
      <c r="B446" s="86">
        <v>1</v>
      </c>
      <c r="C446" t="str">
        <f t="shared" si="15"/>
        <v>기사임</v>
      </c>
      <c r="D446">
        <f>IF(C446="","",COUNTIF($C$1:C446,"기사임"))</f>
        <v>353</v>
      </c>
      <c r="K446" t="str">
        <f t="shared" si="16"/>
        <v>http://skinnonews.com</v>
      </c>
    </row>
    <row r="447" spans="1:11">
      <c r="A447" s="86" t="s">
        <v>1882</v>
      </c>
      <c r="B447" s="86">
        <v>1</v>
      </c>
      <c r="C447" t="str">
        <f t="shared" si="15"/>
        <v>기사임</v>
      </c>
      <c r="D447">
        <f>IF(C447="","",COUNTIF($C$1:C447,"기사임"))</f>
        <v>354</v>
      </c>
      <c r="K447" t="str">
        <f t="shared" si="16"/>
        <v>http://skinnonews.com</v>
      </c>
    </row>
    <row r="448" spans="1:11">
      <c r="A448" s="86" t="s">
        <v>1883</v>
      </c>
      <c r="B448" s="86">
        <v>1</v>
      </c>
      <c r="C448" t="str">
        <f t="shared" si="15"/>
        <v>기사임</v>
      </c>
      <c r="D448">
        <f>IF(C448="","",COUNTIF($C$1:C448,"기사임"))</f>
        <v>355</v>
      </c>
      <c r="K448" t="str">
        <f t="shared" si="16"/>
        <v>http://skinnonews.com</v>
      </c>
    </row>
    <row r="449" spans="1:11">
      <c r="A449" s="86" t="s">
        <v>1884</v>
      </c>
      <c r="B449" s="86">
        <v>1</v>
      </c>
      <c r="C449" t="str">
        <f t="shared" si="15"/>
        <v>기사임</v>
      </c>
      <c r="D449">
        <f>IF(C449="","",COUNTIF($C$1:C449,"기사임"))</f>
        <v>356</v>
      </c>
      <c r="K449" t="str">
        <f t="shared" si="16"/>
        <v>http://skinnonews.com</v>
      </c>
    </row>
    <row r="450" spans="1:11">
      <c r="A450" s="86" t="s">
        <v>1885</v>
      </c>
      <c r="B450" s="86">
        <v>1</v>
      </c>
      <c r="C450" t="str">
        <f t="shared" si="15"/>
        <v>기사임</v>
      </c>
      <c r="D450">
        <f>IF(C450="","",COUNTIF($C$1:C450,"기사임"))</f>
        <v>357</v>
      </c>
      <c r="K450" t="str">
        <f t="shared" si="16"/>
        <v>http://skinnonews.com</v>
      </c>
    </row>
    <row r="451" spans="1:11">
      <c r="A451" s="86" t="s">
        <v>917</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1243</v>
      </c>
      <c r="B452" s="86">
        <v>1</v>
      </c>
      <c r="C452" t="str">
        <f t="shared" si="17"/>
        <v/>
      </c>
      <c r="D452" t="str">
        <f>IF(C452="","",COUNTIF($C$1:C452,"기사임"))</f>
        <v/>
      </c>
      <c r="K452" t="str">
        <f t="shared" si="18"/>
        <v>http://skinnonews.com</v>
      </c>
    </row>
    <row r="453" spans="1:11">
      <c r="A453" s="86" t="s">
        <v>1886</v>
      </c>
      <c r="B453" s="86">
        <v>1</v>
      </c>
      <c r="C453" t="str">
        <f t="shared" si="17"/>
        <v/>
      </c>
      <c r="D453" t="str">
        <f>IF(C453="","",COUNTIF($C$1:C453,"기사임"))</f>
        <v/>
      </c>
      <c r="K453" t="str">
        <f t="shared" si="18"/>
        <v>http://skinnonews.com</v>
      </c>
    </row>
    <row r="454" spans="1:11">
      <c r="A454" s="86" t="s">
        <v>1342</v>
      </c>
      <c r="B454" s="86">
        <v>1</v>
      </c>
      <c r="C454" t="str">
        <f t="shared" si="17"/>
        <v/>
      </c>
      <c r="D454" t="str">
        <f>IF(C454="","",COUNTIF($C$1:C454,"기사임"))</f>
        <v/>
      </c>
      <c r="K454" t="str">
        <f t="shared" si="18"/>
        <v>http://skinnonews.com</v>
      </c>
    </row>
    <row r="455" spans="1:11">
      <c r="A455" s="86" t="s">
        <v>1887</v>
      </c>
      <c r="B455" s="86">
        <v>1</v>
      </c>
      <c r="C455" t="str">
        <f t="shared" si="17"/>
        <v/>
      </c>
      <c r="D455" t="str">
        <f>IF(C455="","",COUNTIF($C$1:C455,"기사임"))</f>
        <v/>
      </c>
      <c r="K455" t="str">
        <f t="shared" si="18"/>
        <v>http://skinnonews.com</v>
      </c>
    </row>
    <row r="456" spans="1:11">
      <c r="A456" s="86" t="s">
        <v>1888</v>
      </c>
      <c r="B456" s="86">
        <v>1</v>
      </c>
      <c r="C456" t="str">
        <f t="shared" si="17"/>
        <v/>
      </c>
      <c r="D456" t="str">
        <f>IF(C456="","",COUNTIF($C$1:C456,"기사임"))</f>
        <v/>
      </c>
      <c r="K456" t="str">
        <f t="shared" si="18"/>
        <v>http://skinnonews.com</v>
      </c>
    </row>
    <row r="457" spans="1:11">
      <c r="A457" s="86" t="s">
        <v>1889</v>
      </c>
      <c r="B457" s="86">
        <v>1</v>
      </c>
      <c r="C457" t="str">
        <f t="shared" si="17"/>
        <v/>
      </c>
      <c r="D457" t="str">
        <f>IF(C457="","",COUNTIF($C$1:C457,"기사임"))</f>
        <v/>
      </c>
      <c r="K457" t="str">
        <f t="shared" si="18"/>
        <v>http://skinnonews.com</v>
      </c>
    </row>
    <row r="458" spans="1:11">
      <c r="A458" s="86" t="s">
        <v>1890</v>
      </c>
      <c r="B458" s="86">
        <v>1</v>
      </c>
      <c r="C458" t="str">
        <f t="shared" si="17"/>
        <v/>
      </c>
      <c r="D458" t="str">
        <f>IF(C458="","",COUNTIF($C$1:C458,"기사임"))</f>
        <v/>
      </c>
      <c r="K458" t="str">
        <f t="shared" si="18"/>
        <v>http://skinnonews.com</v>
      </c>
    </row>
    <row r="459" spans="1:11">
      <c r="A459" s="86" t="s">
        <v>1891</v>
      </c>
      <c r="B459" s="86">
        <v>1</v>
      </c>
      <c r="C459" t="str">
        <f t="shared" si="17"/>
        <v/>
      </c>
      <c r="D459" t="str">
        <f>IF(C459="","",COUNTIF($C$1:C459,"기사임"))</f>
        <v/>
      </c>
      <c r="K459" t="str">
        <f t="shared" si="18"/>
        <v>http://skinnonews.com</v>
      </c>
    </row>
    <row r="460" spans="1:11">
      <c r="A460" s="86" t="s">
        <v>1735</v>
      </c>
      <c r="B460" s="86">
        <v>1</v>
      </c>
      <c r="C460" t="str">
        <f t="shared" si="17"/>
        <v/>
      </c>
      <c r="D460" t="str">
        <f>IF(C460="","",COUNTIF($C$1:C460,"기사임"))</f>
        <v/>
      </c>
      <c r="K460" t="str">
        <f t="shared" si="18"/>
        <v>http://skinnonews.com</v>
      </c>
    </row>
    <row r="461" spans="1:11">
      <c r="A461" s="86" t="s">
        <v>1892</v>
      </c>
      <c r="B461" s="86">
        <v>1</v>
      </c>
      <c r="C461" t="str">
        <f t="shared" si="17"/>
        <v/>
      </c>
      <c r="D461" t="str">
        <f>IF(C461="","",COUNTIF($C$1:C461,"기사임"))</f>
        <v/>
      </c>
      <c r="K461" t="str">
        <f t="shared" si="18"/>
        <v>http://skinnonews.com</v>
      </c>
    </row>
    <row r="462" spans="1:11">
      <c r="A462" s="86" t="s">
        <v>1893</v>
      </c>
      <c r="B462" s="86">
        <v>1</v>
      </c>
      <c r="C462" t="str">
        <f t="shared" si="17"/>
        <v/>
      </c>
      <c r="D462" t="str">
        <f>IF(C462="","",COUNTIF($C$1:C462,"기사임"))</f>
        <v/>
      </c>
      <c r="K462" t="str">
        <f t="shared" si="18"/>
        <v>http://skinnonews.com</v>
      </c>
    </row>
    <row r="463" spans="1:11">
      <c r="A463" s="86" t="s">
        <v>1894</v>
      </c>
      <c r="B463" s="86">
        <v>1</v>
      </c>
      <c r="C463" t="str">
        <f t="shared" si="17"/>
        <v/>
      </c>
      <c r="D463" t="str">
        <f>IF(C463="","",COUNTIF($C$1:C463,"기사임"))</f>
        <v/>
      </c>
      <c r="K463" t="str">
        <f t="shared" si="18"/>
        <v>http://skinnonews.com</v>
      </c>
    </row>
    <row r="464" spans="1:11">
      <c r="A464" s="86" t="s">
        <v>1281</v>
      </c>
      <c r="B464" s="86">
        <v>1</v>
      </c>
      <c r="C464" t="str">
        <f t="shared" si="17"/>
        <v/>
      </c>
      <c r="D464" t="str">
        <f>IF(C464="","",COUNTIF($C$1:C464,"기사임"))</f>
        <v/>
      </c>
      <c r="K464" t="str">
        <f t="shared" si="18"/>
        <v>http://skinnonews.com</v>
      </c>
    </row>
    <row r="465" spans="1:11">
      <c r="A465" s="86" t="s">
        <v>1087</v>
      </c>
      <c r="B465" s="86">
        <v>1</v>
      </c>
      <c r="C465" t="str">
        <f t="shared" si="17"/>
        <v/>
      </c>
      <c r="D465" t="str">
        <f>IF(C465="","",COUNTIF($C$1:C465,"기사임"))</f>
        <v/>
      </c>
      <c r="K465" t="str">
        <f t="shared" si="18"/>
        <v>http://skinnonews.com</v>
      </c>
    </row>
    <row r="466" spans="1:11">
      <c r="A466" s="86" t="s">
        <v>1895</v>
      </c>
      <c r="B466" s="86">
        <v>1</v>
      </c>
      <c r="C466" t="str">
        <f t="shared" si="17"/>
        <v/>
      </c>
      <c r="D466" t="str">
        <f>IF(C466="","",COUNTIF($C$1:C466,"기사임"))</f>
        <v/>
      </c>
      <c r="K466" t="str">
        <f t="shared" si="18"/>
        <v>http://skinnonews.com</v>
      </c>
    </row>
    <row r="467" spans="1:11">
      <c r="A467" s="86" t="s">
        <v>1896</v>
      </c>
      <c r="B467" s="86">
        <v>1</v>
      </c>
      <c r="C467" t="str">
        <f t="shared" si="17"/>
        <v/>
      </c>
      <c r="D467" t="str">
        <f>IF(C467="","",COUNTIF($C$1:C467,"기사임"))</f>
        <v/>
      </c>
      <c r="K467" t="str">
        <f t="shared" si="18"/>
        <v>http://skinnonews.com</v>
      </c>
    </row>
    <row r="468" spans="1:11">
      <c r="A468" s="86" t="s">
        <v>1897</v>
      </c>
      <c r="B468" s="86">
        <v>1</v>
      </c>
      <c r="C468" t="str">
        <f t="shared" si="17"/>
        <v/>
      </c>
      <c r="D468" t="str">
        <f>IF(C468="","",COUNTIF($C$1:C468,"기사임"))</f>
        <v/>
      </c>
      <c r="K468" t="str">
        <f t="shared" si="18"/>
        <v>http://skinnonews.com</v>
      </c>
    </row>
    <row r="469" spans="1:11">
      <c r="A469" s="86" t="s">
        <v>1088</v>
      </c>
      <c r="B469" s="86">
        <v>1</v>
      </c>
      <c r="C469" t="str">
        <f t="shared" si="17"/>
        <v/>
      </c>
      <c r="D469" t="str">
        <f>IF(C469="","",COUNTIF($C$1:C469,"기사임"))</f>
        <v/>
      </c>
      <c r="K469" t="str">
        <f t="shared" si="18"/>
        <v>http://skinnonews.com</v>
      </c>
    </row>
    <row r="470" spans="1:11">
      <c r="A470" s="86" t="s">
        <v>1898</v>
      </c>
      <c r="B470" s="86">
        <v>1</v>
      </c>
      <c r="C470" t="str">
        <f t="shared" si="17"/>
        <v/>
      </c>
      <c r="D470" t="str">
        <f>IF(C470="","",COUNTIF($C$1:C470,"기사임"))</f>
        <v/>
      </c>
      <c r="K470" t="str">
        <f t="shared" si="18"/>
        <v>http://skinnonews.com</v>
      </c>
    </row>
    <row r="471" spans="1:11">
      <c r="A471" s="86" t="s">
        <v>1718</v>
      </c>
      <c r="B471" s="86">
        <v>1</v>
      </c>
      <c r="C471" t="str">
        <f t="shared" si="17"/>
        <v/>
      </c>
      <c r="D471" t="str">
        <f>IF(C471="","",COUNTIF($C$1:C471,"기사임"))</f>
        <v/>
      </c>
      <c r="K471" t="str">
        <f t="shared" si="18"/>
        <v>http://skinnonews.com</v>
      </c>
    </row>
    <row r="472" spans="1:11">
      <c r="A472" s="86" t="s">
        <v>1090</v>
      </c>
      <c r="B472" s="86">
        <v>1</v>
      </c>
      <c r="C472" t="str">
        <f t="shared" si="17"/>
        <v/>
      </c>
      <c r="D472" t="str">
        <f>IF(C472="","",COUNTIF($C$1:C472,"기사임"))</f>
        <v/>
      </c>
      <c r="K472" t="str">
        <f t="shared" si="18"/>
        <v>http://skinnonews.com</v>
      </c>
    </row>
    <row r="473" spans="1:11">
      <c r="A473" s="86" t="s">
        <v>1899</v>
      </c>
      <c r="B473" s="86">
        <v>1</v>
      </c>
      <c r="C473" t="str">
        <f t="shared" si="17"/>
        <v/>
      </c>
      <c r="D473" t="str">
        <f>IF(C473="","",COUNTIF($C$1:C473,"기사임"))</f>
        <v/>
      </c>
      <c r="K473" t="str">
        <f t="shared" si="18"/>
        <v>http://skinnonews.com</v>
      </c>
    </row>
    <row r="474" spans="1:11">
      <c r="A474" s="86" t="s">
        <v>1900</v>
      </c>
      <c r="B474" s="86">
        <v>1</v>
      </c>
      <c r="C474" t="str">
        <f t="shared" si="17"/>
        <v/>
      </c>
      <c r="D474" t="str">
        <f>IF(C474="","",COUNTIF($C$1:C474,"기사임"))</f>
        <v/>
      </c>
      <c r="K474" t="str">
        <f t="shared" si="18"/>
        <v>http://skinnonews.com</v>
      </c>
    </row>
    <row r="475" spans="1:11">
      <c r="A475" s="86" t="s">
        <v>1901</v>
      </c>
      <c r="B475" s="86">
        <v>1</v>
      </c>
      <c r="C475" t="str">
        <f t="shared" si="17"/>
        <v/>
      </c>
      <c r="D475" t="str">
        <f>IF(C475="","",COUNTIF($C$1:C475,"기사임"))</f>
        <v/>
      </c>
      <c r="K475" t="str">
        <f t="shared" si="18"/>
        <v>http://skinnonews.com</v>
      </c>
    </row>
    <row r="476" spans="1:11">
      <c r="A476" s="86" t="s">
        <v>1700</v>
      </c>
      <c r="B476" s="86">
        <v>1</v>
      </c>
      <c r="C476" t="str">
        <f t="shared" si="17"/>
        <v/>
      </c>
      <c r="D476" t="str">
        <f>IF(C476="","",COUNTIF($C$1:C476,"기사임"))</f>
        <v/>
      </c>
      <c r="K476" t="str">
        <f t="shared" si="18"/>
        <v>http://skinnonews.com</v>
      </c>
    </row>
    <row r="477" spans="1:11">
      <c r="A477" s="86" t="s">
        <v>1556</v>
      </c>
      <c r="B477" s="86">
        <v>1</v>
      </c>
      <c r="C477" t="str">
        <f t="shared" si="17"/>
        <v/>
      </c>
      <c r="D477" t="str">
        <f>IF(C477="","",COUNTIF($C$1:C477,"기사임"))</f>
        <v/>
      </c>
      <c r="K477" t="str">
        <f t="shared" si="18"/>
        <v>http://skinnonews.com</v>
      </c>
    </row>
    <row r="478" spans="1:11">
      <c r="A478" s="86" t="s">
        <v>1902</v>
      </c>
      <c r="B478" s="86">
        <v>1</v>
      </c>
      <c r="C478" t="str">
        <f t="shared" si="17"/>
        <v/>
      </c>
      <c r="D478" t="str">
        <f>IF(C478="","",COUNTIF($C$1:C478,"기사임"))</f>
        <v/>
      </c>
      <c r="K478" t="str">
        <f t="shared" si="18"/>
        <v>http://skinnonews.com</v>
      </c>
    </row>
    <row r="479" spans="1:11">
      <c r="A479" s="86" t="s">
        <v>1762</v>
      </c>
      <c r="B479" s="86">
        <v>1</v>
      </c>
      <c r="C479" t="str">
        <f t="shared" si="17"/>
        <v/>
      </c>
      <c r="D479" t="str">
        <f>IF(C479="","",COUNTIF($C$1:C479,"기사임"))</f>
        <v/>
      </c>
      <c r="K479" t="str">
        <f t="shared" si="18"/>
        <v>http://skinnonews.com</v>
      </c>
    </row>
    <row r="480" spans="1:11">
      <c r="A480" s="86" t="s">
        <v>1352</v>
      </c>
      <c r="B480" s="86">
        <v>1</v>
      </c>
      <c r="C480" t="str">
        <f t="shared" si="17"/>
        <v/>
      </c>
      <c r="D480" t="str">
        <f>IF(C480="","",COUNTIF($C$1:C480,"기사임"))</f>
        <v/>
      </c>
      <c r="K480" t="str">
        <f t="shared" si="18"/>
        <v>http://skinnonews.com</v>
      </c>
    </row>
    <row r="481" spans="1:11">
      <c r="A481" s="86" t="s">
        <v>1720</v>
      </c>
      <c r="B481" s="86">
        <v>1</v>
      </c>
      <c r="C481" t="str">
        <f t="shared" si="17"/>
        <v/>
      </c>
      <c r="D481" t="str">
        <f>IF(C481="","",COUNTIF($C$1:C481,"기사임"))</f>
        <v/>
      </c>
      <c r="K481" t="str">
        <f t="shared" si="18"/>
        <v>http://skinnonews.com</v>
      </c>
    </row>
    <row r="482" spans="1:11">
      <c r="A482" s="86" t="s">
        <v>1651</v>
      </c>
      <c r="B482" s="86">
        <v>1</v>
      </c>
      <c r="C482" t="str">
        <f t="shared" si="17"/>
        <v/>
      </c>
      <c r="D482" t="str">
        <f>IF(C482="","",COUNTIF($C$1:C482,"기사임"))</f>
        <v/>
      </c>
    </row>
    <row r="483" spans="1:11">
      <c r="A483" s="86" t="s">
        <v>1903</v>
      </c>
      <c r="B483" s="86">
        <v>1</v>
      </c>
      <c r="C483" t="str">
        <f t="shared" si="17"/>
        <v/>
      </c>
      <c r="D483" t="str">
        <f>IF(C483="","",COUNTIF($C$1:C483,"기사임"))</f>
        <v/>
      </c>
    </row>
    <row r="484" spans="1:11">
      <c r="A484" s="86" t="s">
        <v>295</v>
      </c>
      <c r="B484" s="86">
        <v>1</v>
      </c>
      <c r="C484" t="str">
        <f t="shared" si="17"/>
        <v/>
      </c>
      <c r="D484" t="str">
        <f>IF(C484="","",COUNTIF($C$1:C484,"기사임"))</f>
        <v/>
      </c>
    </row>
    <row r="485" spans="1:11">
      <c r="A485" s="86" t="s">
        <v>1359</v>
      </c>
      <c r="B485" s="86">
        <v>1</v>
      </c>
      <c r="C485" t="str">
        <f t="shared" si="17"/>
        <v/>
      </c>
      <c r="D485" t="str">
        <f>IF(C485="","",COUNTIF($C$1:C485,"기사임"))</f>
        <v/>
      </c>
    </row>
    <row r="486" spans="1:11">
      <c r="A486" s="86" t="s">
        <v>1904</v>
      </c>
      <c r="B486" s="86">
        <v>1</v>
      </c>
      <c r="C486" t="str">
        <f t="shared" si="17"/>
        <v/>
      </c>
      <c r="D486" t="str">
        <f>IF(C486="","",COUNTIF($C$1:C486,"기사임"))</f>
        <v/>
      </c>
    </row>
    <row r="487" spans="1:11">
      <c r="A487" s="86" t="s">
        <v>1685</v>
      </c>
      <c r="B487" s="86">
        <v>1</v>
      </c>
      <c r="C487" t="str">
        <f t="shared" si="17"/>
        <v/>
      </c>
      <c r="D487" t="str">
        <f>IF(C487="","",COUNTIF($C$1:C487,"기사임"))</f>
        <v/>
      </c>
    </row>
    <row r="488" spans="1:11">
      <c r="A488" s="86" t="s">
        <v>1702</v>
      </c>
      <c r="B488" s="86">
        <v>1</v>
      </c>
      <c r="C488" t="str">
        <f t="shared" si="17"/>
        <v/>
      </c>
      <c r="D488" t="str">
        <f>IF(C488="","",COUNTIF($C$1:C488,"기사임"))</f>
        <v/>
      </c>
    </row>
    <row r="489" spans="1:11">
      <c r="A489" s="86" t="s">
        <v>1905</v>
      </c>
      <c r="B489" s="86">
        <v>1</v>
      </c>
      <c r="C489" t="str">
        <f t="shared" si="17"/>
        <v/>
      </c>
      <c r="D489" t="str">
        <f>IF(C489="","",COUNTIF($C$1:C489,"기사임"))</f>
        <v/>
      </c>
    </row>
    <row r="490" spans="1:11">
      <c r="A490" s="86" t="s">
        <v>1906</v>
      </c>
      <c r="B490" s="86">
        <v>1</v>
      </c>
      <c r="C490" t="str">
        <f t="shared" si="17"/>
        <v/>
      </c>
      <c r="D490" t="str">
        <f>IF(C490="","",COUNTIF($C$1:C490,"기사임"))</f>
        <v/>
      </c>
    </row>
    <row r="491" spans="1:11">
      <c r="A491" s="86" t="s">
        <v>1687</v>
      </c>
      <c r="B491" s="86">
        <v>1</v>
      </c>
      <c r="C491" t="str">
        <f t="shared" si="17"/>
        <v/>
      </c>
      <c r="D491" t="str">
        <f>IF(C491="","",COUNTIF($C$1:C491,"기사임"))</f>
        <v/>
      </c>
    </row>
    <row r="492" spans="1:11">
      <c r="A492" s="86" t="s">
        <v>1652</v>
      </c>
      <c r="B492" s="86">
        <v>1</v>
      </c>
      <c r="C492" t="str">
        <f t="shared" si="17"/>
        <v/>
      </c>
      <c r="D492" t="str">
        <f>IF(C492="","",COUNTIF($C$1:C492,"기사임"))</f>
        <v/>
      </c>
    </row>
    <row r="493" spans="1:11">
      <c r="A493" s="86" t="s">
        <v>1683</v>
      </c>
      <c r="B493" s="86">
        <v>1</v>
      </c>
      <c r="C493" t="str">
        <f t="shared" si="17"/>
        <v/>
      </c>
      <c r="D493" t="str">
        <f>IF(C493="","",COUNTIF($C$1:C493,"기사임"))</f>
        <v/>
      </c>
    </row>
    <row r="494" spans="1:11">
      <c r="A494" s="86" t="s">
        <v>1907</v>
      </c>
      <c r="B494" s="86">
        <v>1</v>
      </c>
      <c r="C494" t="str">
        <f t="shared" si="17"/>
        <v/>
      </c>
      <c r="D494" t="str">
        <f>IF(C494="","",COUNTIF($C$1:C494,"기사임"))</f>
        <v/>
      </c>
    </row>
    <row r="495" spans="1:11">
      <c r="A495" s="86" t="s">
        <v>1908</v>
      </c>
      <c r="B495" s="86">
        <v>1</v>
      </c>
      <c r="C495" t="str">
        <f t="shared" si="17"/>
        <v/>
      </c>
      <c r="D495" t="str">
        <f>IF(C495="","",COUNTIF($C$1:C495,"기사임"))</f>
        <v/>
      </c>
    </row>
    <row r="496" spans="1:11">
      <c r="A496" s="86" t="s">
        <v>1909</v>
      </c>
      <c r="B496" s="86">
        <v>1</v>
      </c>
      <c r="C496" t="str">
        <f t="shared" si="17"/>
        <v/>
      </c>
      <c r="D496" t="str">
        <f>IF(C496="","",COUNTIF($C$1:C496,"기사임"))</f>
        <v/>
      </c>
    </row>
    <row r="497" spans="1:4">
      <c r="A497" s="86" t="s">
        <v>1000</v>
      </c>
      <c r="B497" s="86">
        <v>1</v>
      </c>
      <c r="C497" t="str">
        <f t="shared" si="17"/>
        <v/>
      </c>
      <c r="D497" t="str">
        <f>IF(C497="","",COUNTIF($C$1:C497,"기사임"))</f>
        <v/>
      </c>
    </row>
    <row r="498" spans="1:4">
      <c r="A498" s="86" t="s">
        <v>1910</v>
      </c>
      <c r="B498" s="86">
        <v>1</v>
      </c>
      <c r="C498" t="str">
        <f t="shared" si="17"/>
        <v/>
      </c>
      <c r="D498" t="str">
        <f>IF(C498="","",COUNTIF($C$1:C498,"기사임"))</f>
        <v/>
      </c>
    </row>
    <row r="499" spans="1:4">
      <c r="A499" s="86" t="s">
        <v>1092</v>
      </c>
      <c r="B499" s="86">
        <v>1</v>
      </c>
      <c r="C499" t="str">
        <f t="shared" si="17"/>
        <v/>
      </c>
      <c r="D499" t="str">
        <f>IF(C499="","",COUNTIF($C$1:C499,"기사임"))</f>
        <v/>
      </c>
    </row>
    <row r="500" spans="1:4">
      <c r="A500" s="86" t="s">
        <v>1703</v>
      </c>
      <c r="B500" s="86">
        <v>1</v>
      </c>
      <c r="C500" t="str">
        <f t="shared" si="17"/>
        <v/>
      </c>
      <c r="D500" t="str">
        <f>IF(C500="","",COUNTIF($C$1:C500,"기사임"))</f>
        <v/>
      </c>
    </row>
    <row r="501" spans="1:4">
      <c r="A501" s="86" t="s">
        <v>1688</v>
      </c>
      <c r="B501" s="86">
        <v>1</v>
      </c>
      <c r="C501" t="str">
        <f t="shared" si="17"/>
        <v/>
      </c>
      <c r="D501" t="str">
        <f>IF(C501="","",COUNTIF($C$1:C501,"기사임"))</f>
        <v/>
      </c>
    </row>
    <row r="502" spans="1:4">
      <c r="A502" s="86" t="s">
        <v>1911</v>
      </c>
      <c r="B502" s="86">
        <v>1</v>
      </c>
      <c r="C502" t="str">
        <f t="shared" si="17"/>
        <v/>
      </c>
      <c r="D502" t="str">
        <f>IF(C502="","",COUNTIF($C$1:C502,"기사임"))</f>
        <v/>
      </c>
    </row>
    <row r="503" spans="1:4">
      <c r="A503" s="86" t="s">
        <v>1912</v>
      </c>
      <c r="B503" s="86">
        <v>1</v>
      </c>
      <c r="C503" t="str">
        <f t="shared" si="17"/>
        <v/>
      </c>
      <c r="D503" t="str">
        <f>IF(C503="","",COUNTIF($C$1:C503,"기사임"))</f>
        <v/>
      </c>
    </row>
    <row r="504" spans="1:4">
      <c r="A504" s="86" t="s">
        <v>1127</v>
      </c>
      <c r="B504" s="86">
        <v>1</v>
      </c>
      <c r="C504" t="str">
        <f t="shared" si="17"/>
        <v/>
      </c>
      <c r="D504" t="str">
        <f>IF(C504="","",COUNTIF($C$1:C504,"기사임"))</f>
        <v/>
      </c>
    </row>
    <row r="505" spans="1:4">
      <c r="A505" s="86" t="s">
        <v>998</v>
      </c>
      <c r="B505" s="86">
        <v>1</v>
      </c>
      <c r="C505" t="str">
        <f t="shared" si="17"/>
        <v/>
      </c>
      <c r="D505" t="str">
        <f>IF(C505="","",COUNTIF($C$1:C505,"기사임"))</f>
        <v/>
      </c>
    </row>
    <row r="506" spans="1:4">
      <c r="A506" s="86" t="s">
        <v>1653</v>
      </c>
      <c r="B506" s="86">
        <v>1</v>
      </c>
      <c r="C506" t="str">
        <f t="shared" si="17"/>
        <v/>
      </c>
      <c r="D506" t="str">
        <f>IF(C506="","",COUNTIF($C$1:C506,"기사임"))</f>
        <v/>
      </c>
    </row>
    <row r="507" spans="1:4">
      <c r="A507" s="86" t="s">
        <v>1913</v>
      </c>
      <c r="B507" s="86">
        <v>1</v>
      </c>
      <c r="C507" t="str">
        <f t="shared" si="17"/>
        <v/>
      </c>
      <c r="D507" t="str">
        <f>IF(C507="","",COUNTIF($C$1:C507,"기사임"))</f>
        <v/>
      </c>
    </row>
    <row r="508" spans="1:4">
      <c r="A508" s="86" t="s">
        <v>1229</v>
      </c>
      <c r="B508" s="86">
        <v>1</v>
      </c>
      <c r="C508" t="str">
        <f t="shared" si="17"/>
        <v/>
      </c>
      <c r="D508" t="str">
        <f>IF(C508="","",COUNTIF($C$1:C508,"기사임"))</f>
        <v/>
      </c>
    </row>
    <row r="509" spans="1:4">
      <c r="A509" s="86" t="s">
        <v>1914</v>
      </c>
      <c r="B509" s="86">
        <v>1</v>
      </c>
      <c r="C509" t="str">
        <f t="shared" si="17"/>
        <v/>
      </c>
      <c r="D509" t="str">
        <f>IF(C509="","",COUNTIF($C$1:C509,"기사임"))</f>
        <v/>
      </c>
    </row>
    <row r="510" spans="1:4">
      <c r="A510" s="86" t="s">
        <v>1364</v>
      </c>
      <c r="B510" s="86">
        <v>1</v>
      </c>
      <c r="C510" t="str">
        <f t="shared" si="17"/>
        <v/>
      </c>
      <c r="D510" t="str">
        <f>IF(C510="","",COUNTIF($C$1:C510,"기사임"))</f>
        <v/>
      </c>
    </row>
    <row r="511" spans="1:4">
      <c r="A511" s="86" t="s">
        <v>1542</v>
      </c>
      <c r="B511" s="86">
        <v>1</v>
      </c>
      <c r="C511" t="str">
        <f t="shared" si="17"/>
        <v/>
      </c>
      <c r="D511" t="str">
        <f>IF(C511="","",COUNTIF($C$1:C511,"기사임"))</f>
        <v/>
      </c>
    </row>
    <row r="512" spans="1:4">
      <c r="A512" s="86" t="s">
        <v>1635</v>
      </c>
      <c r="B512" s="86">
        <v>1</v>
      </c>
      <c r="C512" t="str">
        <f t="shared" si="17"/>
        <v/>
      </c>
      <c r="D512" t="str">
        <f>IF(C512="","",COUNTIF($C$1:C512,"기사임"))</f>
        <v/>
      </c>
    </row>
    <row r="513" spans="1:4">
      <c r="A513" s="86" t="s">
        <v>1915</v>
      </c>
      <c r="B513" s="86">
        <v>1</v>
      </c>
      <c r="C513" t="str">
        <f t="shared" si="17"/>
        <v/>
      </c>
      <c r="D513" t="str">
        <f>IF(C513="","",COUNTIF($C$1:C513,"기사임"))</f>
        <v/>
      </c>
    </row>
    <row r="514" spans="1:4">
      <c r="A514" s="86" t="s">
        <v>1690</v>
      </c>
      <c r="B514" s="86">
        <v>1</v>
      </c>
      <c r="C514" t="str">
        <f t="shared" si="17"/>
        <v/>
      </c>
      <c r="D514" t="str">
        <f>IF(C514="","",COUNTIF($C$1:C514,"기사임"))</f>
        <v/>
      </c>
    </row>
    <row r="515" spans="1:4">
      <c r="A515" s="86" t="s">
        <v>1663</v>
      </c>
      <c r="B515" s="86">
        <v>1</v>
      </c>
      <c r="C515" t="str">
        <f t="shared" ref="C515:C521" si="19">IF(AND(LEFT(A515,17)="/global/archives/",ISNUMBER(_xlfn.NUMBERVALUE(MID(A515,18,1))),ISERROR(FIND("ckattempt",A515)),ISERROR(FIND("preview",A515))),"기사임","")</f>
        <v/>
      </c>
      <c r="D515" t="str">
        <f>IF(C515="","",COUNTIF($C$1:C515,"기사임"))</f>
        <v/>
      </c>
    </row>
    <row r="516" spans="1:4">
      <c r="A516" s="86" t="s">
        <v>1916</v>
      </c>
      <c r="B516" s="86">
        <v>1</v>
      </c>
      <c r="C516" t="str">
        <f t="shared" si="19"/>
        <v/>
      </c>
      <c r="D516" t="str">
        <f>IF(C516="","",COUNTIF($C$1:C516,"기사임"))</f>
        <v/>
      </c>
    </row>
    <row r="517" spans="1:4">
      <c r="A517" s="86" t="s">
        <v>312</v>
      </c>
      <c r="B517" s="86">
        <v>1</v>
      </c>
      <c r="C517" t="str">
        <f t="shared" si="19"/>
        <v/>
      </c>
      <c r="D517" t="str">
        <f>IF(C517="","",COUNTIF($C$1:C517,"기사임"))</f>
        <v/>
      </c>
    </row>
    <row r="518" spans="1:4">
      <c r="A518" s="86" t="s">
        <v>1755</v>
      </c>
      <c r="B518" s="86">
        <v>0</v>
      </c>
      <c r="C518" t="str">
        <f t="shared" si="19"/>
        <v>기사임</v>
      </c>
      <c r="D518">
        <f>IF(C518="","",COUNTIF($C$1:C518,"기사임"))</f>
        <v>358</v>
      </c>
    </row>
    <row r="519" spans="1:4">
      <c r="A519" s="86" t="s">
        <v>1771</v>
      </c>
      <c r="B519" s="86">
        <v>0</v>
      </c>
      <c r="C519" t="str">
        <f t="shared" si="19"/>
        <v>기사임</v>
      </c>
      <c r="D519">
        <f>IF(C519="","",COUNTIF($C$1:C519,"기사임"))</f>
        <v>359</v>
      </c>
    </row>
    <row r="520" spans="1:4">
      <c r="A520" s="86" t="s">
        <v>1291</v>
      </c>
      <c r="B520" s="86">
        <v>0</v>
      </c>
      <c r="C520" t="str">
        <f t="shared" si="19"/>
        <v/>
      </c>
      <c r="D520" t="str">
        <f>IF(C520="","",COUNTIF($C$1:C520,"기사임"))</f>
        <v/>
      </c>
    </row>
    <row r="521" spans="1:4">
      <c r="A521" s="86" t="s">
        <v>1634</v>
      </c>
      <c r="B521" s="86">
        <v>1</v>
      </c>
      <c r="C521" t="str">
        <f t="shared" si="19"/>
        <v/>
      </c>
      <c r="D521" t="str">
        <f>IF(C521="","",COUNTIF($C$1:C521,"기사임"))</f>
        <v/>
      </c>
    </row>
    <row r="522" spans="1:4">
      <c r="A522" s="86" t="s">
        <v>1653</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1654</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1630</v>
      </c>
      <c r="B526" s="86">
        <v>1</v>
      </c>
      <c r="C526" t="str">
        <f t="shared" si="20"/>
        <v/>
      </c>
      <c r="D526" t="str">
        <f>IF(C526="","",COUNTIF($C$1:C526,"기사임"))</f>
        <v/>
      </c>
    </row>
    <row r="527" spans="1:4">
      <c r="A527" s="86" t="s">
        <v>1542</v>
      </c>
      <c r="B527" s="86">
        <v>1</v>
      </c>
      <c r="C527" t="str">
        <f t="shared" si="20"/>
        <v/>
      </c>
      <c r="D527" t="str">
        <f>IF(C527="","",COUNTIF($C$1:C527,"기사임"))</f>
        <v/>
      </c>
    </row>
    <row r="528" spans="1:4">
      <c r="A528" s="86" t="s">
        <v>1655</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1656</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1657</v>
      </c>
      <c r="B532" s="86">
        <v>1</v>
      </c>
      <c r="C532" t="str">
        <f t="shared" si="20"/>
        <v/>
      </c>
      <c r="D532" t="str">
        <f>IF(C532="","",COUNTIF($C$1:C532,"기사임"))</f>
        <v/>
      </c>
    </row>
    <row r="533" spans="1:4">
      <c r="A533" s="86" t="s">
        <v>1658</v>
      </c>
      <c r="B533" s="86">
        <v>1</v>
      </c>
      <c r="C533" t="str">
        <f t="shared" si="20"/>
        <v/>
      </c>
      <c r="D533" t="str">
        <f>IF(C533="","",COUNTIF($C$1:C533,"기사임"))</f>
        <v/>
      </c>
    </row>
    <row r="534" spans="1:4">
      <c r="A534" s="86" t="s">
        <v>1659</v>
      </c>
      <c r="B534" s="86">
        <v>1</v>
      </c>
      <c r="C534" t="str">
        <f t="shared" si="20"/>
        <v/>
      </c>
      <c r="D534" t="str">
        <f>IF(C534="","",COUNTIF($C$1:C534,"기사임"))</f>
        <v/>
      </c>
    </row>
    <row r="535" spans="1:4">
      <c r="A535" s="86" t="s">
        <v>1660</v>
      </c>
      <c r="B535" s="86">
        <v>1</v>
      </c>
      <c r="C535" t="str">
        <f t="shared" si="20"/>
        <v/>
      </c>
      <c r="D535" t="str">
        <f>IF(C535="","",COUNTIF($C$1:C535,"기사임"))</f>
        <v/>
      </c>
    </row>
    <row r="536" spans="1:4">
      <c r="A536" s="86" t="s">
        <v>1661</v>
      </c>
      <c r="B536" s="86">
        <v>1</v>
      </c>
      <c r="C536" t="str">
        <f t="shared" si="20"/>
        <v/>
      </c>
      <c r="D536" t="str">
        <f>IF(C536="","",COUNTIF($C$1:C536,"기사임"))</f>
        <v/>
      </c>
    </row>
    <row r="537" spans="1:4">
      <c r="A537" s="86" t="s">
        <v>1615</v>
      </c>
      <c r="B537" s="86">
        <v>1</v>
      </c>
      <c r="C537" t="str">
        <f t="shared" si="20"/>
        <v/>
      </c>
      <c r="D537" t="str">
        <f>IF(C537="","",COUNTIF($C$1:C537,"기사임"))</f>
        <v/>
      </c>
    </row>
    <row r="538" spans="1:4">
      <c r="A538" s="86" t="s">
        <v>1662</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1663</v>
      </c>
      <c r="B540" s="86">
        <v>1</v>
      </c>
      <c r="C540" t="str">
        <f t="shared" si="21"/>
        <v/>
      </c>
      <c r="D540" t="str">
        <f>IF(C540="","",COUNTIF($C$1:C540,"기사임"))</f>
        <v/>
      </c>
    </row>
    <row r="541" spans="1:4">
      <c r="A541" s="86" t="s">
        <v>1574</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1631</v>
      </c>
      <c r="B543" s="86">
        <v>0</v>
      </c>
      <c r="C543" t="str">
        <f t="shared" si="21"/>
        <v>기사임</v>
      </c>
      <c r="D543">
        <f>IF(C543="","",COUNTIF($C$1:C543,"기사임"))</f>
        <v>360</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670"/>
    </sheetView>
  </sheetViews>
  <sheetFormatPr defaultRowHeight="17.25"/>
  <cols>
    <col min="1" max="1" width="56.6640625" customWidth="1"/>
    <col min="3" max="3" width="10.33203125" customWidth="1"/>
  </cols>
  <sheetData>
    <row r="1" spans="1:3">
      <c r="A1" s="86" t="s">
        <v>253</v>
      </c>
      <c r="B1" s="86" t="s">
        <v>313</v>
      </c>
      <c r="C1" s="86" t="s">
        <v>224</v>
      </c>
    </row>
    <row r="2" spans="1:3">
      <c r="A2" s="86" t="s">
        <v>1753</v>
      </c>
      <c r="B2" s="86" t="s">
        <v>315</v>
      </c>
      <c r="C2" s="86">
        <v>8838</v>
      </c>
    </row>
    <row r="3" spans="1:3">
      <c r="A3" s="86" t="s">
        <v>1753</v>
      </c>
      <c r="B3" s="86" t="s">
        <v>314</v>
      </c>
      <c r="C3" s="86">
        <v>627</v>
      </c>
    </row>
    <row r="4" spans="1:3">
      <c r="A4" s="86" t="s">
        <v>1809</v>
      </c>
      <c r="B4" s="86" t="s">
        <v>315</v>
      </c>
      <c r="C4" s="86">
        <v>426</v>
      </c>
    </row>
    <row r="5" spans="1:3">
      <c r="A5" s="86" t="s">
        <v>254</v>
      </c>
      <c r="B5" s="86" t="s">
        <v>314</v>
      </c>
      <c r="C5" s="86">
        <v>264</v>
      </c>
    </row>
    <row r="6" spans="1:3">
      <c r="A6" s="86" t="s">
        <v>1810</v>
      </c>
      <c r="B6" s="86" t="s">
        <v>314</v>
      </c>
      <c r="C6" s="86">
        <v>231</v>
      </c>
    </row>
    <row r="7" spans="1:3">
      <c r="A7" s="86" t="s">
        <v>263</v>
      </c>
      <c r="B7" s="86" t="s">
        <v>314</v>
      </c>
      <c r="C7" s="86">
        <v>153</v>
      </c>
    </row>
    <row r="8" spans="1:3">
      <c r="A8" s="86" t="s">
        <v>254</v>
      </c>
      <c r="B8" s="86" t="s">
        <v>315</v>
      </c>
      <c r="C8" s="86">
        <v>141</v>
      </c>
    </row>
    <row r="9" spans="1:3">
      <c r="A9" s="86" t="s">
        <v>1810</v>
      </c>
      <c r="B9" s="86" t="s">
        <v>315</v>
      </c>
      <c r="C9" s="86">
        <v>132</v>
      </c>
    </row>
    <row r="10" spans="1:3">
      <c r="A10" s="86" t="s">
        <v>1753</v>
      </c>
      <c r="B10" s="86" t="s">
        <v>316</v>
      </c>
      <c r="C10" s="86">
        <v>115</v>
      </c>
    </row>
    <row r="11" spans="1:3">
      <c r="A11" s="86" t="s">
        <v>1628</v>
      </c>
      <c r="B11" s="86" t="s">
        <v>314</v>
      </c>
      <c r="C11" s="86">
        <v>105</v>
      </c>
    </row>
    <row r="12" spans="1:3">
      <c r="A12" s="86" t="s">
        <v>1444</v>
      </c>
      <c r="B12" s="86" t="s">
        <v>314</v>
      </c>
      <c r="C12" s="86">
        <v>64</v>
      </c>
    </row>
    <row r="13" spans="1:3">
      <c r="A13" s="86" t="s">
        <v>260</v>
      </c>
      <c r="B13" s="86" t="s">
        <v>314</v>
      </c>
      <c r="C13" s="86">
        <v>61</v>
      </c>
    </row>
    <row r="14" spans="1:3">
      <c r="A14" s="86" t="s">
        <v>1445</v>
      </c>
      <c r="B14" s="86" t="s">
        <v>314</v>
      </c>
      <c r="C14" s="86">
        <v>52</v>
      </c>
    </row>
    <row r="15" spans="1:3">
      <c r="A15" s="86" t="s">
        <v>261</v>
      </c>
      <c r="B15" s="86" t="s">
        <v>314</v>
      </c>
      <c r="C15" s="86">
        <v>50</v>
      </c>
    </row>
    <row r="16" spans="1:3">
      <c r="A16" s="86" t="s">
        <v>1646</v>
      </c>
      <c r="B16" s="86" t="s">
        <v>314</v>
      </c>
      <c r="C16" s="86">
        <v>44</v>
      </c>
    </row>
    <row r="17" spans="1:3">
      <c r="A17" s="86" t="s">
        <v>1732</v>
      </c>
      <c r="B17" s="86" t="s">
        <v>314</v>
      </c>
      <c r="C17" s="86">
        <v>41</v>
      </c>
    </row>
    <row r="18" spans="1:3">
      <c r="A18" s="86" t="s">
        <v>302</v>
      </c>
      <c r="B18" s="86" t="s">
        <v>314</v>
      </c>
      <c r="C18" s="86">
        <v>38</v>
      </c>
    </row>
    <row r="19" spans="1:3">
      <c r="A19" s="86" t="s">
        <v>1446</v>
      </c>
      <c r="B19" s="86" t="s">
        <v>314</v>
      </c>
      <c r="C19" s="86">
        <v>38</v>
      </c>
    </row>
    <row r="20" spans="1:3">
      <c r="A20" s="86" t="s">
        <v>302</v>
      </c>
      <c r="B20" s="86" t="s">
        <v>315</v>
      </c>
      <c r="C20" s="86">
        <v>35</v>
      </c>
    </row>
    <row r="21" spans="1:3">
      <c r="A21" s="86" t="s">
        <v>1449</v>
      </c>
      <c r="B21" s="86" t="s">
        <v>314</v>
      </c>
      <c r="C21" s="86">
        <v>34</v>
      </c>
    </row>
    <row r="22" spans="1:3">
      <c r="A22" s="86" t="s">
        <v>268</v>
      </c>
      <c r="B22" s="86" t="s">
        <v>314</v>
      </c>
      <c r="C22" s="86">
        <v>30</v>
      </c>
    </row>
    <row r="23" spans="1:3">
      <c r="A23" s="86" t="s">
        <v>306</v>
      </c>
      <c r="B23" s="86" t="s">
        <v>314</v>
      </c>
      <c r="C23" s="86">
        <v>30</v>
      </c>
    </row>
    <row r="24" spans="1:3">
      <c r="A24" s="86" t="s">
        <v>274</v>
      </c>
      <c r="B24" s="86" t="s">
        <v>314</v>
      </c>
      <c r="C24" s="86">
        <v>30</v>
      </c>
    </row>
    <row r="25" spans="1:3">
      <c r="A25" s="86" t="s">
        <v>1448</v>
      </c>
      <c r="B25" s="86" t="s">
        <v>314</v>
      </c>
      <c r="C25" s="86">
        <v>27</v>
      </c>
    </row>
    <row r="26" spans="1:3">
      <c r="A26" s="86" t="s">
        <v>331</v>
      </c>
      <c r="B26" s="86" t="s">
        <v>314</v>
      </c>
      <c r="C26" s="86">
        <v>26</v>
      </c>
    </row>
    <row r="27" spans="1:3">
      <c r="A27" s="86" t="s">
        <v>1676</v>
      </c>
      <c r="B27" s="86" t="s">
        <v>314</v>
      </c>
      <c r="C27" s="86">
        <v>26</v>
      </c>
    </row>
    <row r="28" spans="1:3">
      <c r="A28" s="86" t="s">
        <v>914</v>
      </c>
      <c r="B28" s="86" t="s">
        <v>314</v>
      </c>
      <c r="C28" s="86">
        <v>25</v>
      </c>
    </row>
    <row r="29" spans="1:3">
      <c r="A29" s="86" t="s">
        <v>1482</v>
      </c>
      <c r="B29" s="86" t="s">
        <v>314</v>
      </c>
      <c r="C29" s="86">
        <v>24</v>
      </c>
    </row>
    <row r="30" spans="1:3">
      <c r="A30" s="86" t="s">
        <v>267</v>
      </c>
      <c r="B30" s="86" t="s">
        <v>314</v>
      </c>
      <c r="C30" s="86">
        <v>23</v>
      </c>
    </row>
    <row r="31" spans="1:3">
      <c r="A31" s="86" t="s">
        <v>1538</v>
      </c>
      <c r="B31" s="86" t="s">
        <v>315</v>
      </c>
      <c r="C31" s="86">
        <v>22</v>
      </c>
    </row>
    <row r="32" spans="1:3">
      <c r="A32" s="86" t="s">
        <v>1713</v>
      </c>
      <c r="B32" s="86" t="s">
        <v>314</v>
      </c>
      <c r="C32" s="86">
        <v>22</v>
      </c>
    </row>
    <row r="33" spans="1:3">
      <c r="A33" s="86" t="s">
        <v>1754</v>
      </c>
      <c r="B33" s="86" t="s">
        <v>315</v>
      </c>
      <c r="C33" s="86">
        <v>22</v>
      </c>
    </row>
    <row r="34" spans="1:3">
      <c r="A34" s="86" t="s">
        <v>1448</v>
      </c>
      <c r="B34" s="86" t="s">
        <v>315</v>
      </c>
      <c r="C34" s="86">
        <v>22</v>
      </c>
    </row>
    <row r="35" spans="1:3">
      <c r="A35" s="86" t="s">
        <v>1533</v>
      </c>
      <c r="B35" s="86" t="s">
        <v>315</v>
      </c>
      <c r="C35" s="86">
        <v>21</v>
      </c>
    </row>
    <row r="36" spans="1:3">
      <c r="A36" s="86" t="s">
        <v>284</v>
      </c>
      <c r="B36" s="86" t="s">
        <v>314</v>
      </c>
      <c r="C36" s="86">
        <v>21</v>
      </c>
    </row>
    <row r="37" spans="1:3">
      <c r="A37" s="86" t="s">
        <v>1027</v>
      </c>
      <c r="B37" s="86" t="s">
        <v>314</v>
      </c>
      <c r="C37" s="86">
        <v>20</v>
      </c>
    </row>
    <row r="38" spans="1:3">
      <c r="A38" s="86" t="s">
        <v>279</v>
      </c>
      <c r="B38" s="86" t="s">
        <v>314</v>
      </c>
      <c r="C38" s="86">
        <v>20</v>
      </c>
    </row>
    <row r="39" spans="1:3">
      <c r="A39" s="86" t="s">
        <v>1451</v>
      </c>
      <c r="B39" s="86" t="s">
        <v>314</v>
      </c>
      <c r="C39" s="86">
        <v>19</v>
      </c>
    </row>
    <row r="40" spans="1:3">
      <c r="A40" s="86" t="s">
        <v>876</v>
      </c>
      <c r="B40" s="86" t="s">
        <v>314</v>
      </c>
      <c r="C40" s="86">
        <v>17</v>
      </c>
    </row>
    <row r="41" spans="1:3">
      <c r="A41" s="86" t="s">
        <v>942</v>
      </c>
      <c r="B41" s="86" t="s">
        <v>314</v>
      </c>
      <c r="C41" s="86">
        <v>17</v>
      </c>
    </row>
    <row r="42" spans="1:3">
      <c r="A42" s="86" t="s">
        <v>1541</v>
      </c>
      <c r="B42" s="86" t="s">
        <v>314</v>
      </c>
      <c r="C42" s="86">
        <v>17</v>
      </c>
    </row>
    <row r="43" spans="1:3">
      <c r="A43" s="86" t="s">
        <v>1571</v>
      </c>
      <c r="B43" s="86" t="s">
        <v>314</v>
      </c>
      <c r="C43" s="86">
        <v>16</v>
      </c>
    </row>
    <row r="44" spans="1:3">
      <c r="A44" s="86" t="s">
        <v>1749</v>
      </c>
      <c r="B44" s="86" t="s">
        <v>314</v>
      </c>
      <c r="C44" s="86">
        <v>16</v>
      </c>
    </row>
    <row r="45" spans="1:3">
      <c r="A45" s="86" t="s">
        <v>657</v>
      </c>
      <c r="B45" s="86" t="s">
        <v>314</v>
      </c>
      <c r="C45" s="86">
        <v>15</v>
      </c>
    </row>
    <row r="46" spans="1:3">
      <c r="A46" s="86" t="s">
        <v>1476</v>
      </c>
      <c r="B46" s="86" t="s">
        <v>314</v>
      </c>
      <c r="C46" s="86">
        <v>15</v>
      </c>
    </row>
    <row r="47" spans="1:3">
      <c r="A47" s="86" t="s">
        <v>1584</v>
      </c>
      <c r="B47" s="86" t="s">
        <v>314</v>
      </c>
      <c r="C47" s="86">
        <v>15</v>
      </c>
    </row>
    <row r="48" spans="1:3">
      <c r="A48" s="86" t="s">
        <v>277</v>
      </c>
      <c r="B48" s="86" t="s">
        <v>314</v>
      </c>
      <c r="C48" s="86">
        <v>15</v>
      </c>
    </row>
    <row r="49" spans="1:3">
      <c r="A49" s="86" t="s">
        <v>1447</v>
      </c>
      <c r="B49" s="86" t="s">
        <v>314</v>
      </c>
      <c r="C49" s="86">
        <v>15</v>
      </c>
    </row>
    <row r="50" spans="1:3">
      <c r="A50" s="86" t="s">
        <v>668</v>
      </c>
      <c r="B50" s="86" t="s">
        <v>314</v>
      </c>
      <c r="C50" s="86">
        <v>14</v>
      </c>
    </row>
    <row r="51" spans="1:3">
      <c r="A51" s="86" t="s">
        <v>913</v>
      </c>
      <c r="B51" s="86" t="s">
        <v>314</v>
      </c>
      <c r="C51" s="86">
        <v>14</v>
      </c>
    </row>
    <row r="52" spans="1:3">
      <c r="A52" s="86" t="s">
        <v>1426</v>
      </c>
      <c r="B52" s="86" t="s">
        <v>314</v>
      </c>
      <c r="C52" s="86">
        <v>14</v>
      </c>
    </row>
    <row r="53" spans="1:3">
      <c r="A53" s="86" t="s">
        <v>1546</v>
      </c>
      <c r="B53" s="86" t="s">
        <v>314</v>
      </c>
      <c r="C53" s="86">
        <v>14</v>
      </c>
    </row>
    <row r="54" spans="1:3">
      <c r="A54" s="86" t="s">
        <v>269</v>
      </c>
      <c r="B54" s="86" t="s">
        <v>314</v>
      </c>
      <c r="C54" s="86">
        <v>13</v>
      </c>
    </row>
    <row r="55" spans="1:3">
      <c r="A55" s="86" t="s">
        <v>645</v>
      </c>
      <c r="B55" s="86" t="s">
        <v>314</v>
      </c>
      <c r="C55" s="86">
        <v>13</v>
      </c>
    </row>
    <row r="56" spans="1:3">
      <c r="A56" s="86" t="s">
        <v>968</v>
      </c>
      <c r="B56" s="86" t="s">
        <v>314</v>
      </c>
      <c r="C56" s="86">
        <v>13</v>
      </c>
    </row>
    <row r="57" spans="1:3">
      <c r="A57" s="86" t="s">
        <v>1030</v>
      </c>
      <c r="B57" s="86" t="s">
        <v>314</v>
      </c>
      <c r="C57" s="86">
        <v>13</v>
      </c>
    </row>
    <row r="58" spans="1:3">
      <c r="A58" s="86" t="s">
        <v>1483</v>
      </c>
      <c r="B58" s="86" t="s">
        <v>314</v>
      </c>
      <c r="C58" s="86">
        <v>13</v>
      </c>
    </row>
    <row r="59" spans="1:3">
      <c r="A59" s="86" t="s">
        <v>1609</v>
      </c>
      <c r="B59" s="86" t="s">
        <v>314</v>
      </c>
      <c r="C59" s="86">
        <v>13</v>
      </c>
    </row>
    <row r="60" spans="1:3">
      <c r="A60" s="86" t="s">
        <v>308</v>
      </c>
      <c r="B60" s="86" t="s">
        <v>314</v>
      </c>
      <c r="C60" s="86">
        <v>12</v>
      </c>
    </row>
    <row r="61" spans="1:3">
      <c r="A61" s="86" t="s">
        <v>1513</v>
      </c>
      <c r="B61" s="86" t="s">
        <v>314</v>
      </c>
      <c r="C61" s="86">
        <v>12</v>
      </c>
    </row>
    <row r="62" spans="1:3">
      <c r="A62" s="86" t="s">
        <v>1628</v>
      </c>
      <c r="B62" s="86" t="s">
        <v>315</v>
      </c>
      <c r="C62" s="86">
        <v>12</v>
      </c>
    </row>
    <row r="63" spans="1:3">
      <c r="A63" s="86" t="s">
        <v>1677</v>
      </c>
      <c r="B63" s="86" t="s">
        <v>314</v>
      </c>
      <c r="C63" s="86">
        <v>12</v>
      </c>
    </row>
    <row r="64" spans="1:3">
      <c r="A64" s="86" t="s">
        <v>1573</v>
      </c>
      <c r="B64" s="86" t="s">
        <v>315</v>
      </c>
      <c r="C64" s="86">
        <v>12</v>
      </c>
    </row>
    <row r="65" spans="1:3">
      <c r="A65" s="86" t="s">
        <v>270</v>
      </c>
      <c r="B65" s="86" t="s">
        <v>314</v>
      </c>
      <c r="C65" s="86">
        <v>12</v>
      </c>
    </row>
    <row r="66" spans="1:3">
      <c r="A66" s="86" t="s">
        <v>255</v>
      </c>
      <c r="B66" s="86" t="s">
        <v>314</v>
      </c>
      <c r="C66" s="86">
        <v>11</v>
      </c>
    </row>
    <row r="67" spans="1:3">
      <c r="A67" s="86" t="s">
        <v>1434</v>
      </c>
      <c r="B67" s="86" t="s">
        <v>314</v>
      </c>
      <c r="C67" s="86">
        <v>11</v>
      </c>
    </row>
    <row r="68" spans="1:3">
      <c r="A68" s="86" t="s">
        <v>1476</v>
      </c>
      <c r="B68" s="86" t="s">
        <v>315</v>
      </c>
      <c r="C68" s="86">
        <v>11</v>
      </c>
    </row>
    <row r="69" spans="1:3">
      <c r="A69" s="86" t="s">
        <v>1177</v>
      </c>
      <c r="B69" s="86" t="s">
        <v>314</v>
      </c>
      <c r="C69" s="86">
        <v>11</v>
      </c>
    </row>
    <row r="70" spans="1:3">
      <c r="A70" s="86" t="s">
        <v>303</v>
      </c>
      <c r="B70" s="86" t="s">
        <v>314</v>
      </c>
      <c r="C70" s="86">
        <v>11</v>
      </c>
    </row>
    <row r="71" spans="1:3">
      <c r="A71" s="86" t="s">
        <v>1751</v>
      </c>
      <c r="B71" s="86" t="s">
        <v>314</v>
      </c>
      <c r="C71" s="86">
        <v>11</v>
      </c>
    </row>
    <row r="72" spans="1:3">
      <c r="A72" s="86" t="s">
        <v>974</v>
      </c>
      <c r="B72" s="86" t="s">
        <v>314</v>
      </c>
      <c r="C72" s="86">
        <v>11</v>
      </c>
    </row>
    <row r="73" spans="1:3">
      <c r="A73" s="86" t="s">
        <v>264</v>
      </c>
      <c r="B73" s="86" t="s">
        <v>314</v>
      </c>
      <c r="C73" s="86">
        <v>10</v>
      </c>
    </row>
    <row r="74" spans="1:3">
      <c r="A74" s="86" t="s">
        <v>993</v>
      </c>
      <c r="B74" s="86" t="s">
        <v>314</v>
      </c>
      <c r="C74" s="86">
        <v>10</v>
      </c>
    </row>
    <row r="75" spans="1:3">
      <c r="A75" s="86" t="s">
        <v>966</v>
      </c>
      <c r="B75" s="86" t="s">
        <v>314</v>
      </c>
      <c r="C75" s="86">
        <v>9</v>
      </c>
    </row>
    <row r="76" spans="1:3">
      <c r="A76" s="86" t="s">
        <v>1420</v>
      </c>
      <c r="B76" s="86" t="s">
        <v>314</v>
      </c>
      <c r="C76" s="86">
        <v>9</v>
      </c>
    </row>
    <row r="77" spans="1:3">
      <c r="A77" s="86" t="s">
        <v>1435</v>
      </c>
      <c r="B77" s="86" t="s">
        <v>314</v>
      </c>
      <c r="C77" s="86">
        <v>9</v>
      </c>
    </row>
    <row r="78" spans="1:3">
      <c r="A78" s="86" t="s">
        <v>1532</v>
      </c>
      <c r="B78" s="86" t="s">
        <v>314</v>
      </c>
      <c r="C78" s="86">
        <v>9</v>
      </c>
    </row>
    <row r="79" spans="1:3">
      <c r="A79" s="86" t="s">
        <v>1538</v>
      </c>
      <c r="B79" s="86" t="s">
        <v>314</v>
      </c>
      <c r="C79" s="86">
        <v>9</v>
      </c>
    </row>
    <row r="80" spans="1:3">
      <c r="A80" s="86" t="s">
        <v>1697</v>
      </c>
      <c r="B80" s="86" t="s">
        <v>314</v>
      </c>
      <c r="C80" s="86">
        <v>9</v>
      </c>
    </row>
    <row r="81" spans="1:3">
      <c r="A81" s="86" t="s">
        <v>286</v>
      </c>
      <c r="B81" s="86" t="s">
        <v>314</v>
      </c>
      <c r="C81" s="86">
        <v>9</v>
      </c>
    </row>
    <row r="82" spans="1:3">
      <c r="A82" s="86" t="s">
        <v>1084</v>
      </c>
      <c r="B82" s="86" t="s">
        <v>314</v>
      </c>
      <c r="C82" s="86">
        <v>9</v>
      </c>
    </row>
    <row r="83" spans="1:3">
      <c r="A83" s="86" t="s">
        <v>1586</v>
      </c>
      <c r="B83" s="86" t="s">
        <v>314</v>
      </c>
      <c r="C83" s="86">
        <v>9</v>
      </c>
    </row>
    <row r="84" spans="1:3">
      <c r="A84" s="86" t="s">
        <v>1450</v>
      </c>
      <c r="B84" s="86" t="s">
        <v>314</v>
      </c>
      <c r="C84" s="86">
        <v>9</v>
      </c>
    </row>
    <row r="85" spans="1:3">
      <c r="A85" s="86" t="s">
        <v>916</v>
      </c>
      <c r="B85" s="86" t="s">
        <v>314</v>
      </c>
      <c r="C85" s="86">
        <v>9</v>
      </c>
    </row>
    <row r="86" spans="1:3">
      <c r="A86" s="86" t="s">
        <v>296</v>
      </c>
      <c r="B86" s="86" t="s">
        <v>314</v>
      </c>
      <c r="C86" s="86">
        <v>8</v>
      </c>
    </row>
    <row r="87" spans="1:3">
      <c r="A87" s="86" t="s">
        <v>1134</v>
      </c>
      <c r="B87" s="86" t="s">
        <v>314</v>
      </c>
      <c r="C87" s="86">
        <v>8</v>
      </c>
    </row>
    <row r="88" spans="1:3">
      <c r="A88" s="86" t="s">
        <v>920</v>
      </c>
      <c r="B88" s="86" t="s">
        <v>314</v>
      </c>
      <c r="C88" s="86">
        <v>8</v>
      </c>
    </row>
    <row r="89" spans="1:3">
      <c r="A89" s="86" t="s">
        <v>1029</v>
      </c>
      <c r="B89" s="86" t="s">
        <v>314</v>
      </c>
      <c r="C89" s="86">
        <v>8</v>
      </c>
    </row>
    <row r="90" spans="1:3">
      <c r="A90" s="86" t="s">
        <v>1469</v>
      </c>
      <c r="B90" s="86" t="s">
        <v>314</v>
      </c>
      <c r="C90" s="86">
        <v>8</v>
      </c>
    </row>
    <row r="91" spans="1:3">
      <c r="A91" s="86" t="s">
        <v>1595</v>
      </c>
      <c r="B91" s="86" t="s">
        <v>314</v>
      </c>
      <c r="C91" s="86">
        <v>8</v>
      </c>
    </row>
    <row r="92" spans="1:3">
      <c r="A92" s="86" t="s">
        <v>1748</v>
      </c>
      <c r="B92" s="86" t="s">
        <v>315</v>
      </c>
      <c r="C92" s="86">
        <v>8</v>
      </c>
    </row>
    <row r="93" spans="1:3">
      <c r="A93" s="86" t="s">
        <v>1737</v>
      </c>
      <c r="B93" s="86" t="s">
        <v>314</v>
      </c>
      <c r="C93" s="86">
        <v>8</v>
      </c>
    </row>
    <row r="94" spans="1:3">
      <c r="A94" s="86" t="s">
        <v>1565</v>
      </c>
      <c r="B94" s="86" t="s">
        <v>314</v>
      </c>
      <c r="C94" s="86">
        <v>8</v>
      </c>
    </row>
    <row r="95" spans="1:3">
      <c r="A95" s="86" t="s">
        <v>646</v>
      </c>
      <c r="B95" s="86" t="s">
        <v>314</v>
      </c>
      <c r="C95" s="86">
        <v>7</v>
      </c>
    </row>
    <row r="96" spans="1:3">
      <c r="A96" s="86" t="s">
        <v>293</v>
      </c>
      <c r="B96" s="86" t="s">
        <v>314</v>
      </c>
      <c r="C96" s="86">
        <v>7</v>
      </c>
    </row>
    <row r="97" spans="1:3">
      <c r="A97" s="86" t="s">
        <v>275</v>
      </c>
      <c r="B97" s="86" t="s">
        <v>314</v>
      </c>
      <c r="C97" s="86">
        <v>7</v>
      </c>
    </row>
    <row r="98" spans="1:3">
      <c r="A98" s="86" t="s">
        <v>668</v>
      </c>
      <c r="B98" s="86" t="s">
        <v>315</v>
      </c>
      <c r="C98" s="86">
        <v>7</v>
      </c>
    </row>
    <row r="99" spans="1:3">
      <c r="A99" s="86" t="s">
        <v>669</v>
      </c>
      <c r="B99" s="86" t="s">
        <v>314</v>
      </c>
      <c r="C99" s="86">
        <v>7</v>
      </c>
    </row>
    <row r="100" spans="1:3">
      <c r="A100" s="86" t="s">
        <v>942</v>
      </c>
      <c r="B100" s="86" t="s">
        <v>315</v>
      </c>
      <c r="C100" s="86">
        <v>7</v>
      </c>
    </row>
    <row r="101" spans="1:3">
      <c r="A101" s="86" t="s">
        <v>1164</v>
      </c>
      <c r="B101" s="86" t="s">
        <v>314</v>
      </c>
      <c r="C101" s="86">
        <v>7</v>
      </c>
    </row>
    <row r="102" spans="1:3">
      <c r="A102" s="86" t="s">
        <v>1698</v>
      </c>
      <c r="B102" s="86" t="s">
        <v>314</v>
      </c>
      <c r="C102" s="86">
        <v>7</v>
      </c>
    </row>
    <row r="103" spans="1:3">
      <c r="A103" s="86" t="s">
        <v>1526</v>
      </c>
      <c r="B103" s="86" t="s">
        <v>315</v>
      </c>
      <c r="C103" s="86">
        <v>7</v>
      </c>
    </row>
    <row r="104" spans="1:3">
      <c r="A104" s="86" t="s">
        <v>1081</v>
      </c>
      <c r="B104" s="86" t="s">
        <v>315</v>
      </c>
      <c r="C104" s="86">
        <v>7</v>
      </c>
    </row>
    <row r="105" spans="1:3">
      <c r="A105" s="86" t="s">
        <v>1446</v>
      </c>
      <c r="B105" s="86" t="s">
        <v>315</v>
      </c>
      <c r="C105" s="86">
        <v>7</v>
      </c>
    </row>
    <row r="106" spans="1:3">
      <c r="A106" s="86" t="s">
        <v>274</v>
      </c>
      <c r="B106" s="86" t="s">
        <v>315</v>
      </c>
      <c r="C106" s="86">
        <v>7</v>
      </c>
    </row>
    <row r="107" spans="1:3">
      <c r="A107" s="86" t="s">
        <v>1812</v>
      </c>
      <c r="B107" s="86" t="s">
        <v>314</v>
      </c>
      <c r="C107" s="86">
        <v>7</v>
      </c>
    </row>
    <row r="108" spans="1:3">
      <c r="A108" s="86" t="s">
        <v>1346</v>
      </c>
      <c r="B108" s="86" t="s">
        <v>315</v>
      </c>
      <c r="C108" s="86">
        <v>7</v>
      </c>
    </row>
    <row r="109" spans="1:3">
      <c r="A109" s="86" t="s">
        <v>1811</v>
      </c>
      <c r="B109" s="86" t="s">
        <v>315</v>
      </c>
      <c r="C109" s="86">
        <v>7</v>
      </c>
    </row>
    <row r="110" spans="1:3">
      <c r="A110" s="86" t="s">
        <v>1686</v>
      </c>
      <c r="B110" s="86" t="s">
        <v>314</v>
      </c>
      <c r="C110" s="86">
        <v>7</v>
      </c>
    </row>
    <row r="111" spans="1:3">
      <c r="A111" s="86" t="s">
        <v>280</v>
      </c>
      <c r="B111" s="86" t="s">
        <v>314</v>
      </c>
      <c r="C111" s="86">
        <v>7</v>
      </c>
    </row>
    <row r="112" spans="1:3">
      <c r="A112" s="86" t="s">
        <v>1249</v>
      </c>
      <c r="B112" s="86" t="s">
        <v>315</v>
      </c>
      <c r="C112" s="86">
        <v>6</v>
      </c>
    </row>
    <row r="113" spans="1:3">
      <c r="A113" s="86" t="s">
        <v>272</v>
      </c>
      <c r="B113" s="86" t="s">
        <v>314</v>
      </c>
      <c r="C113" s="86">
        <v>6</v>
      </c>
    </row>
    <row r="114" spans="1:3">
      <c r="A114" s="86" t="s">
        <v>999</v>
      </c>
      <c r="B114" s="86" t="s">
        <v>314</v>
      </c>
      <c r="C114" s="86">
        <v>6</v>
      </c>
    </row>
    <row r="115" spans="1:3">
      <c r="A115" s="86" t="s">
        <v>580</v>
      </c>
      <c r="B115" s="86" t="s">
        <v>314</v>
      </c>
      <c r="C115" s="86">
        <v>6</v>
      </c>
    </row>
    <row r="116" spans="1:3">
      <c r="A116" s="86" t="s">
        <v>512</v>
      </c>
      <c r="B116" s="86" t="s">
        <v>314</v>
      </c>
      <c r="C116" s="86">
        <v>6</v>
      </c>
    </row>
    <row r="117" spans="1:3">
      <c r="A117" s="86" t="s">
        <v>583</v>
      </c>
      <c r="B117" s="86" t="s">
        <v>314</v>
      </c>
      <c r="C117" s="86">
        <v>6</v>
      </c>
    </row>
    <row r="118" spans="1:3">
      <c r="A118" s="86" t="s">
        <v>657</v>
      </c>
      <c r="B118" s="86" t="s">
        <v>315</v>
      </c>
      <c r="C118" s="86">
        <v>6</v>
      </c>
    </row>
    <row r="119" spans="1:3">
      <c r="A119" s="86" t="s">
        <v>672</v>
      </c>
      <c r="B119" s="86" t="s">
        <v>314</v>
      </c>
      <c r="C119" s="86">
        <v>6</v>
      </c>
    </row>
    <row r="120" spans="1:3">
      <c r="A120" s="86" t="s">
        <v>671</v>
      </c>
      <c r="B120" s="86" t="s">
        <v>314</v>
      </c>
      <c r="C120" s="86">
        <v>6</v>
      </c>
    </row>
    <row r="121" spans="1:3">
      <c r="A121" s="86" t="s">
        <v>1026</v>
      </c>
      <c r="B121" s="86" t="s">
        <v>314</v>
      </c>
      <c r="C121" s="86">
        <v>6</v>
      </c>
    </row>
    <row r="122" spans="1:3">
      <c r="A122" s="86" t="s">
        <v>1028</v>
      </c>
      <c r="B122" s="86" t="s">
        <v>314</v>
      </c>
      <c r="C122" s="86">
        <v>6</v>
      </c>
    </row>
    <row r="123" spans="1:3">
      <c r="A123" s="86" t="s">
        <v>1165</v>
      </c>
      <c r="B123" s="86" t="s">
        <v>314</v>
      </c>
      <c r="C123" s="86">
        <v>6</v>
      </c>
    </row>
    <row r="124" spans="1:3">
      <c r="A124" s="86" t="s">
        <v>1468</v>
      </c>
      <c r="B124" s="86" t="s">
        <v>314</v>
      </c>
      <c r="C124" s="86">
        <v>6</v>
      </c>
    </row>
    <row r="125" spans="1:3">
      <c r="A125" s="86" t="s">
        <v>1468</v>
      </c>
      <c r="B125" s="86" t="s">
        <v>315</v>
      </c>
      <c r="C125" s="86">
        <v>6</v>
      </c>
    </row>
    <row r="126" spans="1:3">
      <c r="A126" s="86" t="s">
        <v>1523</v>
      </c>
      <c r="B126" s="86" t="s">
        <v>314</v>
      </c>
      <c r="C126" s="86">
        <v>6</v>
      </c>
    </row>
    <row r="127" spans="1:3">
      <c r="A127" s="86" t="s">
        <v>1572</v>
      </c>
      <c r="B127" s="86" t="s">
        <v>314</v>
      </c>
      <c r="C127" s="86">
        <v>6</v>
      </c>
    </row>
    <row r="128" spans="1:3">
      <c r="A128" s="86" t="s">
        <v>1608</v>
      </c>
      <c r="B128" s="86" t="s">
        <v>314</v>
      </c>
      <c r="C128" s="86">
        <v>6</v>
      </c>
    </row>
    <row r="129" spans="1:3">
      <c r="A129" s="86" t="s">
        <v>1748</v>
      </c>
      <c r="B129" s="86" t="s">
        <v>314</v>
      </c>
      <c r="C129" s="86">
        <v>6</v>
      </c>
    </row>
    <row r="130" spans="1:3">
      <c r="A130" s="86" t="s">
        <v>906</v>
      </c>
      <c r="B130" s="86" t="s">
        <v>314</v>
      </c>
      <c r="C130" s="86">
        <v>6</v>
      </c>
    </row>
    <row r="131" spans="1:3">
      <c r="A131" s="86" t="s">
        <v>1031</v>
      </c>
      <c r="B131" s="86" t="s">
        <v>314</v>
      </c>
      <c r="C131" s="86">
        <v>6</v>
      </c>
    </row>
    <row r="132" spans="1:3">
      <c r="A132" s="86" t="s">
        <v>260</v>
      </c>
      <c r="B132" s="86" t="s">
        <v>315</v>
      </c>
      <c r="C132" s="86">
        <v>6</v>
      </c>
    </row>
    <row r="133" spans="1:3">
      <c r="A133" s="86" t="s">
        <v>1738</v>
      </c>
      <c r="B133" s="86" t="s">
        <v>314</v>
      </c>
      <c r="C133" s="86">
        <v>6</v>
      </c>
    </row>
    <row r="134" spans="1:3">
      <c r="A134" s="86" t="s">
        <v>1813</v>
      </c>
      <c r="B134" s="86" t="s">
        <v>315</v>
      </c>
      <c r="C134" s="86">
        <v>6</v>
      </c>
    </row>
    <row r="135" spans="1:3">
      <c r="A135" s="86" t="s">
        <v>1814</v>
      </c>
      <c r="B135" s="86" t="s">
        <v>314</v>
      </c>
      <c r="C135" s="86">
        <v>6</v>
      </c>
    </row>
    <row r="136" spans="1:3">
      <c r="A136" s="86" t="s">
        <v>580</v>
      </c>
      <c r="B136" s="86" t="s">
        <v>315</v>
      </c>
      <c r="C136" s="86">
        <v>5</v>
      </c>
    </row>
    <row r="137" spans="1:3">
      <c r="A137" s="86" t="s">
        <v>282</v>
      </c>
      <c r="B137" s="86" t="s">
        <v>314</v>
      </c>
      <c r="C137" s="86">
        <v>5</v>
      </c>
    </row>
    <row r="138" spans="1:3">
      <c r="A138" s="86" t="s">
        <v>925</v>
      </c>
      <c r="B138" s="86" t="s">
        <v>314</v>
      </c>
      <c r="C138" s="86">
        <v>5</v>
      </c>
    </row>
    <row r="139" spans="1:3">
      <c r="A139" s="86" t="s">
        <v>1040</v>
      </c>
      <c r="B139" s="86" t="s">
        <v>314</v>
      </c>
      <c r="C139" s="86">
        <v>5</v>
      </c>
    </row>
    <row r="140" spans="1:3">
      <c r="A140" s="86" t="s">
        <v>613</v>
      </c>
      <c r="B140" s="86" t="s">
        <v>314</v>
      </c>
      <c r="C140" s="86">
        <v>5</v>
      </c>
    </row>
    <row r="141" spans="1:3">
      <c r="A141" s="86" t="s">
        <v>903</v>
      </c>
      <c r="B141" s="86" t="s">
        <v>314</v>
      </c>
      <c r="C141" s="86">
        <v>5</v>
      </c>
    </row>
    <row r="142" spans="1:3">
      <c r="A142" s="86" t="s">
        <v>1063</v>
      </c>
      <c r="B142" s="86" t="s">
        <v>314</v>
      </c>
      <c r="C142" s="86">
        <v>5</v>
      </c>
    </row>
    <row r="143" spans="1:3">
      <c r="A143" s="86" t="s">
        <v>1648</v>
      </c>
      <c r="B143" s="86" t="s">
        <v>314</v>
      </c>
      <c r="C143" s="86">
        <v>5</v>
      </c>
    </row>
    <row r="144" spans="1:3">
      <c r="A144" s="86" t="s">
        <v>1419</v>
      </c>
      <c r="B144" s="86" t="s">
        <v>314</v>
      </c>
      <c r="C144" s="86">
        <v>5</v>
      </c>
    </row>
    <row r="145" spans="1:3">
      <c r="A145" s="86" t="s">
        <v>1488</v>
      </c>
      <c r="B145" s="86" t="s">
        <v>314</v>
      </c>
      <c r="C145" s="86">
        <v>5</v>
      </c>
    </row>
    <row r="146" spans="1:3">
      <c r="A146" s="86" t="s">
        <v>1492</v>
      </c>
      <c r="B146" s="86" t="s">
        <v>314</v>
      </c>
      <c r="C146" s="86">
        <v>5</v>
      </c>
    </row>
    <row r="147" spans="1:3">
      <c r="A147" s="86" t="s">
        <v>1523</v>
      </c>
      <c r="B147" s="86" t="s">
        <v>315</v>
      </c>
      <c r="C147" s="86">
        <v>5</v>
      </c>
    </row>
    <row r="148" spans="1:3">
      <c r="A148" s="86" t="s">
        <v>1594</v>
      </c>
      <c r="B148" s="86" t="s">
        <v>314</v>
      </c>
      <c r="C148" s="86">
        <v>5</v>
      </c>
    </row>
    <row r="149" spans="1:3">
      <c r="A149" s="86" t="s">
        <v>1676</v>
      </c>
      <c r="B149" s="86" t="s">
        <v>315</v>
      </c>
      <c r="C149" s="86">
        <v>5</v>
      </c>
    </row>
    <row r="150" spans="1:3">
      <c r="A150" s="86" t="s">
        <v>1760</v>
      </c>
      <c r="B150" s="86" t="s">
        <v>314</v>
      </c>
      <c r="C150" s="86">
        <v>5</v>
      </c>
    </row>
    <row r="151" spans="1:3">
      <c r="A151" s="86" t="s">
        <v>1749</v>
      </c>
      <c r="B151" s="86" t="s">
        <v>315</v>
      </c>
      <c r="C151" s="86">
        <v>5</v>
      </c>
    </row>
    <row r="152" spans="1:3">
      <c r="A152" s="86" t="s">
        <v>658</v>
      </c>
      <c r="B152" s="86" t="s">
        <v>314</v>
      </c>
      <c r="C152" s="86">
        <v>5</v>
      </c>
    </row>
    <row r="153" spans="1:3">
      <c r="A153" s="86" t="s">
        <v>1533</v>
      </c>
      <c r="B153" s="86" t="s">
        <v>314</v>
      </c>
      <c r="C153" s="86">
        <v>5</v>
      </c>
    </row>
    <row r="154" spans="1:3">
      <c r="A154" s="86" t="s">
        <v>906</v>
      </c>
      <c r="B154" s="86" t="s">
        <v>315</v>
      </c>
      <c r="C154" s="86">
        <v>5</v>
      </c>
    </row>
    <row r="155" spans="1:3">
      <c r="A155" s="86" t="s">
        <v>1564</v>
      </c>
      <c r="B155" s="86" t="s">
        <v>314</v>
      </c>
      <c r="C155" s="86">
        <v>5</v>
      </c>
    </row>
    <row r="156" spans="1:3">
      <c r="A156" s="86" t="s">
        <v>306</v>
      </c>
      <c r="B156" s="86" t="s">
        <v>315</v>
      </c>
      <c r="C156" s="86">
        <v>5</v>
      </c>
    </row>
    <row r="157" spans="1:3">
      <c r="A157" s="86" t="s">
        <v>291</v>
      </c>
      <c r="B157" s="86" t="s">
        <v>314</v>
      </c>
      <c r="C157" s="86">
        <v>5</v>
      </c>
    </row>
    <row r="158" spans="1:3">
      <c r="A158" s="86" t="s">
        <v>1098</v>
      </c>
      <c r="B158" s="86" t="s">
        <v>314</v>
      </c>
      <c r="C158" s="86">
        <v>5</v>
      </c>
    </row>
    <row r="159" spans="1:3">
      <c r="A159" s="86" t="s">
        <v>932</v>
      </c>
      <c r="B159" s="86" t="s">
        <v>314</v>
      </c>
      <c r="C159" s="86">
        <v>4</v>
      </c>
    </row>
    <row r="160" spans="1:3">
      <c r="A160" s="86" t="s">
        <v>304</v>
      </c>
      <c r="B160" s="86" t="s">
        <v>314</v>
      </c>
      <c r="C160" s="86">
        <v>4</v>
      </c>
    </row>
    <row r="161" spans="1:3">
      <c r="A161" s="86" t="s">
        <v>267</v>
      </c>
      <c r="B161" s="86" t="s">
        <v>315</v>
      </c>
      <c r="C161" s="86">
        <v>4</v>
      </c>
    </row>
    <row r="162" spans="1:3">
      <c r="A162" s="86" t="s">
        <v>308</v>
      </c>
      <c r="B162" s="86" t="s">
        <v>315</v>
      </c>
      <c r="C162" s="86">
        <v>4</v>
      </c>
    </row>
    <row r="163" spans="1:3">
      <c r="A163" s="86" t="s">
        <v>262</v>
      </c>
      <c r="B163" s="86" t="s">
        <v>314</v>
      </c>
      <c r="C163" s="86">
        <v>4</v>
      </c>
    </row>
    <row r="164" spans="1:3">
      <c r="A164" s="86" t="s">
        <v>618</v>
      </c>
      <c r="B164" s="86" t="s">
        <v>314</v>
      </c>
      <c r="C164" s="86">
        <v>4</v>
      </c>
    </row>
    <row r="165" spans="1:3">
      <c r="A165" s="86" t="s">
        <v>1263</v>
      </c>
      <c r="B165" s="86" t="s">
        <v>314</v>
      </c>
      <c r="C165" s="86">
        <v>4</v>
      </c>
    </row>
    <row r="166" spans="1:3">
      <c r="A166" s="86" t="s">
        <v>597</v>
      </c>
      <c r="B166" s="86" t="s">
        <v>314</v>
      </c>
      <c r="C166" s="86">
        <v>4</v>
      </c>
    </row>
    <row r="167" spans="1:3">
      <c r="A167" s="86" t="s">
        <v>613</v>
      </c>
      <c r="B167" s="86" t="s">
        <v>315</v>
      </c>
      <c r="C167" s="86">
        <v>4</v>
      </c>
    </row>
    <row r="168" spans="1:3">
      <c r="A168" s="86" t="s">
        <v>966</v>
      </c>
      <c r="B168" s="86" t="s">
        <v>315</v>
      </c>
      <c r="C168" s="86">
        <v>4</v>
      </c>
    </row>
    <row r="169" spans="1:3">
      <c r="A169" s="86" t="s">
        <v>1029</v>
      </c>
      <c r="B169" s="86" t="s">
        <v>315</v>
      </c>
      <c r="C169" s="86">
        <v>4</v>
      </c>
    </row>
    <row r="170" spans="1:3">
      <c r="A170" s="86" t="s">
        <v>1115</v>
      </c>
      <c r="B170" s="86" t="s">
        <v>314</v>
      </c>
      <c r="C170" s="86">
        <v>4</v>
      </c>
    </row>
    <row r="171" spans="1:3">
      <c r="A171" s="86" t="s">
        <v>1483</v>
      </c>
      <c r="B171" s="86" t="s">
        <v>315</v>
      </c>
      <c r="C171" s="86">
        <v>4</v>
      </c>
    </row>
    <row r="172" spans="1:3">
      <c r="A172" s="86" t="s">
        <v>1525</v>
      </c>
      <c r="B172" s="86" t="s">
        <v>314</v>
      </c>
      <c r="C172" s="86">
        <v>4</v>
      </c>
    </row>
    <row r="173" spans="1:3">
      <c r="A173" s="86" t="s">
        <v>1572</v>
      </c>
      <c r="B173" s="86" t="s">
        <v>315</v>
      </c>
      <c r="C173" s="86">
        <v>4</v>
      </c>
    </row>
    <row r="174" spans="1:3">
      <c r="A174" s="86" t="s">
        <v>1585</v>
      </c>
      <c r="B174" s="86" t="s">
        <v>314</v>
      </c>
      <c r="C174" s="86">
        <v>4</v>
      </c>
    </row>
    <row r="175" spans="1:3">
      <c r="A175" s="86" t="s">
        <v>1608</v>
      </c>
      <c r="B175" s="86" t="s">
        <v>315</v>
      </c>
      <c r="C175" s="86">
        <v>4</v>
      </c>
    </row>
    <row r="176" spans="1:3">
      <c r="A176" s="86" t="s">
        <v>1732</v>
      </c>
      <c r="B176" s="86" t="s">
        <v>315</v>
      </c>
      <c r="C176" s="86">
        <v>4</v>
      </c>
    </row>
    <row r="177" spans="1:3">
      <c r="A177" s="86" t="s">
        <v>1268</v>
      </c>
      <c r="B177" s="86" t="s">
        <v>314</v>
      </c>
      <c r="C177" s="86">
        <v>4</v>
      </c>
    </row>
    <row r="178" spans="1:3">
      <c r="A178" s="86" t="s">
        <v>1680</v>
      </c>
      <c r="B178" s="86" t="s">
        <v>314</v>
      </c>
      <c r="C178" s="86">
        <v>4</v>
      </c>
    </row>
    <row r="179" spans="1:3">
      <c r="A179" s="86" t="s">
        <v>1175</v>
      </c>
      <c r="B179" s="86" t="s">
        <v>314</v>
      </c>
      <c r="C179" s="86">
        <v>4</v>
      </c>
    </row>
    <row r="180" spans="1:3">
      <c r="A180" s="86" t="s">
        <v>1716</v>
      </c>
      <c r="B180" s="86" t="s">
        <v>314</v>
      </c>
      <c r="C180" s="86">
        <v>4</v>
      </c>
    </row>
    <row r="181" spans="1:3">
      <c r="A181" s="86" t="s">
        <v>310</v>
      </c>
      <c r="B181" s="86" t="s">
        <v>314</v>
      </c>
      <c r="C181" s="86">
        <v>4</v>
      </c>
    </row>
    <row r="182" spans="1:3">
      <c r="A182" s="86" t="s">
        <v>617</v>
      </c>
      <c r="B182" s="86" t="s">
        <v>314</v>
      </c>
      <c r="C182" s="86">
        <v>4</v>
      </c>
    </row>
    <row r="183" spans="1:3">
      <c r="A183" s="86" t="s">
        <v>1815</v>
      </c>
      <c r="B183" s="86" t="s">
        <v>314</v>
      </c>
      <c r="C183" s="86">
        <v>4</v>
      </c>
    </row>
    <row r="184" spans="1:3">
      <c r="A184" s="86" t="s">
        <v>294</v>
      </c>
      <c r="B184" s="86" t="s">
        <v>314</v>
      </c>
      <c r="C184" s="86">
        <v>4</v>
      </c>
    </row>
    <row r="185" spans="1:3">
      <c r="A185" s="86" t="s">
        <v>259</v>
      </c>
      <c r="B185" s="86" t="s">
        <v>314</v>
      </c>
      <c r="C185" s="86">
        <v>4</v>
      </c>
    </row>
    <row r="186" spans="1:3">
      <c r="A186" s="86" t="s">
        <v>1447</v>
      </c>
      <c r="B186" s="86" t="s">
        <v>315</v>
      </c>
      <c r="C186" s="86">
        <v>4</v>
      </c>
    </row>
    <row r="187" spans="1:3">
      <c r="A187" s="86" t="s">
        <v>1451</v>
      </c>
      <c r="B187" s="86" t="s">
        <v>315</v>
      </c>
      <c r="C187" s="86">
        <v>4</v>
      </c>
    </row>
    <row r="188" spans="1:3">
      <c r="A188" s="86" t="s">
        <v>1436</v>
      </c>
      <c r="B188" s="86" t="s">
        <v>314</v>
      </c>
      <c r="C188" s="86">
        <v>4</v>
      </c>
    </row>
    <row r="189" spans="1:3">
      <c r="A189" s="86" t="s">
        <v>1068</v>
      </c>
      <c r="B189" s="86" t="s">
        <v>314</v>
      </c>
      <c r="C189" s="86">
        <v>4</v>
      </c>
    </row>
    <row r="190" spans="1:3">
      <c r="A190" s="86" t="s">
        <v>1098</v>
      </c>
      <c r="B190" s="86" t="s">
        <v>315</v>
      </c>
      <c r="C190" s="86">
        <v>4</v>
      </c>
    </row>
    <row r="191" spans="1:3">
      <c r="A191" s="86" t="s">
        <v>1051</v>
      </c>
      <c r="B191" s="86" t="s">
        <v>314</v>
      </c>
      <c r="C191" s="86">
        <v>4</v>
      </c>
    </row>
    <row r="192" spans="1:3">
      <c r="A192" s="86" t="s">
        <v>1032</v>
      </c>
      <c r="B192" s="86" t="s">
        <v>314</v>
      </c>
      <c r="C192" s="86">
        <v>4</v>
      </c>
    </row>
    <row r="193" spans="1:3">
      <c r="A193" s="86" t="s">
        <v>1739</v>
      </c>
      <c r="B193" s="86" t="s">
        <v>314</v>
      </c>
      <c r="C193" s="86">
        <v>4</v>
      </c>
    </row>
    <row r="194" spans="1:3">
      <c r="A194" s="86" t="s">
        <v>1182</v>
      </c>
      <c r="B194" s="86" t="s">
        <v>314</v>
      </c>
      <c r="C194" s="86">
        <v>3</v>
      </c>
    </row>
    <row r="195" spans="1:3">
      <c r="A195" s="86" t="s">
        <v>1717</v>
      </c>
      <c r="B195" s="86" t="s">
        <v>314</v>
      </c>
      <c r="C195" s="86">
        <v>3</v>
      </c>
    </row>
    <row r="196" spans="1:3">
      <c r="A196" s="86" t="s">
        <v>975</v>
      </c>
      <c r="B196" s="86" t="s">
        <v>314</v>
      </c>
      <c r="C196" s="86">
        <v>3</v>
      </c>
    </row>
    <row r="197" spans="1:3">
      <c r="A197" s="86" t="s">
        <v>1240</v>
      </c>
      <c r="B197" s="86" t="s">
        <v>314</v>
      </c>
      <c r="C197" s="86">
        <v>3</v>
      </c>
    </row>
    <row r="198" spans="1:3">
      <c r="A198" s="86" t="s">
        <v>926</v>
      </c>
      <c r="B198" s="86" t="s">
        <v>314</v>
      </c>
      <c r="C198" s="86">
        <v>3</v>
      </c>
    </row>
    <row r="199" spans="1:3">
      <c r="A199" s="86" t="s">
        <v>973</v>
      </c>
      <c r="B199" s="86" t="s">
        <v>314</v>
      </c>
      <c r="C199" s="86">
        <v>3</v>
      </c>
    </row>
    <row r="200" spans="1:3">
      <c r="A200" s="86" t="s">
        <v>258</v>
      </c>
      <c r="B200" s="86" t="s">
        <v>314</v>
      </c>
      <c r="C200" s="86">
        <v>3</v>
      </c>
    </row>
    <row r="201" spans="1:3">
      <c r="A201" s="86" t="s">
        <v>497</v>
      </c>
      <c r="B201" s="86" t="s">
        <v>314</v>
      </c>
      <c r="C201" s="86">
        <v>3</v>
      </c>
    </row>
    <row r="202" spans="1:3">
      <c r="A202" s="86" t="s">
        <v>513</v>
      </c>
      <c r="B202" s="86" t="s">
        <v>314</v>
      </c>
      <c r="C202" s="86">
        <v>3</v>
      </c>
    </row>
    <row r="203" spans="1:3">
      <c r="A203" s="86" t="s">
        <v>597</v>
      </c>
      <c r="B203" s="86" t="s">
        <v>315</v>
      </c>
      <c r="C203" s="86">
        <v>3</v>
      </c>
    </row>
    <row r="204" spans="1:3">
      <c r="A204" s="86" t="s">
        <v>972</v>
      </c>
      <c r="B204" s="86" t="s">
        <v>314</v>
      </c>
      <c r="C204" s="86">
        <v>3</v>
      </c>
    </row>
    <row r="205" spans="1:3">
      <c r="A205" s="86" t="s">
        <v>615</v>
      </c>
      <c r="B205" s="86" t="s">
        <v>314</v>
      </c>
      <c r="C205" s="86">
        <v>3</v>
      </c>
    </row>
    <row r="206" spans="1:3">
      <c r="A206" s="86" t="s">
        <v>878</v>
      </c>
      <c r="B206" s="86" t="s">
        <v>314</v>
      </c>
      <c r="C206" s="86">
        <v>3</v>
      </c>
    </row>
    <row r="207" spans="1:3">
      <c r="A207" s="86" t="s">
        <v>670</v>
      </c>
      <c r="B207" s="86" t="s">
        <v>314</v>
      </c>
      <c r="C207" s="86">
        <v>3</v>
      </c>
    </row>
    <row r="208" spans="1:3">
      <c r="A208" s="86" t="s">
        <v>1305</v>
      </c>
      <c r="B208" s="86" t="s">
        <v>314</v>
      </c>
      <c r="C208" s="86">
        <v>3</v>
      </c>
    </row>
    <row r="209" spans="1:3">
      <c r="A209" s="86" t="s">
        <v>877</v>
      </c>
      <c r="B209" s="86" t="s">
        <v>314</v>
      </c>
      <c r="C209" s="86">
        <v>3</v>
      </c>
    </row>
    <row r="210" spans="1:3">
      <c r="A210" s="86" t="s">
        <v>967</v>
      </c>
      <c r="B210" s="86" t="s">
        <v>314</v>
      </c>
      <c r="C210" s="86">
        <v>3</v>
      </c>
    </row>
    <row r="211" spans="1:3">
      <c r="A211" s="86" t="s">
        <v>995</v>
      </c>
      <c r="B211" s="86" t="s">
        <v>314</v>
      </c>
      <c r="C211" s="86">
        <v>3</v>
      </c>
    </row>
    <row r="212" spans="1:3">
      <c r="A212" s="86" t="s">
        <v>1062</v>
      </c>
      <c r="B212" s="86" t="s">
        <v>315</v>
      </c>
      <c r="C212" s="86">
        <v>3</v>
      </c>
    </row>
    <row r="213" spans="1:3">
      <c r="A213" s="86" t="s">
        <v>1598</v>
      </c>
      <c r="B213" s="86" t="s">
        <v>314</v>
      </c>
      <c r="C213" s="86">
        <v>3</v>
      </c>
    </row>
    <row r="214" spans="1:3">
      <c r="A214" s="86" t="s">
        <v>1426</v>
      </c>
      <c r="B214" s="86" t="s">
        <v>315</v>
      </c>
      <c r="C214" s="86">
        <v>3</v>
      </c>
    </row>
    <row r="215" spans="1:3">
      <c r="A215" s="86" t="s">
        <v>1699</v>
      </c>
      <c r="B215" s="86" t="s">
        <v>314</v>
      </c>
      <c r="C215" s="86">
        <v>3</v>
      </c>
    </row>
    <row r="216" spans="1:3">
      <c r="A216" s="86" t="s">
        <v>1752</v>
      </c>
      <c r="B216" s="86" t="s">
        <v>315</v>
      </c>
      <c r="C216" s="86">
        <v>3</v>
      </c>
    </row>
    <row r="217" spans="1:3">
      <c r="A217" s="86" t="s">
        <v>1526</v>
      </c>
      <c r="B217" s="86" t="s">
        <v>314</v>
      </c>
      <c r="C217" s="86">
        <v>3</v>
      </c>
    </row>
    <row r="218" spans="1:3">
      <c r="A218" s="86" t="s">
        <v>1488</v>
      </c>
      <c r="B218" s="86" t="s">
        <v>315</v>
      </c>
      <c r="C218" s="86">
        <v>3</v>
      </c>
    </row>
    <row r="219" spans="1:3">
      <c r="A219" s="86" t="s">
        <v>1684</v>
      </c>
      <c r="B219" s="86" t="s">
        <v>314</v>
      </c>
      <c r="C219" s="86">
        <v>3</v>
      </c>
    </row>
    <row r="220" spans="1:3">
      <c r="A220" s="86" t="s">
        <v>1607</v>
      </c>
      <c r="B220" s="86" t="s">
        <v>314</v>
      </c>
      <c r="C220" s="86">
        <v>3</v>
      </c>
    </row>
    <row r="221" spans="1:3">
      <c r="A221" s="86" t="s">
        <v>1759</v>
      </c>
      <c r="B221" s="86" t="s">
        <v>314</v>
      </c>
      <c r="C221" s="86">
        <v>3</v>
      </c>
    </row>
    <row r="222" spans="1:3">
      <c r="A222" s="86" t="s">
        <v>1678</v>
      </c>
      <c r="B222" s="86" t="s">
        <v>315</v>
      </c>
      <c r="C222" s="86">
        <v>3</v>
      </c>
    </row>
    <row r="223" spans="1:3">
      <c r="A223" s="86" t="s">
        <v>1714</v>
      </c>
      <c r="B223" s="86" t="s">
        <v>314</v>
      </c>
      <c r="C223" s="86">
        <v>3</v>
      </c>
    </row>
    <row r="224" spans="1:3">
      <c r="A224" s="86" t="s">
        <v>674</v>
      </c>
      <c r="B224" s="86" t="s">
        <v>314</v>
      </c>
      <c r="C224" s="86">
        <v>3</v>
      </c>
    </row>
    <row r="225" spans="1:3">
      <c r="A225" s="86" t="s">
        <v>1265</v>
      </c>
      <c r="B225" s="86" t="s">
        <v>315</v>
      </c>
      <c r="C225" s="86">
        <v>3</v>
      </c>
    </row>
    <row r="226" spans="1:3">
      <c r="A226" s="86" t="s">
        <v>606</v>
      </c>
      <c r="B226" s="86" t="s">
        <v>314</v>
      </c>
      <c r="C226" s="86">
        <v>3</v>
      </c>
    </row>
    <row r="227" spans="1:3">
      <c r="A227" s="86" t="s">
        <v>1035</v>
      </c>
      <c r="B227" s="86" t="s">
        <v>314</v>
      </c>
      <c r="C227" s="86">
        <v>3</v>
      </c>
    </row>
    <row r="228" spans="1:3">
      <c r="A228" s="86" t="s">
        <v>977</v>
      </c>
      <c r="B228" s="86" t="s">
        <v>314</v>
      </c>
      <c r="C228" s="86">
        <v>3</v>
      </c>
    </row>
    <row r="229" spans="1:3">
      <c r="A229" s="86" t="s">
        <v>1082</v>
      </c>
      <c r="B229" s="86" t="s">
        <v>314</v>
      </c>
      <c r="C229" s="86">
        <v>3</v>
      </c>
    </row>
    <row r="230" spans="1:3">
      <c r="A230" s="86" t="s">
        <v>1070</v>
      </c>
      <c r="B230" s="86" t="s">
        <v>314</v>
      </c>
      <c r="C230" s="86">
        <v>3</v>
      </c>
    </row>
    <row r="231" spans="1:3">
      <c r="A231" s="86" t="s">
        <v>1817</v>
      </c>
      <c r="B231" s="86" t="s">
        <v>314</v>
      </c>
      <c r="C231" s="86">
        <v>3</v>
      </c>
    </row>
    <row r="232" spans="1:3">
      <c r="A232" s="86" t="s">
        <v>285</v>
      </c>
      <c r="B232" s="86" t="s">
        <v>314</v>
      </c>
      <c r="C232" s="86">
        <v>3</v>
      </c>
    </row>
    <row r="233" spans="1:3">
      <c r="A233" s="86" t="s">
        <v>268</v>
      </c>
      <c r="B233" s="86" t="s">
        <v>315</v>
      </c>
      <c r="C233" s="86">
        <v>3</v>
      </c>
    </row>
    <row r="234" spans="1:3">
      <c r="A234" s="86" t="s">
        <v>970</v>
      </c>
      <c r="B234" s="86" t="s">
        <v>314</v>
      </c>
      <c r="C234" s="86">
        <v>3</v>
      </c>
    </row>
    <row r="235" spans="1:3">
      <c r="A235" s="86" t="s">
        <v>1754</v>
      </c>
      <c r="B235" s="86" t="s">
        <v>314</v>
      </c>
      <c r="C235" s="86">
        <v>3</v>
      </c>
    </row>
    <row r="236" spans="1:3">
      <c r="A236" s="86" t="s">
        <v>1754</v>
      </c>
      <c r="B236" s="86" t="s">
        <v>316</v>
      </c>
      <c r="C236" s="86">
        <v>3</v>
      </c>
    </row>
    <row r="237" spans="1:3">
      <c r="A237" s="86" t="s">
        <v>1442</v>
      </c>
      <c r="B237" s="86" t="s">
        <v>314</v>
      </c>
      <c r="C237" s="86">
        <v>3</v>
      </c>
    </row>
    <row r="238" spans="1:3">
      <c r="A238" s="86" t="s">
        <v>915</v>
      </c>
      <c r="B238" s="86" t="s">
        <v>314</v>
      </c>
      <c r="C238" s="86">
        <v>3</v>
      </c>
    </row>
    <row r="239" spans="1:3">
      <c r="A239" s="86" t="s">
        <v>904</v>
      </c>
      <c r="B239" s="86" t="s">
        <v>314</v>
      </c>
      <c r="C239" s="86">
        <v>3</v>
      </c>
    </row>
    <row r="240" spans="1:3">
      <c r="A240" s="86" t="s">
        <v>276</v>
      </c>
      <c r="B240" s="86" t="s">
        <v>315</v>
      </c>
      <c r="C240" s="86">
        <v>3</v>
      </c>
    </row>
    <row r="241" spans="1:3">
      <c r="A241" s="86" t="s">
        <v>298</v>
      </c>
      <c r="B241" s="86" t="s">
        <v>314</v>
      </c>
      <c r="C241" s="86">
        <v>3</v>
      </c>
    </row>
    <row r="242" spans="1:3">
      <c r="A242" s="86" t="s">
        <v>1445</v>
      </c>
      <c r="B242" s="86" t="s">
        <v>315</v>
      </c>
      <c r="C242" s="86">
        <v>3</v>
      </c>
    </row>
    <row r="243" spans="1:3">
      <c r="A243" s="86" t="s">
        <v>278</v>
      </c>
      <c r="B243" s="86" t="s">
        <v>314</v>
      </c>
      <c r="C243" s="86">
        <v>3</v>
      </c>
    </row>
    <row r="244" spans="1:3">
      <c r="A244" s="86" t="s">
        <v>1031</v>
      </c>
      <c r="B244" s="86" t="s">
        <v>315</v>
      </c>
      <c r="C244" s="86">
        <v>3</v>
      </c>
    </row>
    <row r="245" spans="1:3">
      <c r="A245" s="86" t="s">
        <v>1437</v>
      </c>
      <c r="B245" s="86" t="s">
        <v>314</v>
      </c>
      <c r="C245" s="86">
        <v>3</v>
      </c>
    </row>
    <row r="246" spans="1:3">
      <c r="A246" s="86" t="s">
        <v>1818</v>
      </c>
      <c r="B246" s="86" t="s">
        <v>314</v>
      </c>
      <c r="C246" s="86">
        <v>3</v>
      </c>
    </row>
    <row r="247" spans="1:3">
      <c r="A247" s="86" t="s">
        <v>1143</v>
      </c>
      <c r="B247" s="86" t="s">
        <v>314</v>
      </c>
      <c r="C247" s="86">
        <v>3</v>
      </c>
    </row>
    <row r="248" spans="1:3">
      <c r="A248" s="86" t="s">
        <v>1757</v>
      </c>
      <c r="B248" s="86" t="s">
        <v>314</v>
      </c>
      <c r="C248" s="86">
        <v>3</v>
      </c>
    </row>
    <row r="249" spans="1:3">
      <c r="A249" s="86" t="s">
        <v>1719</v>
      </c>
      <c r="B249" s="86" t="s">
        <v>315</v>
      </c>
      <c r="C249" s="86">
        <v>3</v>
      </c>
    </row>
    <row r="250" spans="1:3">
      <c r="A250" s="86" t="s">
        <v>881</v>
      </c>
      <c r="B250" s="86" t="s">
        <v>315</v>
      </c>
      <c r="C250" s="86">
        <v>3</v>
      </c>
    </row>
    <row r="251" spans="1:3">
      <c r="A251" s="86" t="s">
        <v>1811</v>
      </c>
      <c r="B251" s="86" t="s">
        <v>314</v>
      </c>
      <c r="C251" s="86">
        <v>3</v>
      </c>
    </row>
    <row r="252" spans="1:3">
      <c r="A252" t="s">
        <v>1596</v>
      </c>
      <c r="B252" t="s">
        <v>315</v>
      </c>
      <c r="C252">
        <v>3</v>
      </c>
    </row>
    <row r="253" spans="1:3">
      <c r="A253" t="s">
        <v>678</v>
      </c>
      <c r="B253" t="s">
        <v>314</v>
      </c>
      <c r="C253">
        <v>3</v>
      </c>
    </row>
    <row r="254" spans="1:3">
      <c r="A254" t="s">
        <v>1091</v>
      </c>
      <c r="B254" t="s">
        <v>314</v>
      </c>
      <c r="C254">
        <v>3</v>
      </c>
    </row>
    <row r="255" spans="1:3">
      <c r="A255" t="s">
        <v>1819</v>
      </c>
      <c r="B255" t="s">
        <v>315</v>
      </c>
      <c r="C255">
        <v>3</v>
      </c>
    </row>
    <row r="256" spans="1:3">
      <c r="A256" t="s">
        <v>1150</v>
      </c>
      <c r="B256" t="s">
        <v>314</v>
      </c>
      <c r="C256">
        <v>3</v>
      </c>
    </row>
    <row r="257" spans="1:3">
      <c r="A257" t="s">
        <v>1689</v>
      </c>
      <c r="B257" t="s">
        <v>314</v>
      </c>
      <c r="C257">
        <v>3</v>
      </c>
    </row>
    <row r="258" spans="1:3">
      <c r="A258" t="s">
        <v>1102</v>
      </c>
      <c r="B258" t="s">
        <v>314</v>
      </c>
      <c r="C258">
        <v>3</v>
      </c>
    </row>
    <row r="259" spans="1:3">
      <c r="A259" t="s">
        <v>1369</v>
      </c>
      <c r="B259" t="s">
        <v>314</v>
      </c>
      <c r="C259">
        <v>3</v>
      </c>
    </row>
    <row r="260" spans="1:3">
      <c r="A260" t="s">
        <v>1750</v>
      </c>
      <c r="B260" t="s">
        <v>315</v>
      </c>
      <c r="C260">
        <v>3</v>
      </c>
    </row>
    <row r="261" spans="1:3">
      <c r="A261" t="s">
        <v>254</v>
      </c>
      <c r="B261" t="s">
        <v>316</v>
      </c>
      <c r="C261">
        <v>2</v>
      </c>
    </row>
    <row r="262" spans="1:3">
      <c r="A262" t="s">
        <v>307</v>
      </c>
      <c r="B262" t="s">
        <v>314</v>
      </c>
      <c r="C262">
        <v>2</v>
      </c>
    </row>
    <row r="263" spans="1:3">
      <c r="A263" t="s">
        <v>1820</v>
      </c>
      <c r="B263" t="s">
        <v>314</v>
      </c>
      <c r="C263">
        <v>2</v>
      </c>
    </row>
    <row r="264" spans="1:3">
      <c r="A264" t="s">
        <v>292</v>
      </c>
      <c r="B264" t="s">
        <v>314</v>
      </c>
      <c r="C264">
        <v>2</v>
      </c>
    </row>
    <row r="265" spans="1:3">
      <c r="A265" t="s">
        <v>288</v>
      </c>
      <c r="B265" t="s">
        <v>314</v>
      </c>
      <c r="C265">
        <v>2</v>
      </c>
    </row>
    <row r="266" spans="1:3">
      <c r="A266" t="s">
        <v>999</v>
      </c>
      <c r="B266" t="s">
        <v>315</v>
      </c>
      <c r="C266">
        <v>2</v>
      </c>
    </row>
    <row r="267" spans="1:3">
      <c r="A267" t="s">
        <v>1244</v>
      </c>
      <c r="B267" t="s">
        <v>314</v>
      </c>
      <c r="C267">
        <v>2</v>
      </c>
    </row>
    <row r="268" spans="1:3">
      <c r="A268" t="s">
        <v>1822</v>
      </c>
      <c r="B268" t="s">
        <v>314</v>
      </c>
      <c r="C268">
        <v>2</v>
      </c>
    </row>
    <row r="269" spans="1:3">
      <c r="A269" t="s">
        <v>1245</v>
      </c>
      <c r="B269" t="s">
        <v>314</v>
      </c>
      <c r="C269">
        <v>2</v>
      </c>
    </row>
    <row r="270" spans="1:3">
      <c r="A270" t="s">
        <v>926</v>
      </c>
      <c r="B270" t="s">
        <v>315</v>
      </c>
      <c r="C270">
        <v>2</v>
      </c>
    </row>
    <row r="271" spans="1:3">
      <c r="A271" t="s">
        <v>1766</v>
      </c>
      <c r="B271" t="s">
        <v>314</v>
      </c>
      <c r="C271">
        <v>2</v>
      </c>
    </row>
    <row r="272" spans="1:3">
      <c r="A272" t="s">
        <v>269</v>
      </c>
      <c r="B272" t="s">
        <v>315</v>
      </c>
      <c r="C272">
        <v>2</v>
      </c>
    </row>
    <row r="273" spans="1:3">
      <c r="A273" t="s">
        <v>275</v>
      </c>
      <c r="B273" t="s">
        <v>315</v>
      </c>
      <c r="C273">
        <v>2</v>
      </c>
    </row>
    <row r="274" spans="1:3">
      <c r="A274" t="s">
        <v>1045</v>
      </c>
      <c r="B274" t="s">
        <v>314</v>
      </c>
      <c r="C274">
        <v>2</v>
      </c>
    </row>
    <row r="275" spans="1:3">
      <c r="A275" t="s">
        <v>1131</v>
      </c>
      <c r="B275" t="s">
        <v>314</v>
      </c>
      <c r="C275">
        <v>2</v>
      </c>
    </row>
    <row r="276" spans="1:3">
      <c r="A276" t="s">
        <v>1611</v>
      </c>
      <c r="B276" t="s">
        <v>314</v>
      </c>
      <c r="C276">
        <v>2</v>
      </c>
    </row>
    <row r="277" spans="1:3">
      <c r="A277" t="s">
        <v>299</v>
      </c>
      <c r="B277" t="s">
        <v>314</v>
      </c>
      <c r="C277">
        <v>2</v>
      </c>
    </row>
    <row r="278" spans="1:3">
      <c r="A278" t="s">
        <v>297</v>
      </c>
      <c r="B278" t="s">
        <v>314</v>
      </c>
      <c r="C278">
        <v>2</v>
      </c>
    </row>
    <row r="279" spans="1:3">
      <c r="A279" t="s">
        <v>1296</v>
      </c>
      <c r="B279" t="s">
        <v>314</v>
      </c>
      <c r="C279">
        <v>2</v>
      </c>
    </row>
    <row r="280" spans="1:3">
      <c r="A280" t="s">
        <v>1260</v>
      </c>
      <c r="B280" t="s">
        <v>314</v>
      </c>
      <c r="C280">
        <v>2</v>
      </c>
    </row>
    <row r="281" spans="1:3">
      <c r="A281" t="s">
        <v>1597</v>
      </c>
      <c r="B281" t="s">
        <v>314</v>
      </c>
      <c r="C281">
        <v>2</v>
      </c>
    </row>
    <row r="282" spans="1:3">
      <c r="A282" t="s">
        <v>1616</v>
      </c>
      <c r="B282" t="s">
        <v>314</v>
      </c>
      <c r="C282">
        <v>2</v>
      </c>
    </row>
    <row r="283" spans="1:3">
      <c r="A283" t="s">
        <v>1823</v>
      </c>
      <c r="B283" t="s">
        <v>315</v>
      </c>
      <c r="C283">
        <v>2</v>
      </c>
    </row>
    <row r="284" spans="1:3">
      <c r="A284" t="s">
        <v>1121</v>
      </c>
      <c r="B284" t="s">
        <v>314</v>
      </c>
      <c r="C284">
        <v>2</v>
      </c>
    </row>
    <row r="285" spans="1:3">
      <c r="A285" t="s">
        <v>1647</v>
      </c>
      <c r="B285" t="s">
        <v>314</v>
      </c>
      <c r="C285">
        <v>2</v>
      </c>
    </row>
    <row r="286" spans="1:3">
      <c r="A286" t="s">
        <v>512</v>
      </c>
      <c r="B286" t="s">
        <v>315</v>
      </c>
      <c r="C286">
        <v>2</v>
      </c>
    </row>
    <row r="287" spans="1:3">
      <c r="A287" t="s">
        <v>1116</v>
      </c>
      <c r="B287" t="s">
        <v>314</v>
      </c>
      <c r="C287">
        <v>2</v>
      </c>
    </row>
    <row r="288" spans="1:3">
      <c r="A288" t="s">
        <v>518</v>
      </c>
      <c r="B288" t="s">
        <v>315</v>
      </c>
      <c r="C288">
        <v>2</v>
      </c>
    </row>
    <row r="289" spans="1:3">
      <c r="A289" t="s">
        <v>616</v>
      </c>
      <c r="B289" t="s">
        <v>314</v>
      </c>
      <c r="C289">
        <v>2</v>
      </c>
    </row>
    <row r="290" spans="1:3">
      <c r="A290" t="s">
        <v>1188</v>
      </c>
      <c r="B290" t="s">
        <v>314</v>
      </c>
      <c r="C290">
        <v>2</v>
      </c>
    </row>
    <row r="291" spans="1:3">
      <c r="A291" t="s">
        <v>1173</v>
      </c>
      <c r="B291" t="s">
        <v>314</v>
      </c>
      <c r="C291">
        <v>2</v>
      </c>
    </row>
    <row r="292" spans="1:3">
      <c r="A292" t="s">
        <v>1173</v>
      </c>
      <c r="B292" t="s">
        <v>315</v>
      </c>
      <c r="C292">
        <v>2</v>
      </c>
    </row>
    <row r="293" spans="1:3">
      <c r="A293" t="s">
        <v>656</v>
      </c>
      <c r="B293" t="s">
        <v>315</v>
      </c>
      <c r="C293">
        <v>2</v>
      </c>
    </row>
    <row r="294" spans="1:3">
      <c r="A294" t="s">
        <v>895</v>
      </c>
      <c r="B294" t="s">
        <v>314</v>
      </c>
      <c r="C294">
        <v>2</v>
      </c>
    </row>
    <row r="295" spans="1:3">
      <c r="A295" t="s">
        <v>956</v>
      </c>
      <c r="B295" t="s">
        <v>314</v>
      </c>
      <c r="C295">
        <v>2</v>
      </c>
    </row>
    <row r="296" spans="1:3">
      <c r="A296" t="s">
        <v>993</v>
      </c>
      <c r="B296" t="s">
        <v>315</v>
      </c>
      <c r="C296">
        <v>2</v>
      </c>
    </row>
    <row r="297" spans="1:3">
      <c r="A297" t="s">
        <v>1027</v>
      </c>
      <c r="B297" t="s">
        <v>315</v>
      </c>
      <c r="C297">
        <v>2</v>
      </c>
    </row>
    <row r="298" spans="1:3">
      <c r="A298" t="s">
        <v>1063</v>
      </c>
      <c r="B298" t="s">
        <v>315</v>
      </c>
      <c r="C298">
        <v>2</v>
      </c>
    </row>
    <row r="299" spans="1:3">
      <c r="A299" t="s">
        <v>1062</v>
      </c>
      <c r="B299" t="s">
        <v>314</v>
      </c>
      <c r="C299">
        <v>2</v>
      </c>
    </row>
    <row r="300" spans="1:3">
      <c r="A300" t="s">
        <v>1064</v>
      </c>
      <c r="B300" t="s">
        <v>314</v>
      </c>
      <c r="C300">
        <v>2</v>
      </c>
    </row>
    <row r="301" spans="1:3">
      <c r="A301" t="s">
        <v>1238</v>
      </c>
      <c r="B301" t="s">
        <v>314</v>
      </c>
      <c r="C301">
        <v>2</v>
      </c>
    </row>
    <row r="302" spans="1:3">
      <c r="A302" t="s">
        <v>1648</v>
      </c>
      <c r="B302" t="s">
        <v>315</v>
      </c>
      <c r="C302">
        <v>2</v>
      </c>
    </row>
    <row r="303" spans="1:3">
      <c r="A303" t="s">
        <v>1610</v>
      </c>
      <c r="B303" t="s">
        <v>314</v>
      </c>
      <c r="C303">
        <v>2</v>
      </c>
    </row>
    <row r="304" spans="1:3">
      <c r="A304" t="s">
        <v>1407</v>
      </c>
      <c r="B304" t="s">
        <v>314</v>
      </c>
      <c r="C304">
        <v>2</v>
      </c>
    </row>
    <row r="305" spans="1:3">
      <c r="A305" t="s">
        <v>1770</v>
      </c>
      <c r="B305" t="s">
        <v>314</v>
      </c>
      <c r="C305">
        <v>2</v>
      </c>
    </row>
    <row r="306" spans="1:3">
      <c r="A306" t="s">
        <v>1434</v>
      </c>
      <c r="B306" t="s">
        <v>315</v>
      </c>
      <c r="C306">
        <v>2</v>
      </c>
    </row>
    <row r="307" spans="1:3">
      <c r="A307" t="s">
        <v>1699</v>
      </c>
      <c r="B307" t="s">
        <v>315</v>
      </c>
      <c r="C307">
        <v>2</v>
      </c>
    </row>
    <row r="308" spans="1:3">
      <c r="A308" t="s">
        <v>1482</v>
      </c>
      <c r="B308" t="s">
        <v>315</v>
      </c>
      <c r="C308">
        <v>2</v>
      </c>
    </row>
    <row r="309" spans="1:3">
      <c r="A309" t="s">
        <v>1514</v>
      </c>
      <c r="B309" t="s">
        <v>314</v>
      </c>
      <c r="C309">
        <v>2</v>
      </c>
    </row>
    <row r="310" spans="1:3">
      <c r="A310" t="s">
        <v>1524</v>
      </c>
      <c r="B310" t="s">
        <v>314</v>
      </c>
      <c r="C310">
        <v>2</v>
      </c>
    </row>
    <row r="311" spans="1:3">
      <c r="A311" t="s">
        <v>1715</v>
      </c>
      <c r="B311" t="s">
        <v>314</v>
      </c>
      <c r="C311">
        <v>2</v>
      </c>
    </row>
    <row r="312" spans="1:3">
      <c r="A312" t="s">
        <v>1571</v>
      </c>
      <c r="B312" t="s">
        <v>315</v>
      </c>
      <c r="C312">
        <v>2</v>
      </c>
    </row>
    <row r="313" spans="1:3">
      <c r="A313" t="s">
        <v>1701</v>
      </c>
      <c r="B313" t="s">
        <v>315</v>
      </c>
      <c r="C313">
        <v>2</v>
      </c>
    </row>
    <row r="314" spans="1:3">
      <c r="A314" t="s">
        <v>1585</v>
      </c>
      <c r="B314" t="s">
        <v>315</v>
      </c>
      <c r="C314">
        <v>2</v>
      </c>
    </row>
    <row r="315" spans="1:3">
      <c r="A315" t="s">
        <v>1629</v>
      </c>
      <c r="B315" t="s">
        <v>314</v>
      </c>
      <c r="C315">
        <v>2</v>
      </c>
    </row>
    <row r="316" spans="1:3">
      <c r="A316" t="s">
        <v>1629</v>
      </c>
      <c r="B316" t="s">
        <v>315</v>
      </c>
      <c r="C316">
        <v>2</v>
      </c>
    </row>
    <row r="317" spans="1:3">
      <c r="A317" t="s">
        <v>1646</v>
      </c>
      <c r="B317" t="s">
        <v>315</v>
      </c>
      <c r="C317">
        <v>2</v>
      </c>
    </row>
    <row r="318" spans="1:3">
      <c r="A318" t="s">
        <v>1733</v>
      </c>
      <c r="B318" t="s">
        <v>314</v>
      </c>
      <c r="C318">
        <v>2</v>
      </c>
    </row>
    <row r="319" spans="1:3">
      <c r="A319" t="s">
        <v>1753</v>
      </c>
      <c r="B319" t="s">
        <v>1781</v>
      </c>
      <c r="C319">
        <v>2</v>
      </c>
    </row>
    <row r="320" spans="1:3">
      <c r="A320" t="s">
        <v>1122</v>
      </c>
      <c r="B320" t="s">
        <v>314</v>
      </c>
      <c r="C320">
        <v>2</v>
      </c>
    </row>
    <row r="321" spans="1:3">
      <c r="A321" t="s">
        <v>1002</v>
      </c>
      <c r="B321" t="s">
        <v>314</v>
      </c>
      <c r="C321">
        <v>2</v>
      </c>
    </row>
    <row r="322" spans="1:3">
      <c r="A322" t="s">
        <v>1824</v>
      </c>
      <c r="B322" t="s">
        <v>314</v>
      </c>
      <c r="C322">
        <v>2</v>
      </c>
    </row>
    <row r="323" spans="1:3">
      <c r="A323" t="s">
        <v>1038</v>
      </c>
      <c r="B323" t="s">
        <v>314</v>
      </c>
      <c r="C323">
        <v>2</v>
      </c>
    </row>
    <row r="324" spans="1:3">
      <c r="A324" t="s">
        <v>279</v>
      </c>
      <c r="B324" t="s">
        <v>315</v>
      </c>
      <c r="C324">
        <v>2</v>
      </c>
    </row>
    <row r="325" spans="1:3">
      <c r="A325" t="s">
        <v>309</v>
      </c>
      <c r="B325" t="s">
        <v>314</v>
      </c>
      <c r="C325">
        <v>2</v>
      </c>
    </row>
    <row r="326" spans="1:3">
      <c r="A326" t="s">
        <v>1682</v>
      </c>
      <c r="B326" t="s">
        <v>314</v>
      </c>
      <c r="C326">
        <v>2</v>
      </c>
    </row>
    <row r="327" spans="1:3">
      <c r="A327" t="s">
        <v>1816</v>
      </c>
      <c r="B327" t="s">
        <v>314</v>
      </c>
      <c r="C327">
        <v>2</v>
      </c>
    </row>
    <row r="328" spans="1:3">
      <c r="A328" t="s">
        <v>1772</v>
      </c>
      <c r="B328" t="s">
        <v>314</v>
      </c>
      <c r="C328">
        <v>2</v>
      </c>
    </row>
    <row r="329" spans="1:3">
      <c r="A329" t="s">
        <v>1247</v>
      </c>
      <c r="B329" t="s">
        <v>314</v>
      </c>
      <c r="C329">
        <v>2</v>
      </c>
    </row>
    <row r="330" spans="1:3">
      <c r="A330" t="s">
        <v>289</v>
      </c>
      <c r="B330" t="s">
        <v>314</v>
      </c>
      <c r="C330">
        <v>2</v>
      </c>
    </row>
    <row r="331" spans="1:3">
      <c r="A331" t="s">
        <v>289</v>
      </c>
      <c r="B331" t="s">
        <v>315</v>
      </c>
      <c r="C331">
        <v>2</v>
      </c>
    </row>
    <row r="332" spans="1:3">
      <c r="A332" t="s">
        <v>1617</v>
      </c>
      <c r="B332" t="s">
        <v>314</v>
      </c>
      <c r="C332">
        <v>2</v>
      </c>
    </row>
    <row r="333" spans="1:3">
      <c r="A333" t="s">
        <v>1255</v>
      </c>
      <c r="B333" t="s">
        <v>314</v>
      </c>
      <c r="C333">
        <v>2</v>
      </c>
    </row>
    <row r="334" spans="1:3">
      <c r="A334" t="s">
        <v>501</v>
      </c>
      <c r="B334" t="s">
        <v>314</v>
      </c>
      <c r="C334">
        <v>2</v>
      </c>
    </row>
    <row r="335" spans="1:3">
      <c r="A335" t="s">
        <v>1210</v>
      </c>
      <c r="B335" t="s">
        <v>314</v>
      </c>
      <c r="C335">
        <v>2</v>
      </c>
    </row>
    <row r="336" spans="1:3">
      <c r="A336" t="s">
        <v>1211</v>
      </c>
      <c r="B336" t="s">
        <v>314</v>
      </c>
      <c r="C336">
        <v>2</v>
      </c>
    </row>
    <row r="337" spans="1:3">
      <c r="A337" t="s">
        <v>673</v>
      </c>
      <c r="B337" t="s">
        <v>314</v>
      </c>
      <c r="C337">
        <v>2</v>
      </c>
    </row>
    <row r="338" spans="1:3">
      <c r="A338" t="s">
        <v>1442</v>
      </c>
      <c r="B338" t="s">
        <v>315</v>
      </c>
      <c r="C338">
        <v>2</v>
      </c>
    </row>
    <row r="339" spans="1:3">
      <c r="A339" t="s">
        <v>286</v>
      </c>
      <c r="B339" t="s">
        <v>315</v>
      </c>
      <c r="C339">
        <v>2</v>
      </c>
    </row>
    <row r="340" spans="1:3">
      <c r="A340" t="s">
        <v>647</v>
      </c>
      <c r="B340" t="s">
        <v>314</v>
      </c>
      <c r="C340">
        <v>2</v>
      </c>
    </row>
    <row r="341" spans="1:3">
      <c r="A341" t="s">
        <v>505</v>
      </c>
      <c r="B341" t="s">
        <v>314</v>
      </c>
      <c r="C341">
        <v>2</v>
      </c>
    </row>
    <row r="342" spans="1:3">
      <c r="A342" t="s">
        <v>1826</v>
      </c>
      <c r="B342" t="s">
        <v>314</v>
      </c>
      <c r="C342">
        <v>2</v>
      </c>
    </row>
    <row r="343" spans="1:3">
      <c r="A343" t="s">
        <v>1071</v>
      </c>
      <c r="B343" t="s">
        <v>314</v>
      </c>
      <c r="C343">
        <v>2</v>
      </c>
    </row>
    <row r="344" spans="1:3">
      <c r="A344" t="s">
        <v>301</v>
      </c>
      <c r="B344" t="s">
        <v>315</v>
      </c>
      <c r="C344">
        <v>2</v>
      </c>
    </row>
    <row r="345" spans="1:3">
      <c r="A345" t="s">
        <v>675</v>
      </c>
      <c r="B345" t="s">
        <v>314</v>
      </c>
      <c r="C345">
        <v>2</v>
      </c>
    </row>
    <row r="346" spans="1:3">
      <c r="A346" t="s">
        <v>1218</v>
      </c>
      <c r="B346" t="s">
        <v>315</v>
      </c>
      <c r="C346">
        <v>2</v>
      </c>
    </row>
    <row r="347" spans="1:3">
      <c r="A347" t="s">
        <v>1335</v>
      </c>
      <c r="B347" t="s">
        <v>315</v>
      </c>
      <c r="C347">
        <v>2</v>
      </c>
    </row>
    <row r="348" spans="1:3">
      <c r="A348" t="s">
        <v>1778</v>
      </c>
      <c r="B348" t="s">
        <v>314</v>
      </c>
      <c r="C348">
        <v>2</v>
      </c>
    </row>
    <row r="349" spans="1:3">
      <c r="A349" t="s">
        <v>1219</v>
      </c>
      <c r="B349" t="s">
        <v>314</v>
      </c>
      <c r="C349">
        <v>2</v>
      </c>
    </row>
    <row r="350" spans="1:3">
      <c r="A350" t="s">
        <v>1827</v>
      </c>
      <c r="B350" t="s">
        <v>314</v>
      </c>
      <c r="C350">
        <v>2</v>
      </c>
    </row>
    <row r="351" spans="1:3">
      <c r="A351" t="s">
        <v>1828</v>
      </c>
      <c r="B351" t="s">
        <v>314</v>
      </c>
      <c r="C351">
        <v>2</v>
      </c>
    </row>
    <row r="352" spans="1:3">
      <c r="A352" t="s">
        <v>969</v>
      </c>
      <c r="B352" t="s">
        <v>314</v>
      </c>
      <c r="C352">
        <v>2</v>
      </c>
    </row>
    <row r="353" spans="1:3">
      <c r="A353" t="s">
        <v>946</v>
      </c>
      <c r="B353" t="s">
        <v>315</v>
      </c>
      <c r="C353">
        <v>2</v>
      </c>
    </row>
    <row r="354" spans="1:3">
      <c r="A354" t="s">
        <v>1829</v>
      </c>
      <c r="B354" t="s">
        <v>314</v>
      </c>
      <c r="C354">
        <v>2</v>
      </c>
    </row>
    <row r="355" spans="1:3">
      <c r="A355" t="s">
        <v>1779</v>
      </c>
      <c r="B355" t="s">
        <v>314</v>
      </c>
      <c r="C355">
        <v>2</v>
      </c>
    </row>
    <row r="356" spans="1:3">
      <c r="A356" t="s">
        <v>1830</v>
      </c>
      <c r="B356" t="s">
        <v>314</v>
      </c>
      <c r="C356">
        <v>2</v>
      </c>
    </row>
    <row r="357" spans="1:3">
      <c r="A357" t="s">
        <v>1832</v>
      </c>
      <c r="B357" t="s">
        <v>314</v>
      </c>
      <c r="C357">
        <v>2</v>
      </c>
    </row>
    <row r="358" spans="1:3">
      <c r="A358" t="s">
        <v>1833</v>
      </c>
      <c r="B358" t="s">
        <v>314</v>
      </c>
      <c r="C358">
        <v>2</v>
      </c>
    </row>
    <row r="359" spans="1:3">
      <c r="A359" t="s">
        <v>1834</v>
      </c>
      <c r="B359" t="s">
        <v>314</v>
      </c>
      <c r="C359">
        <v>2</v>
      </c>
    </row>
    <row r="360" spans="1:3">
      <c r="A360" t="s">
        <v>1835</v>
      </c>
      <c r="B360" t="s">
        <v>314</v>
      </c>
      <c r="C360">
        <v>2</v>
      </c>
    </row>
    <row r="361" spans="1:3">
      <c r="A361" t="s">
        <v>879</v>
      </c>
      <c r="B361" t="s">
        <v>314</v>
      </c>
      <c r="C361">
        <v>2</v>
      </c>
    </row>
    <row r="362" spans="1:3">
      <c r="A362" t="s">
        <v>1836</v>
      </c>
      <c r="B362" t="s">
        <v>314</v>
      </c>
      <c r="C362">
        <v>2</v>
      </c>
    </row>
    <row r="363" spans="1:3">
      <c r="A363" t="s">
        <v>1633</v>
      </c>
      <c r="B363" t="s">
        <v>314</v>
      </c>
      <c r="C363">
        <v>2</v>
      </c>
    </row>
    <row r="364" spans="1:3">
      <c r="A364" t="s">
        <v>1632</v>
      </c>
      <c r="B364" t="s">
        <v>314</v>
      </c>
      <c r="C364">
        <v>2</v>
      </c>
    </row>
    <row r="365" spans="1:3">
      <c r="A365" t="s">
        <v>1573</v>
      </c>
      <c r="B365" t="s">
        <v>314</v>
      </c>
      <c r="C365">
        <v>2</v>
      </c>
    </row>
    <row r="366" spans="1:3">
      <c r="A366" t="s">
        <v>1596</v>
      </c>
      <c r="B366" t="s">
        <v>314</v>
      </c>
      <c r="C366">
        <v>2</v>
      </c>
    </row>
    <row r="367" spans="1:3">
      <c r="A367" t="s">
        <v>1837</v>
      </c>
      <c r="B367" t="s">
        <v>314</v>
      </c>
      <c r="C367">
        <v>2</v>
      </c>
    </row>
    <row r="368" spans="1:3">
      <c r="A368" t="s">
        <v>1148</v>
      </c>
      <c r="B368" t="s">
        <v>314</v>
      </c>
      <c r="C368">
        <v>2</v>
      </c>
    </row>
    <row r="369" spans="1:3">
      <c r="A369" t="s">
        <v>1838</v>
      </c>
      <c r="B369" t="s">
        <v>314</v>
      </c>
      <c r="C369">
        <v>2</v>
      </c>
    </row>
    <row r="370" spans="1:3">
      <c r="A370" t="s">
        <v>1228</v>
      </c>
      <c r="B370" t="s">
        <v>314</v>
      </c>
      <c r="C370">
        <v>2</v>
      </c>
    </row>
    <row r="371" spans="1:3">
      <c r="A371" t="s">
        <v>1228</v>
      </c>
      <c r="B371" t="s">
        <v>315</v>
      </c>
      <c r="C371">
        <v>2</v>
      </c>
    </row>
    <row r="372" spans="1:3">
      <c r="A372" t="s">
        <v>1050</v>
      </c>
      <c r="B372" t="s">
        <v>314</v>
      </c>
      <c r="C372">
        <v>2</v>
      </c>
    </row>
    <row r="373" spans="1:3">
      <c r="A373" t="s">
        <v>1009</v>
      </c>
      <c r="B373" t="s">
        <v>314</v>
      </c>
      <c r="C373">
        <v>2</v>
      </c>
    </row>
    <row r="374" spans="1:3">
      <c r="A374" t="s">
        <v>1093</v>
      </c>
      <c r="B374" t="s">
        <v>315</v>
      </c>
      <c r="C374">
        <v>2</v>
      </c>
    </row>
    <row r="375" spans="1:3">
      <c r="A375" t="s">
        <v>1689</v>
      </c>
      <c r="B375" t="s">
        <v>315</v>
      </c>
      <c r="C375">
        <v>2</v>
      </c>
    </row>
    <row r="376" spans="1:3">
      <c r="A376" t="s">
        <v>622</v>
      </c>
      <c r="B376" t="s">
        <v>314</v>
      </c>
      <c r="C376">
        <v>2</v>
      </c>
    </row>
    <row r="377" spans="1:3">
      <c r="A377" t="s">
        <v>622</v>
      </c>
      <c r="B377" t="s">
        <v>315</v>
      </c>
      <c r="C377">
        <v>2</v>
      </c>
    </row>
    <row r="378" spans="1:3">
      <c r="A378" t="s">
        <v>1681</v>
      </c>
      <c r="B378" t="s">
        <v>314</v>
      </c>
      <c r="C378">
        <v>2</v>
      </c>
    </row>
    <row r="379" spans="1:3">
      <c r="A379" t="s">
        <v>287</v>
      </c>
      <c r="B379" t="s">
        <v>314</v>
      </c>
      <c r="C379">
        <v>2</v>
      </c>
    </row>
    <row r="380" spans="1:3">
      <c r="A380" t="s">
        <v>287</v>
      </c>
      <c r="B380" t="s">
        <v>315</v>
      </c>
      <c r="C380">
        <v>2</v>
      </c>
    </row>
    <row r="381" spans="1:3">
      <c r="A381" t="s">
        <v>1630</v>
      </c>
      <c r="B381" t="s">
        <v>315</v>
      </c>
      <c r="C381">
        <v>2</v>
      </c>
    </row>
    <row r="382" spans="1:3">
      <c r="A382" t="s">
        <v>1615</v>
      </c>
      <c r="B382" t="s">
        <v>314</v>
      </c>
      <c r="C382">
        <v>2</v>
      </c>
    </row>
    <row r="383" spans="1:3">
      <c r="A383" t="s">
        <v>1636</v>
      </c>
      <c r="B383" t="s">
        <v>314</v>
      </c>
      <c r="C383">
        <v>2</v>
      </c>
    </row>
    <row r="384" spans="1:3">
      <c r="A384" t="s">
        <v>1290</v>
      </c>
      <c r="B384" t="s">
        <v>314</v>
      </c>
      <c r="C384">
        <v>2</v>
      </c>
    </row>
    <row r="385" spans="1:3">
      <c r="A385" t="s">
        <v>1104</v>
      </c>
      <c r="B385" t="s">
        <v>314</v>
      </c>
      <c r="C385">
        <v>2</v>
      </c>
    </row>
    <row r="386" spans="1:3">
      <c r="A386" t="s">
        <v>1574</v>
      </c>
      <c r="B386" t="s">
        <v>314</v>
      </c>
      <c r="C386">
        <v>2</v>
      </c>
    </row>
    <row r="387" spans="1:3">
      <c r="A387" t="s">
        <v>263</v>
      </c>
      <c r="B387" t="s">
        <v>315</v>
      </c>
      <c r="C387">
        <v>2</v>
      </c>
    </row>
    <row r="388" spans="1:3">
      <c r="A388" t="s">
        <v>1750</v>
      </c>
      <c r="B388" t="s">
        <v>314</v>
      </c>
      <c r="C388">
        <v>2</v>
      </c>
    </row>
    <row r="389" spans="1:3">
      <c r="A389" t="s">
        <v>1032</v>
      </c>
      <c r="B389" t="s">
        <v>315</v>
      </c>
      <c r="C389">
        <v>2</v>
      </c>
    </row>
    <row r="390" spans="1:3">
      <c r="A390" t="s">
        <v>254</v>
      </c>
      <c r="B390" t="s">
        <v>1781</v>
      </c>
      <c r="C390">
        <v>1</v>
      </c>
    </row>
    <row r="391" spans="1:3">
      <c r="A391" t="s">
        <v>1120</v>
      </c>
      <c r="B391" t="s">
        <v>315</v>
      </c>
      <c r="C391">
        <v>1</v>
      </c>
    </row>
    <row r="392" spans="1:3">
      <c r="A392" t="s">
        <v>1839</v>
      </c>
      <c r="B392" t="s">
        <v>314</v>
      </c>
      <c r="C392">
        <v>1</v>
      </c>
    </row>
    <row r="393" spans="1:3">
      <c r="A393" t="s">
        <v>1840</v>
      </c>
      <c r="B393" t="s">
        <v>314</v>
      </c>
      <c r="C393">
        <v>1</v>
      </c>
    </row>
    <row r="394" spans="1:3">
      <c r="A394" t="s">
        <v>1181</v>
      </c>
      <c r="B394" t="s">
        <v>315</v>
      </c>
      <c r="C394">
        <v>1</v>
      </c>
    </row>
    <row r="395" spans="1:3">
      <c r="A395" t="s">
        <v>292</v>
      </c>
      <c r="B395" t="s">
        <v>315</v>
      </c>
      <c r="C395">
        <v>1</v>
      </c>
    </row>
    <row r="396" spans="1:3">
      <c r="A396" t="s">
        <v>1250</v>
      </c>
      <c r="B396" t="s">
        <v>314</v>
      </c>
      <c r="C396">
        <v>1</v>
      </c>
    </row>
    <row r="397" spans="1:3">
      <c r="A397" t="s">
        <v>1183</v>
      </c>
      <c r="B397" t="s">
        <v>314</v>
      </c>
      <c r="C397">
        <v>1</v>
      </c>
    </row>
    <row r="398" spans="1:3">
      <c r="A398" t="s">
        <v>304</v>
      </c>
      <c r="B398" t="s">
        <v>315</v>
      </c>
      <c r="C398">
        <v>1</v>
      </c>
    </row>
    <row r="399" spans="1:3">
      <c r="A399" t="s">
        <v>1821</v>
      </c>
      <c r="B399" t="s">
        <v>314</v>
      </c>
      <c r="C399">
        <v>1</v>
      </c>
    </row>
    <row r="400" spans="1:3">
      <c r="A400" t="s">
        <v>1821</v>
      </c>
      <c r="B400" t="s">
        <v>315</v>
      </c>
      <c r="C400">
        <v>1</v>
      </c>
    </row>
    <row r="401" spans="1:3">
      <c r="A401" t="s">
        <v>945</v>
      </c>
      <c r="B401" t="s">
        <v>314</v>
      </c>
      <c r="C401">
        <v>1</v>
      </c>
    </row>
    <row r="402" spans="1:3">
      <c r="A402" t="s">
        <v>945</v>
      </c>
      <c r="B402" t="s">
        <v>315</v>
      </c>
      <c r="C402">
        <v>1</v>
      </c>
    </row>
    <row r="403" spans="1:3">
      <c r="A403" t="s">
        <v>1841</v>
      </c>
      <c r="B403" t="s">
        <v>314</v>
      </c>
      <c r="C403">
        <v>1</v>
      </c>
    </row>
    <row r="404" spans="1:3">
      <c r="A404" t="s">
        <v>1717</v>
      </c>
      <c r="B404" t="s">
        <v>316</v>
      </c>
      <c r="C404">
        <v>1</v>
      </c>
    </row>
    <row r="405" spans="1:3">
      <c r="A405" t="s">
        <v>1763</v>
      </c>
      <c r="B405" t="s">
        <v>314</v>
      </c>
      <c r="C405">
        <v>1</v>
      </c>
    </row>
    <row r="406" spans="1:3">
      <c r="A406" t="s">
        <v>296</v>
      </c>
      <c r="B406" t="s">
        <v>315</v>
      </c>
      <c r="C406">
        <v>1</v>
      </c>
    </row>
    <row r="407" spans="1:3">
      <c r="A407" t="s">
        <v>1242</v>
      </c>
      <c r="B407" t="s">
        <v>314</v>
      </c>
      <c r="C407">
        <v>1</v>
      </c>
    </row>
    <row r="408" spans="1:3">
      <c r="A408" t="s">
        <v>1842</v>
      </c>
      <c r="B408" t="s">
        <v>314</v>
      </c>
      <c r="C408">
        <v>1</v>
      </c>
    </row>
    <row r="409" spans="1:3">
      <c r="A409" t="s">
        <v>1764</v>
      </c>
      <c r="B409" t="s">
        <v>314</v>
      </c>
      <c r="C409">
        <v>1</v>
      </c>
    </row>
    <row r="410" spans="1:3">
      <c r="A410" t="s">
        <v>1193</v>
      </c>
      <c r="B410" t="s">
        <v>314</v>
      </c>
      <c r="C410">
        <v>1</v>
      </c>
    </row>
    <row r="411" spans="1:3">
      <c r="A411" t="s">
        <v>1843</v>
      </c>
      <c r="B411" t="s">
        <v>314</v>
      </c>
      <c r="C411">
        <v>1</v>
      </c>
    </row>
    <row r="412" spans="1:3">
      <c r="A412" t="s">
        <v>919</v>
      </c>
      <c r="B412" t="s">
        <v>314</v>
      </c>
      <c r="C412">
        <v>1</v>
      </c>
    </row>
    <row r="413" spans="1:3">
      <c r="A413" t="s">
        <v>1184</v>
      </c>
      <c r="B413" t="s">
        <v>314</v>
      </c>
      <c r="C413">
        <v>1</v>
      </c>
    </row>
    <row r="414" spans="1:3">
      <c r="A414" t="s">
        <v>1844</v>
      </c>
      <c r="B414" t="s">
        <v>315</v>
      </c>
      <c r="C414">
        <v>1</v>
      </c>
    </row>
    <row r="415" spans="1:3">
      <c r="A415" t="s">
        <v>1765</v>
      </c>
      <c r="B415" t="s">
        <v>314</v>
      </c>
      <c r="C415">
        <v>1</v>
      </c>
    </row>
    <row r="416" spans="1:3">
      <c r="A416" t="s">
        <v>305</v>
      </c>
      <c r="B416" t="s">
        <v>314</v>
      </c>
      <c r="C416">
        <v>1</v>
      </c>
    </row>
    <row r="417" spans="1:3">
      <c r="A417" t="s">
        <v>1241</v>
      </c>
      <c r="B417" t="s">
        <v>315</v>
      </c>
      <c r="C417">
        <v>1</v>
      </c>
    </row>
    <row r="418" spans="1:3">
      <c r="A418" t="s">
        <v>266</v>
      </c>
      <c r="B418" t="s">
        <v>314</v>
      </c>
      <c r="C418">
        <v>1</v>
      </c>
    </row>
    <row r="419" spans="1:3">
      <c r="A419" t="s">
        <v>266</v>
      </c>
      <c r="B419" t="s">
        <v>315</v>
      </c>
      <c r="C419">
        <v>1</v>
      </c>
    </row>
    <row r="420" spans="1:3">
      <c r="A420" t="s">
        <v>1845</v>
      </c>
      <c r="B420" t="s">
        <v>314</v>
      </c>
      <c r="C420">
        <v>1</v>
      </c>
    </row>
    <row r="421" spans="1:3">
      <c r="A421" t="s">
        <v>976</v>
      </c>
      <c r="B421" t="s">
        <v>314</v>
      </c>
      <c r="C421">
        <v>1</v>
      </c>
    </row>
    <row r="422" spans="1:3">
      <c r="A422" t="s">
        <v>1077</v>
      </c>
      <c r="B422" t="s">
        <v>314</v>
      </c>
      <c r="C422">
        <v>1</v>
      </c>
    </row>
    <row r="423" spans="1:3">
      <c r="A423" t="s">
        <v>1168</v>
      </c>
      <c r="B423" t="s">
        <v>314</v>
      </c>
      <c r="C423">
        <v>1</v>
      </c>
    </row>
    <row r="424" spans="1:3">
      <c r="A424" t="s">
        <v>1846</v>
      </c>
      <c r="B424" t="s">
        <v>314</v>
      </c>
      <c r="C424">
        <v>1</v>
      </c>
    </row>
    <row r="425" spans="1:3">
      <c r="A425" t="s">
        <v>1847</v>
      </c>
      <c r="B425" t="s">
        <v>314</v>
      </c>
      <c r="C425">
        <v>1</v>
      </c>
    </row>
    <row r="426" spans="1:3">
      <c r="A426" t="s">
        <v>1132</v>
      </c>
      <c r="B426" t="s">
        <v>314</v>
      </c>
      <c r="C426">
        <v>1</v>
      </c>
    </row>
    <row r="427" spans="1:3">
      <c r="A427" t="s">
        <v>1132</v>
      </c>
      <c r="B427" t="s">
        <v>315</v>
      </c>
      <c r="C427">
        <v>1</v>
      </c>
    </row>
    <row r="428" spans="1:3">
      <c r="A428" t="s">
        <v>1298</v>
      </c>
      <c r="B428" t="s">
        <v>314</v>
      </c>
      <c r="C428">
        <v>1</v>
      </c>
    </row>
    <row r="429" spans="1:3">
      <c r="A429" t="s">
        <v>1848</v>
      </c>
      <c r="B429" t="s">
        <v>314</v>
      </c>
      <c r="C429">
        <v>1</v>
      </c>
    </row>
    <row r="430" spans="1:3">
      <c r="A430" t="s">
        <v>256</v>
      </c>
      <c r="B430" t="s">
        <v>314</v>
      </c>
      <c r="C430">
        <v>1</v>
      </c>
    </row>
    <row r="431" spans="1:3">
      <c r="A431" t="s">
        <v>1849</v>
      </c>
      <c r="B431" t="s">
        <v>314</v>
      </c>
      <c r="C431">
        <v>1</v>
      </c>
    </row>
    <row r="432" spans="1:3">
      <c r="A432" t="s">
        <v>1850</v>
      </c>
      <c r="B432" t="s">
        <v>314</v>
      </c>
      <c r="C432">
        <v>1</v>
      </c>
    </row>
    <row r="433" spans="1:3">
      <c r="A433" t="s">
        <v>1299</v>
      </c>
      <c r="B433" t="s">
        <v>314</v>
      </c>
      <c r="C433">
        <v>1</v>
      </c>
    </row>
    <row r="434" spans="1:3">
      <c r="A434" t="s">
        <v>1851</v>
      </c>
      <c r="B434" t="s">
        <v>314</v>
      </c>
      <c r="C434">
        <v>1</v>
      </c>
    </row>
    <row r="435" spans="1:3">
      <c r="A435" t="s">
        <v>579</v>
      </c>
      <c r="B435" t="s">
        <v>314</v>
      </c>
      <c r="C435">
        <v>1</v>
      </c>
    </row>
    <row r="436" spans="1:3">
      <c r="A436" t="s">
        <v>1852</v>
      </c>
      <c r="B436" t="s">
        <v>314</v>
      </c>
      <c r="C436">
        <v>1</v>
      </c>
    </row>
    <row r="437" spans="1:3">
      <c r="A437" t="s">
        <v>1176</v>
      </c>
      <c r="B437" t="s">
        <v>314</v>
      </c>
      <c r="C437">
        <v>1</v>
      </c>
    </row>
    <row r="438" spans="1:3">
      <c r="A438" t="s">
        <v>516</v>
      </c>
      <c r="B438" t="s">
        <v>314</v>
      </c>
      <c r="C438">
        <v>1</v>
      </c>
    </row>
    <row r="439" spans="1:3">
      <c r="A439" t="s">
        <v>1262</v>
      </c>
      <c r="B439" t="s">
        <v>314</v>
      </c>
      <c r="C439">
        <v>1</v>
      </c>
    </row>
    <row r="440" spans="1:3">
      <c r="A440" t="s">
        <v>1853</v>
      </c>
      <c r="B440" t="s">
        <v>314</v>
      </c>
      <c r="C440">
        <v>1</v>
      </c>
    </row>
    <row r="441" spans="1:3">
      <c r="A441" t="s">
        <v>582</v>
      </c>
      <c r="B441" t="s">
        <v>314</v>
      </c>
      <c r="C441">
        <v>1</v>
      </c>
    </row>
    <row r="442" spans="1:3">
      <c r="A442" t="s">
        <v>1854</v>
      </c>
      <c r="B442" t="s">
        <v>314</v>
      </c>
      <c r="C442">
        <v>1</v>
      </c>
    </row>
    <row r="443" spans="1:3">
      <c r="A443" t="s">
        <v>1855</v>
      </c>
      <c r="B443" t="s">
        <v>314</v>
      </c>
      <c r="C443">
        <v>1</v>
      </c>
    </row>
    <row r="444" spans="1:3">
      <c r="A444" t="s">
        <v>1856</v>
      </c>
      <c r="B444" t="s">
        <v>314</v>
      </c>
      <c r="C444">
        <v>1</v>
      </c>
    </row>
    <row r="445" spans="1:3">
      <c r="A445" t="s">
        <v>920</v>
      </c>
      <c r="B445" t="s">
        <v>315</v>
      </c>
      <c r="C445">
        <v>1</v>
      </c>
    </row>
    <row r="446" spans="1:3">
      <c r="A446" t="s">
        <v>644</v>
      </c>
      <c r="B446" t="s">
        <v>314</v>
      </c>
      <c r="C446">
        <v>1</v>
      </c>
    </row>
    <row r="447" spans="1:3">
      <c r="A447" t="s">
        <v>644</v>
      </c>
      <c r="B447" t="s">
        <v>315</v>
      </c>
      <c r="C447">
        <v>1</v>
      </c>
    </row>
    <row r="448" spans="1:3">
      <c r="A448" t="s">
        <v>1767</v>
      </c>
      <c r="B448" t="s">
        <v>314</v>
      </c>
      <c r="C448">
        <v>1</v>
      </c>
    </row>
    <row r="449" spans="1:3">
      <c r="A449" t="s">
        <v>656</v>
      </c>
      <c r="B449" t="s">
        <v>314</v>
      </c>
      <c r="C449">
        <v>1</v>
      </c>
    </row>
    <row r="450" spans="1:3">
      <c r="A450" t="s">
        <v>1857</v>
      </c>
      <c r="B450" t="s">
        <v>314</v>
      </c>
      <c r="C450">
        <v>1</v>
      </c>
    </row>
    <row r="451" spans="1:3">
      <c r="A451" t="s">
        <v>1201</v>
      </c>
      <c r="B451" t="s">
        <v>314</v>
      </c>
      <c r="C451">
        <v>1</v>
      </c>
    </row>
    <row r="452" spans="1:3">
      <c r="A452" t="s">
        <v>1037</v>
      </c>
      <c r="B452" t="s">
        <v>314</v>
      </c>
      <c r="C452">
        <v>1</v>
      </c>
    </row>
    <row r="453" spans="1:3">
      <c r="A453" t="s">
        <v>671</v>
      </c>
      <c r="B453" t="s">
        <v>315</v>
      </c>
      <c r="C453">
        <v>1</v>
      </c>
    </row>
    <row r="454" spans="1:3">
      <c r="A454" t="s">
        <v>1758</v>
      </c>
      <c r="B454" t="s">
        <v>314</v>
      </c>
      <c r="C454">
        <v>1</v>
      </c>
    </row>
    <row r="455" spans="1:3">
      <c r="A455" t="s">
        <v>1736</v>
      </c>
      <c r="B455" t="s">
        <v>314</v>
      </c>
      <c r="C455">
        <v>1</v>
      </c>
    </row>
    <row r="456" spans="1:3">
      <c r="A456" t="s">
        <v>1736</v>
      </c>
      <c r="B456" t="s">
        <v>315</v>
      </c>
      <c r="C456">
        <v>1</v>
      </c>
    </row>
    <row r="457" spans="1:3">
      <c r="A457" t="s">
        <v>876</v>
      </c>
      <c r="B457" t="s">
        <v>315</v>
      </c>
      <c r="C457">
        <v>1</v>
      </c>
    </row>
    <row r="458" spans="1:3">
      <c r="A458" t="s">
        <v>1858</v>
      </c>
      <c r="B458" t="s">
        <v>315</v>
      </c>
      <c r="C458">
        <v>1</v>
      </c>
    </row>
    <row r="459" spans="1:3">
      <c r="A459" t="s">
        <v>913</v>
      </c>
      <c r="B459" t="s">
        <v>315</v>
      </c>
      <c r="C459">
        <v>1</v>
      </c>
    </row>
    <row r="460" spans="1:3">
      <c r="A460" t="s">
        <v>1679</v>
      </c>
      <c r="B460" t="s">
        <v>314</v>
      </c>
      <c r="C460">
        <v>1</v>
      </c>
    </row>
    <row r="461" spans="1:3">
      <c r="A461" t="s">
        <v>924</v>
      </c>
      <c r="B461" t="s">
        <v>315</v>
      </c>
      <c r="C461">
        <v>1</v>
      </c>
    </row>
    <row r="462" spans="1:3">
      <c r="A462" t="s">
        <v>1859</v>
      </c>
      <c r="B462" t="s">
        <v>314</v>
      </c>
      <c r="C462">
        <v>1</v>
      </c>
    </row>
    <row r="463" spans="1:3">
      <c r="A463" t="s">
        <v>931</v>
      </c>
      <c r="B463" t="s">
        <v>315</v>
      </c>
      <c r="C463">
        <v>1</v>
      </c>
    </row>
    <row r="464" spans="1:3">
      <c r="A464" t="s">
        <v>1768</v>
      </c>
      <c r="B464" t="s">
        <v>314</v>
      </c>
      <c r="C464">
        <v>1</v>
      </c>
    </row>
    <row r="465" spans="1:3">
      <c r="A465" t="s">
        <v>994</v>
      </c>
      <c r="B465" t="s">
        <v>314</v>
      </c>
      <c r="C465">
        <v>1</v>
      </c>
    </row>
    <row r="466" spans="1:3">
      <c r="A466" t="s">
        <v>995</v>
      </c>
      <c r="B466" t="s">
        <v>315</v>
      </c>
      <c r="C466">
        <v>1</v>
      </c>
    </row>
    <row r="467" spans="1:3">
      <c r="A467" t="s">
        <v>1030</v>
      </c>
      <c r="B467" t="s">
        <v>315</v>
      </c>
      <c r="C467">
        <v>1</v>
      </c>
    </row>
    <row r="468" spans="1:3">
      <c r="A468" t="s">
        <v>1026</v>
      </c>
      <c r="B468" t="s">
        <v>315</v>
      </c>
      <c r="C468">
        <v>1</v>
      </c>
    </row>
    <row r="469" spans="1:3">
      <c r="A469" t="s">
        <v>1028</v>
      </c>
      <c r="B469" t="s">
        <v>315</v>
      </c>
      <c r="C469">
        <v>1</v>
      </c>
    </row>
    <row r="470" spans="1:3">
      <c r="A470" t="s">
        <v>1062</v>
      </c>
      <c r="B470" t="s">
        <v>316</v>
      </c>
      <c r="C470">
        <v>1</v>
      </c>
    </row>
    <row r="471" spans="1:3">
      <c r="A471" t="s">
        <v>1167</v>
      </c>
      <c r="B471" t="s">
        <v>314</v>
      </c>
      <c r="C471">
        <v>1</v>
      </c>
    </row>
    <row r="472" spans="1:3">
      <c r="A472" t="s">
        <v>1164</v>
      </c>
      <c r="B472" t="s">
        <v>315</v>
      </c>
      <c r="C472">
        <v>1</v>
      </c>
    </row>
    <row r="473" spans="1:3">
      <c r="A473" t="s">
        <v>1860</v>
      </c>
      <c r="B473" t="s">
        <v>314</v>
      </c>
      <c r="C473">
        <v>1</v>
      </c>
    </row>
    <row r="474" spans="1:3">
      <c r="A474" t="s">
        <v>1407</v>
      </c>
      <c r="B474" t="s">
        <v>315</v>
      </c>
      <c r="C474">
        <v>1</v>
      </c>
    </row>
    <row r="475" spans="1:3">
      <c r="A475" t="s">
        <v>1419</v>
      </c>
      <c r="B475" t="s">
        <v>315</v>
      </c>
      <c r="C475">
        <v>1</v>
      </c>
    </row>
    <row r="476" spans="1:3">
      <c r="A476" t="s">
        <v>1861</v>
      </c>
      <c r="B476" t="s">
        <v>314</v>
      </c>
      <c r="C476">
        <v>1</v>
      </c>
    </row>
    <row r="477" spans="1:3">
      <c r="A477" t="s">
        <v>1769</v>
      </c>
      <c r="B477" t="s">
        <v>314</v>
      </c>
      <c r="C477">
        <v>1</v>
      </c>
    </row>
    <row r="478" spans="1:3">
      <c r="A478" t="s">
        <v>1420</v>
      </c>
      <c r="B478" t="s">
        <v>315</v>
      </c>
      <c r="C478">
        <v>1</v>
      </c>
    </row>
    <row r="479" spans="1:3">
      <c r="A479" t="s">
        <v>1444</v>
      </c>
      <c r="B479" t="s">
        <v>315</v>
      </c>
      <c r="C479">
        <v>1</v>
      </c>
    </row>
    <row r="480" spans="1:3">
      <c r="A480" t="s">
        <v>1752</v>
      </c>
      <c r="B480" t="s">
        <v>316</v>
      </c>
      <c r="C480">
        <v>1</v>
      </c>
    </row>
    <row r="481" spans="1:3">
      <c r="A481" t="s">
        <v>1483</v>
      </c>
      <c r="B481" t="s">
        <v>316</v>
      </c>
      <c r="C481">
        <v>1</v>
      </c>
    </row>
    <row r="482" spans="1:3">
      <c r="A482" t="s">
        <v>1307</v>
      </c>
      <c r="B482" t="s">
        <v>314</v>
      </c>
      <c r="C482">
        <v>1</v>
      </c>
    </row>
    <row r="483" spans="1:3">
      <c r="A483" t="s">
        <v>1488</v>
      </c>
      <c r="B483" t="s">
        <v>316</v>
      </c>
      <c r="C483">
        <v>1</v>
      </c>
    </row>
    <row r="484" spans="1:3">
      <c r="A484" t="s">
        <v>1684</v>
      </c>
      <c r="B484" t="s">
        <v>315</v>
      </c>
      <c r="C484">
        <v>1</v>
      </c>
    </row>
    <row r="485" spans="1:3">
      <c r="A485" t="s">
        <v>1649</v>
      </c>
      <c r="B485" t="s">
        <v>314</v>
      </c>
      <c r="C485">
        <v>1</v>
      </c>
    </row>
    <row r="486" spans="1:3">
      <c r="A486" t="s">
        <v>1525</v>
      </c>
      <c r="B486" t="s">
        <v>316</v>
      </c>
      <c r="C486">
        <v>1</v>
      </c>
    </row>
    <row r="487" spans="1:3">
      <c r="A487" t="s">
        <v>1532</v>
      </c>
      <c r="B487" t="s">
        <v>315</v>
      </c>
      <c r="C487">
        <v>1</v>
      </c>
    </row>
    <row r="488" spans="1:3">
      <c r="A488" t="s">
        <v>1546</v>
      </c>
      <c r="B488" t="s">
        <v>315</v>
      </c>
      <c r="C488">
        <v>1</v>
      </c>
    </row>
    <row r="489" spans="1:3">
      <c r="A489" t="s">
        <v>1546</v>
      </c>
      <c r="B489" t="s">
        <v>316</v>
      </c>
      <c r="C489">
        <v>1</v>
      </c>
    </row>
    <row r="490" spans="1:3">
      <c r="A490" t="s">
        <v>1552</v>
      </c>
      <c r="B490" t="s">
        <v>314</v>
      </c>
      <c r="C490">
        <v>1</v>
      </c>
    </row>
    <row r="491" spans="1:3">
      <c r="A491" t="s">
        <v>1552</v>
      </c>
      <c r="B491" t="s">
        <v>315</v>
      </c>
      <c r="C491">
        <v>1</v>
      </c>
    </row>
    <row r="492" spans="1:3">
      <c r="A492" t="s">
        <v>1701</v>
      </c>
      <c r="B492" t="s">
        <v>314</v>
      </c>
      <c r="C492">
        <v>1</v>
      </c>
    </row>
    <row r="493" spans="1:3">
      <c r="A493" t="s">
        <v>1594</v>
      </c>
      <c r="B493" t="s">
        <v>315</v>
      </c>
      <c r="C493">
        <v>1</v>
      </c>
    </row>
    <row r="494" spans="1:3">
      <c r="A494" t="s">
        <v>1677</v>
      </c>
      <c r="B494" t="s">
        <v>315</v>
      </c>
      <c r="C494">
        <v>1</v>
      </c>
    </row>
    <row r="495" spans="1:3">
      <c r="A495" t="s">
        <v>1697</v>
      </c>
      <c r="B495" t="s">
        <v>315</v>
      </c>
      <c r="C495">
        <v>1</v>
      </c>
    </row>
    <row r="496" spans="1:3">
      <c r="A496" t="s">
        <v>1713</v>
      </c>
      <c r="B496" t="s">
        <v>315</v>
      </c>
      <c r="C496">
        <v>1</v>
      </c>
    </row>
    <row r="497" spans="1:3">
      <c r="A497" t="s">
        <v>1733</v>
      </c>
      <c r="B497" t="s">
        <v>315</v>
      </c>
      <c r="C497">
        <v>1</v>
      </c>
    </row>
    <row r="498" spans="1:3">
      <c r="A498" t="s">
        <v>1810</v>
      </c>
      <c r="B498" t="s">
        <v>316</v>
      </c>
      <c r="C498">
        <v>1</v>
      </c>
    </row>
    <row r="499" spans="1:3">
      <c r="A499" t="s">
        <v>1756</v>
      </c>
      <c r="B499" t="s">
        <v>314</v>
      </c>
      <c r="C499">
        <v>1</v>
      </c>
    </row>
    <row r="500" spans="1:3">
      <c r="A500" t="s">
        <v>1308</v>
      </c>
      <c r="B500" t="s">
        <v>314</v>
      </c>
      <c r="C500">
        <v>1</v>
      </c>
    </row>
    <row r="501" spans="1:3">
      <c r="A501" t="s">
        <v>1308</v>
      </c>
      <c r="B501" t="s">
        <v>315</v>
      </c>
      <c r="C501">
        <v>1</v>
      </c>
    </row>
    <row r="502" spans="1:3">
      <c r="A502" t="s">
        <v>674</v>
      </c>
      <c r="B502" t="s">
        <v>315</v>
      </c>
      <c r="C502">
        <v>1</v>
      </c>
    </row>
    <row r="503" spans="1:3">
      <c r="A503" t="s">
        <v>1734</v>
      </c>
      <c r="B503" t="s">
        <v>314</v>
      </c>
      <c r="C503">
        <v>1</v>
      </c>
    </row>
    <row r="504" spans="1:3">
      <c r="A504" t="s">
        <v>1734</v>
      </c>
      <c r="B504" t="s">
        <v>315</v>
      </c>
      <c r="C504">
        <v>1</v>
      </c>
    </row>
    <row r="505" spans="1:3">
      <c r="A505" t="s">
        <v>1737</v>
      </c>
      <c r="B505" t="s">
        <v>315</v>
      </c>
      <c r="C505">
        <v>1</v>
      </c>
    </row>
    <row r="506" spans="1:3">
      <c r="A506" t="s">
        <v>1862</v>
      </c>
      <c r="B506" t="s">
        <v>314</v>
      </c>
      <c r="C506">
        <v>1</v>
      </c>
    </row>
    <row r="507" spans="1:3">
      <c r="A507" t="s">
        <v>1863</v>
      </c>
      <c r="B507" t="s">
        <v>314</v>
      </c>
      <c r="C507">
        <v>1</v>
      </c>
    </row>
    <row r="508" spans="1:3">
      <c r="A508" t="s">
        <v>1004</v>
      </c>
      <c r="B508" t="s">
        <v>314</v>
      </c>
      <c r="C508">
        <v>1</v>
      </c>
    </row>
    <row r="509" spans="1:3">
      <c r="A509" t="s">
        <v>1202</v>
      </c>
      <c r="B509" t="s">
        <v>314</v>
      </c>
      <c r="C509">
        <v>1</v>
      </c>
    </row>
    <row r="510" spans="1:3">
      <c r="A510" t="s">
        <v>1864</v>
      </c>
      <c r="B510" t="s">
        <v>314</v>
      </c>
      <c r="C510">
        <v>1</v>
      </c>
    </row>
    <row r="511" spans="1:3">
      <c r="A511" t="s">
        <v>882</v>
      </c>
      <c r="B511" t="s">
        <v>314</v>
      </c>
      <c r="C511">
        <v>1</v>
      </c>
    </row>
    <row r="512" spans="1:3">
      <c r="A512" t="s">
        <v>1313</v>
      </c>
      <c r="B512" t="s">
        <v>315</v>
      </c>
      <c r="C512">
        <v>1</v>
      </c>
    </row>
    <row r="513" spans="1:3">
      <c r="A513" t="s">
        <v>1204</v>
      </c>
      <c r="B513" t="s">
        <v>314</v>
      </c>
      <c r="C513">
        <v>1</v>
      </c>
    </row>
    <row r="514" spans="1:3">
      <c r="A514" t="s">
        <v>1865</v>
      </c>
      <c r="B514" t="s">
        <v>314</v>
      </c>
      <c r="C514">
        <v>1</v>
      </c>
    </row>
    <row r="515" spans="1:3">
      <c r="A515" t="s">
        <v>1079</v>
      </c>
      <c r="B515" t="s">
        <v>314</v>
      </c>
      <c r="C515">
        <v>1</v>
      </c>
    </row>
    <row r="516" spans="1:3">
      <c r="A516" t="s">
        <v>1866</v>
      </c>
      <c r="B516" t="s">
        <v>314</v>
      </c>
      <c r="C516">
        <v>1</v>
      </c>
    </row>
    <row r="517" spans="1:3">
      <c r="A517" t="s">
        <v>1316</v>
      </c>
      <c r="B517" t="s">
        <v>314</v>
      </c>
      <c r="C517">
        <v>1</v>
      </c>
    </row>
    <row r="518" spans="1:3">
      <c r="A518" t="s">
        <v>1254</v>
      </c>
      <c r="B518" t="s">
        <v>314</v>
      </c>
      <c r="C518">
        <v>1</v>
      </c>
    </row>
    <row r="519" spans="1:3">
      <c r="A519" t="s">
        <v>1267</v>
      </c>
      <c r="B519" t="s">
        <v>314</v>
      </c>
      <c r="C519">
        <v>1</v>
      </c>
    </row>
    <row r="520" spans="1:3">
      <c r="A520" t="s">
        <v>1047</v>
      </c>
      <c r="B520" t="s">
        <v>314</v>
      </c>
      <c r="C520">
        <v>1</v>
      </c>
    </row>
    <row r="521" spans="1:3">
      <c r="A521" t="s">
        <v>1867</v>
      </c>
      <c r="B521" t="s">
        <v>314</v>
      </c>
      <c r="C521">
        <v>1</v>
      </c>
    </row>
    <row r="522" spans="1:3">
      <c r="A522" t="s">
        <v>1816</v>
      </c>
      <c r="B522" t="s">
        <v>315</v>
      </c>
      <c r="C522">
        <v>1</v>
      </c>
    </row>
    <row r="523" spans="1:3">
      <c r="A523" t="s">
        <v>1081</v>
      </c>
      <c r="B523" t="s">
        <v>314</v>
      </c>
      <c r="C523">
        <v>1</v>
      </c>
    </row>
    <row r="524" spans="1:3">
      <c r="A524" t="s">
        <v>1868</v>
      </c>
      <c r="B524" t="s">
        <v>314</v>
      </c>
      <c r="C524">
        <v>1</v>
      </c>
    </row>
    <row r="525" spans="1:3">
      <c r="A525" t="s">
        <v>1035</v>
      </c>
      <c r="B525" t="s">
        <v>315</v>
      </c>
      <c r="C525">
        <v>1</v>
      </c>
    </row>
    <row r="526" spans="1:3">
      <c r="A526" t="s">
        <v>1761</v>
      </c>
      <c r="B526" t="s">
        <v>314</v>
      </c>
      <c r="C526">
        <v>1</v>
      </c>
    </row>
    <row r="527" spans="1:3">
      <c r="A527" t="s">
        <v>1773</v>
      </c>
      <c r="B527" t="s">
        <v>314</v>
      </c>
      <c r="C527">
        <v>1</v>
      </c>
    </row>
    <row r="528" spans="1:3">
      <c r="A528" t="s">
        <v>1869</v>
      </c>
      <c r="B528" t="s">
        <v>315</v>
      </c>
      <c r="C528">
        <v>1</v>
      </c>
    </row>
    <row r="529" spans="1:3">
      <c r="A529" t="s">
        <v>1870</v>
      </c>
      <c r="B529" t="s">
        <v>314</v>
      </c>
      <c r="C529">
        <v>1</v>
      </c>
    </row>
    <row r="530" spans="1:3">
      <c r="A530" t="s">
        <v>1871</v>
      </c>
      <c r="B530" t="s">
        <v>314</v>
      </c>
      <c r="C530">
        <v>1</v>
      </c>
    </row>
    <row r="531" spans="1:3">
      <c r="A531" t="s">
        <v>1872</v>
      </c>
      <c r="B531" t="s">
        <v>314</v>
      </c>
      <c r="C531">
        <v>1</v>
      </c>
    </row>
    <row r="532" spans="1:3">
      <c r="A532" t="s">
        <v>285</v>
      </c>
      <c r="B532" t="s">
        <v>315</v>
      </c>
      <c r="C532">
        <v>1</v>
      </c>
    </row>
    <row r="533" spans="1:3">
      <c r="A533" t="s">
        <v>1138</v>
      </c>
      <c r="B533" t="s">
        <v>314</v>
      </c>
      <c r="C533">
        <v>1</v>
      </c>
    </row>
    <row r="534" spans="1:3">
      <c r="A534" t="s">
        <v>652</v>
      </c>
      <c r="B534" t="s">
        <v>314</v>
      </c>
      <c r="C534">
        <v>1</v>
      </c>
    </row>
    <row r="535" spans="1:3">
      <c r="A535" t="s">
        <v>1873</v>
      </c>
      <c r="B535" t="s">
        <v>314</v>
      </c>
      <c r="C535">
        <v>1</v>
      </c>
    </row>
    <row r="536" spans="1:3">
      <c r="A536" t="s">
        <v>1774</v>
      </c>
      <c r="B536" t="s">
        <v>314</v>
      </c>
      <c r="C536">
        <v>1</v>
      </c>
    </row>
    <row r="537" spans="1:3">
      <c r="A537" t="s">
        <v>1874</v>
      </c>
      <c r="B537" t="s">
        <v>315</v>
      </c>
      <c r="C537">
        <v>1</v>
      </c>
    </row>
    <row r="538" spans="1:3">
      <c r="A538" t="s">
        <v>1775</v>
      </c>
      <c r="B538" t="s">
        <v>314</v>
      </c>
      <c r="C538">
        <v>1</v>
      </c>
    </row>
    <row r="539" spans="1:3">
      <c r="A539" t="s">
        <v>1189</v>
      </c>
      <c r="B539" t="s">
        <v>314</v>
      </c>
      <c r="C539">
        <v>1</v>
      </c>
    </row>
    <row r="540" spans="1:3">
      <c r="A540" t="s">
        <v>1189</v>
      </c>
      <c r="B540" t="s">
        <v>315</v>
      </c>
      <c r="C540">
        <v>1</v>
      </c>
    </row>
    <row r="541" spans="1:3">
      <c r="A541" t="s">
        <v>1271</v>
      </c>
      <c r="B541" t="s">
        <v>315</v>
      </c>
      <c r="C541">
        <v>1</v>
      </c>
    </row>
    <row r="542" spans="1:3">
      <c r="A542" t="s">
        <v>1256</v>
      </c>
      <c r="B542" t="s">
        <v>315</v>
      </c>
      <c r="C542">
        <v>1</v>
      </c>
    </row>
    <row r="543" spans="1:3">
      <c r="A543" t="s">
        <v>1875</v>
      </c>
      <c r="B543" t="s">
        <v>314</v>
      </c>
      <c r="C543">
        <v>1</v>
      </c>
    </row>
    <row r="544" spans="1:3">
      <c r="A544" t="s">
        <v>1612</v>
      </c>
      <c r="B544" t="s">
        <v>314</v>
      </c>
      <c r="C544">
        <v>1</v>
      </c>
    </row>
    <row r="545" spans="1:3">
      <c r="A545" t="s">
        <v>1326</v>
      </c>
      <c r="B545" t="s">
        <v>314</v>
      </c>
      <c r="C545">
        <v>1</v>
      </c>
    </row>
    <row r="546" spans="1:3">
      <c r="A546" t="s">
        <v>1139</v>
      </c>
      <c r="B546" t="s">
        <v>314</v>
      </c>
      <c r="C546">
        <v>1</v>
      </c>
    </row>
    <row r="547" spans="1:3">
      <c r="A547" t="s">
        <v>1328</v>
      </c>
      <c r="B547" t="s">
        <v>314</v>
      </c>
      <c r="C547">
        <v>1</v>
      </c>
    </row>
    <row r="548" spans="1:3">
      <c r="A548" t="s">
        <v>1825</v>
      </c>
      <c r="B548" t="s">
        <v>314</v>
      </c>
      <c r="C548">
        <v>1</v>
      </c>
    </row>
    <row r="549" spans="1:3">
      <c r="A549" t="s">
        <v>1825</v>
      </c>
      <c r="B549" t="s">
        <v>315</v>
      </c>
      <c r="C549">
        <v>1</v>
      </c>
    </row>
    <row r="550" spans="1:3">
      <c r="A550" t="s">
        <v>257</v>
      </c>
      <c r="B550" t="s">
        <v>314</v>
      </c>
      <c r="C550">
        <v>1</v>
      </c>
    </row>
    <row r="551" spans="1:3">
      <c r="A551" t="s">
        <v>1876</v>
      </c>
      <c r="B551" t="s">
        <v>314</v>
      </c>
      <c r="C551">
        <v>1</v>
      </c>
    </row>
    <row r="552" spans="1:3">
      <c r="A552" t="s">
        <v>1213</v>
      </c>
      <c r="B552" t="s">
        <v>314</v>
      </c>
      <c r="C552">
        <v>1</v>
      </c>
    </row>
    <row r="553" spans="1:3">
      <c r="A553" t="s">
        <v>944</v>
      </c>
      <c r="B553" t="s">
        <v>314</v>
      </c>
      <c r="C553">
        <v>1</v>
      </c>
    </row>
    <row r="554" spans="1:3">
      <c r="A554" t="s">
        <v>1613</v>
      </c>
      <c r="B554" t="s">
        <v>315</v>
      </c>
      <c r="C554">
        <v>1</v>
      </c>
    </row>
    <row r="555" spans="1:3">
      <c r="A555" t="s">
        <v>1128</v>
      </c>
      <c r="B555" t="s">
        <v>314</v>
      </c>
      <c r="C555">
        <v>1</v>
      </c>
    </row>
    <row r="556" spans="1:3">
      <c r="A556" t="s">
        <v>1776</v>
      </c>
      <c r="B556" t="s">
        <v>315</v>
      </c>
      <c r="C556">
        <v>1</v>
      </c>
    </row>
    <row r="557" spans="1:3">
      <c r="A557" t="s">
        <v>647</v>
      </c>
      <c r="B557" t="s">
        <v>315</v>
      </c>
      <c r="C557">
        <v>1</v>
      </c>
    </row>
    <row r="558" spans="1:3">
      <c r="A558" t="s">
        <v>1248</v>
      </c>
      <c r="B558" t="s">
        <v>314</v>
      </c>
      <c r="C558">
        <v>1</v>
      </c>
    </row>
    <row r="559" spans="1:3">
      <c r="A559" t="s">
        <v>1877</v>
      </c>
      <c r="B559" t="s">
        <v>315</v>
      </c>
      <c r="C559">
        <v>1</v>
      </c>
    </row>
    <row r="560" spans="1:3">
      <c r="A560" t="s">
        <v>1083</v>
      </c>
      <c r="B560" t="s">
        <v>314</v>
      </c>
      <c r="C560">
        <v>1</v>
      </c>
    </row>
    <row r="561" spans="1:3">
      <c r="A561" t="s">
        <v>1125</v>
      </c>
      <c r="B561" t="s">
        <v>315</v>
      </c>
      <c r="C561">
        <v>1</v>
      </c>
    </row>
    <row r="562" spans="1:3">
      <c r="A562" t="s">
        <v>1141</v>
      </c>
      <c r="B562" t="s">
        <v>314</v>
      </c>
      <c r="C562">
        <v>1</v>
      </c>
    </row>
    <row r="563" spans="1:3">
      <c r="A563" t="s">
        <v>1777</v>
      </c>
      <c r="B563" t="s">
        <v>315</v>
      </c>
      <c r="C563">
        <v>1</v>
      </c>
    </row>
    <row r="564" spans="1:3">
      <c r="A564" t="s">
        <v>1275</v>
      </c>
      <c r="B564" t="s">
        <v>314</v>
      </c>
      <c r="C564">
        <v>1</v>
      </c>
    </row>
    <row r="565" spans="1:3">
      <c r="A565" t="s">
        <v>1650</v>
      </c>
      <c r="B565" t="s">
        <v>314</v>
      </c>
      <c r="C565">
        <v>1</v>
      </c>
    </row>
    <row r="566" spans="1:3">
      <c r="A566" t="s">
        <v>1218</v>
      </c>
      <c r="B566" t="s">
        <v>314</v>
      </c>
      <c r="C566">
        <v>1</v>
      </c>
    </row>
    <row r="567" spans="1:3">
      <c r="A567" t="s">
        <v>1085</v>
      </c>
      <c r="B567" t="s">
        <v>314</v>
      </c>
      <c r="C567">
        <v>1</v>
      </c>
    </row>
    <row r="568" spans="1:3">
      <c r="A568" t="s">
        <v>1878</v>
      </c>
      <c r="B568" t="s">
        <v>314</v>
      </c>
      <c r="C568">
        <v>1</v>
      </c>
    </row>
    <row r="569" spans="1:3">
      <c r="A569" t="s">
        <v>1006</v>
      </c>
      <c r="B569" t="s">
        <v>315</v>
      </c>
      <c r="C569">
        <v>1</v>
      </c>
    </row>
    <row r="570" spans="1:3">
      <c r="A570" t="s">
        <v>1879</v>
      </c>
      <c r="B570" t="s">
        <v>314</v>
      </c>
      <c r="C570">
        <v>1</v>
      </c>
    </row>
    <row r="571" spans="1:3">
      <c r="A571" t="s">
        <v>273</v>
      </c>
      <c r="B571" t="s">
        <v>314</v>
      </c>
      <c r="C571">
        <v>1</v>
      </c>
    </row>
    <row r="572" spans="1:3">
      <c r="A572" t="s">
        <v>1880</v>
      </c>
      <c r="B572" t="s">
        <v>314</v>
      </c>
      <c r="C572">
        <v>1</v>
      </c>
    </row>
    <row r="573" spans="1:3">
      <c r="A573" t="s">
        <v>1220</v>
      </c>
      <c r="B573" t="s">
        <v>314</v>
      </c>
      <c r="C573">
        <v>1</v>
      </c>
    </row>
    <row r="574" spans="1:3">
      <c r="A574" t="s">
        <v>276</v>
      </c>
      <c r="B574" t="s">
        <v>314</v>
      </c>
      <c r="C574">
        <v>1</v>
      </c>
    </row>
    <row r="575" spans="1:3">
      <c r="A575" t="s">
        <v>607</v>
      </c>
      <c r="B575" t="s">
        <v>314</v>
      </c>
      <c r="C575">
        <v>1</v>
      </c>
    </row>
    <row r="576" spans="1:3">
      <c r="A576" t="s">
        <v>607</v>
      </c>
      <c r="B576" t="s">
        <v>315</v>
      </c>
      <c r="C576">
        <v>1</v>
      </c>
    </row>
    <row r="577" spans="1:3">
      <c r="A577" t="s">
        <v>311</v>
      </c>
      <c r="B577" t="s">
        <v>314</v>
      </c>
      <c r="C577">
        <v>1</v>
      </c>
    </row>
    <row r="578" spans="1:3">
      <c r="A578" t="s">
        <v>311</v>
      </c>
      <c r="B578" t="s">
        <v>315</v>
      </c>
      <c r="C578">
        <v>1</v>
      </c>
    </row>
    <row r="579" spans="1:3">
      <c r="A579" t="s">
        <v>1881</v>
      </c>
      <c r="B579" t="s">
        <v>314</v>
      </c>
      <c r="C579">
        <v>1</v>
      </c>
    </row>
    <row r="580" spans="1:3">
      <c r="A580" t="s">
        <v>1882</v>
      </c>
      <c r="B580" t="s">
        <v>314</v>
      </c>
      <c r="C580">
        <v>1</v>
      </c>
    </row>
    <row r="581" spans="1:3">
      <c r="A581" t="s">
        <v>1883</v>
      </c>
      <c r="B581" t="s">
        <v>315</v>
      </c>
      <c r="C581">
        <v>1</v>
      </c>
    </row>
    <row r="582" spans="1:3">
      <c r="A582" t="s">
        <v>1884</v>
      </c>
      <c r="B582" t="s">
        <v>314</v>
      </c>
      <c r="C582">
        <v>1</v>
      </c>
    </row>
    <row r="583" spans="1:3">
      <c r="A583" t="s">
        <v>1885</v>
      </c>
      <c r="B583" t="s">
        <v>314</v>
      </c>
      <c r="C583">
        <v>1</v>
      </c>
    </row>
    <row r="584" spans="1:3">
      <c r="A584" t="s">
        <v>284</v>
      </c>
      <c r="B584" t="s">
        <v>315</v>
      </c>
      <c r="C584">
        <v>1</v>
      </c>
    </row>
    <row r="585" spans="1:3">
      <c r="A585" t="s">
        <v>1564</v>
      </c>
      <c r="B585" t="s">
        <v>315</v>
      </c>
      <c r="C585">
        <v>1</v>
      </c>
    </row>
    <row r="586" spans="1:3">
      <c r="A586" t="s">
        <v>1449</v>
      </c>
      <c r="B586" t="s">
        <v>315</v>
      </c>
      <c r="C586">
        <v>1</v>
      </c>
    </row>
    <row r="587" spans="1:3">
      <c r="A587" t="s">
        <v>1565</v>
      </c>
      <c r="B587" t="s">
        <v>315</v>
      </c>
      <c r="C587">
        <v>1</v>
      </c>
    </row>
    <row r="588" spans="1:3">
      <c r="A588" t="s">
        <v>914</v>
      </c>
      <c r="B588" t="s">
        <v>315</v>
      </c>
      <c r="C588">
        <v>1</v>
      </c>
    </row>
    <row r="589" spans="1:3">
      <c r="A589" t="s">
        <v>917</v>
      </c>
      <c r="B589" t="s">
        <v>314</v>
      </c>
      <c r="C589">
        <v>1</v>
      </c>
    </row>
    <row r="590" spans="1:3">
      <c r="A590" t="s">
        <v>1243</v>
      </c>
      <c r="B590" t="s">
        <v>314</v>
      </c>
      <c r="C590">
        <v>1</v>
      </c>
    </row>
    <row r="591" spans="1:3">
      <c r="A591" t="s">
        <v>1886</v>
      </c>
      <c r="B591" t="s">
        <v>314</v>
      </c>
      <c r="C591">
        <v>1</v>
      </c>
    </row>
    <row r="592" spans="1:3">
      <c r="A592" t="s">
        <v>1342</v>
      </c>
      <c r="B592" t="s">
        <v>314</v>
      </c>
      <c r="C592">
        <v>1</v>
      </c>
    </row>
    <row r="593" spans="1:3">
      <c r="A593" t="s">
        <v>1887</v>
      </c>
      <c r="B593" t="s">
        <v>314</v>
      </c>
      <c r="C593">
        <v>1</v>
      </c>
    </row>
    <row r="594" spans="1:3">
      <c r="A594" t="s">
        <v>1888</v>
      </c>
      <c r="B594" t="s">
        <v>314</v>
      </c>
      <c r="C594">
        <v>1</v>
      </c>
    </row>
    <row r="595" spans="1:3">
      <c r="A595" t="s">
        <v>1889</v>
      </c>
      <c r="B595" t="s">
        <v>314</v>
      </c>
      <c r="C595">
        <v>1</v>
      </c>
    </row>
    <row r="596" spans="1:3">
      <c r="A596" t="s">
        <v>1890</v>
      </c>
      <c r="B596" t="s">
        <v>314</v>
      </c>
      <c r="C596">
        <v>1</v>
      </c>
    </row>
    <row r="597" spans="1:3">
      <c r="A597" t="s">
        <v>1891</v>
      </c>
      <c r="B597" t="s">
        <v>314</v>
      </c>
      <c r="C597">
        <v>1</v>
      </c>
    </row>
    <row r="598" spans="1:3">
      <c r="A598" t="s">
        <v>1831</v>
      </c>
      <c r="B598" t="s">
        <v>314</v>
      </c>
      <c r="C598">
        <v>1</v>
      </c>
    </row>
    <row r="599" spans="1:3">
      <c r="A599" t="s">
        <v>1831</v>
      </c>
      <c r="B599" t="s">
        <v>315</v>
      </c>
      <c r="C599">
        <v>1</v>
      </c>
    </row>
    <row r="600" spans="1:3">
      <c r="A600" t="s">
        <v>1735</v>
      </c>
      <c r="B600" t="s">
        <v>314</v>
      </c>
      <c r="C600">
        <v>1</v>
      </c>
    </row>
    <row r="601" spans="1:3">
      <c r="A601" t="s">
        <v>1892</v>
      </c>
      <c r="B601" t="s">
        <v>314</v>
      </c>
      <c r="C601">
        <v>1</v>
      </c>
    </row>
    <row r="602" spans="1:3">
      <c r="A602" t="s">
        <v>1893</v>
      </c>
      <c r="B602" t="s">
        <v>314</v>
      </c>
      <c r="C602">
        <v>1</v>
      </c>
    </row>
    <row r="603" spans="1:3">
      <c r="A603" t="s">
        <v>1894</v>
      </c>
      <c r="B603" t="s">
        <v>314</v>
      </c>
      <c r="C603">
        <v>1</v>
      </c>
    </row>
    <row r="604" spans="1:3">
      <c r="A604" t="s">
        <v>1281</v>
      </c>
      <c r="B604" t="s">
        <v>315</v>
      </c>
      <c r="C604">
        <v>1</v>
      </c>
    </row>
    <row r="605" spans="1:3">
      <c r="A605" t="s">
        <v>1087</v>
      </c>
      <c r="B605" t="s">
        <v>314</v>
      </c>
      <c r="C605">
        <v>1</v>
      </c>
    </row>
    <row r="606" spans="1:3">
      <c r="A606" t="s">
        <v>1346</v>
      </c>
      <c r="B606" t="s">
        <v>316</v>
      </c>
      <c r="C606">
        <v>1</v>
      </c>
    </row>
    <row r="607" spans="1:3">
      <c r="A607" t="s">
        <v>1895</v>
      </c>
      <c r="B607" t="s">
        <v>314</v>
      </c>
      <c r="C607">
        <v>1</v>
      </c>
    </row>
    <row r="608" spans="1:3">
      <c r="A608" t="s">
        <v>1896</v>
      </c>
      <c r="B608" t="s">
        <v>315</v>
      </c>
      <c r="C608">
        <v>1</v>
      </c>
    </row>
    <row r="609" spans="1:3">
      <c r="A609" t="s">
        <v>1897</v>
      </c>
      <c r="B609" t="s">
        <v>315</v>
      </c>
      <c r="C609">
        <v>1</v>
      </c>
    </row>
    <row r="610" spans="1:3">
      <c r="A610" t="s">
        <v>1088</v>
      </c>
      <c r="B610" t="s">
        <v>314</v>
      </c>
      <c r="C610">
        <v>1</v>
      </c>
    </row>
    <row r="611" spans="1:3">
      <c r="A611" t="s">
        <v>1898</v>
      </c>
      <c r="B611" t="s">
        <v>314</v>
      </c>
      <c r="C611">
        <v>1</v>
      </c>
    </row>
    <row r="612" spans="1:3">
      <c r="A612" t="s">
        <v>1718</v>
      </c>
      <c r="B612" t="s">
        <v>315</v>
      </c>
      <c r="C612">
        <v>1</v>
      </c>
    </row>
    <row r="613" spans="1:3">
      <c r="A613" t="s">
        <v>881</v>
      </c>
      <c r="B613" t="s">
        <v>314</v>
      </c>
      <c r="C613">
        <v>1</v>
      </c>
    </row>
    <row r="614" spans="1:3">
      <c r="A614" t="s">
        <v>1090</v>
      </c>
      <c r="B614" t="s">
        <v>314</v>
      </c>
      <c r="C614">
        <v>1</v>
      </c>
    </row>
    <row r="615" spans="1:3">
      <c r="A615" t="s">
        <v>1899</v>
      </c>
      <c r="B615" t="s">
        <v>314</v>
      </c>
      <c r="C615">
        <v>1</v>
      </c>
    </row>
    <row r="616" spans="1:3">
      <c r="A616" t="s">
        <v>1780</v>
      </c>
      <c r="B616" t="s">
        <v>314</v>
      </c>
      <c r="C616">
        <v>1</v>
      </c>
    </row>
    <row r="617" spans="1:3">
      <c r="A617" t="s">
        <v>1780</v>
      </c>
      <c r="B617" t="s">
        <v>315</v>
      </c>
      <c r="C617">
        <v>1</v>
      </c>
    </row>
    <row r="618" spans="1:3">
      <c r="A618" t="s">
        <v>1900</v>
      </c>
      <c r="B618" t="s">
        <v>314</v>
      </c>
      <c r="C618">
        <v>1</v>
      </c>
    </row>
    <row r="619" spans="1:3">
      <c r="A619" t="s">
        <v>1901</v>
      </c>
      <c r="B619" t="s">
        <v>314</v>
      </c>
      <c r="C619">
        <v>1</v>
      </c>
    </row>
    <row r="620" spans="1:3">
      <c r="A620" t="s">
        <v>1700</v>
      </c>
      <c r="B620" t="s">
        <v>314</v>
      </c>
      <c r="C620">
        <v>1</v>
      </c>
    </row>
    <row r="621" spans="1:3">
      <c r="A621" t="s">
        <v>1556</v>
      </c>
      <c r="B621" t="s">
        <v>314</v>
      </c>
      <c r="C621">
        <v>1</v>
      </c>
    </row>
    <row r="622" spans="1:3">
      <c r="A622" t="s">
        <v>1902</v>
      </c>
      <c r="B622" t="s">
        <v>314</v>
      </c>
      <c r="C622">
        <v>1</v>
      </c>
    </row>
    <row r="623" spans="1:3">
      <c r="A623" t="s">
        <v>1762</v>
      </c>
      <c r="B623" t="s">
        <v>314</v>
      </c>
      <c r="C623">
        <v>1</v>
      </c>
    </row>
    <row r="624" spans="1:3">
      <c r="A624" t="s">
        <v>1352</v>
      </c>
      <c r="B624" t="s">
        <v>314</v>
      </c>
      <c r="C624">
        <v>1</v>
      </c>
    </row>
    <row r="625" spans="1:3">
      <c r="A625" t="s">
        <v>1720</v>
      </c>
      <c r="B625" t="s">
        <v>314</v>
      </c>
      <c r="C625">
        <v>1</v>
      </c>
    </row>
    <row r="626" spans="1:3">
      <c r="A626" t="s">
        <v>1633</v>
      </c>
      <c r="B626" t="s">
        <v>315</v>
      </c>
      <c r="C626">
        <v>1</v>
      </c>
    </row>
    <row r="627" spans="1:3">
      <c r="A627" t="s">
        <v>1651</v>
      </c>
      <c r="B627" t="s">
        <v>314</v>
      </c>
      <c r="C627">
        <v>1</v>
      </c>
    </row>
    <row r="628" spans="1:3">
      <c r="A628" t="s">
        <v>1903</v>
      </c>
      <c r="B628" t="s">
        <v>314</v>
      </c>
      <c r="C628">
        <v>1</v>
      </c>
    </row>
    <row r="629" spans="1:3">
      <c r="A629" t="s">
        <v>295</v>
      </c>
      <c r="B629" t="s">
        <v>314</v>
      </c>
      <c r="C629">
        <v>1</v>
      </c>
    </row>
    <row r="630" spans="1:3">
      <c r="A630" t="s">
        <v>1359</v>
      </c>
      <c r="B630" t="s">
        <v>314</v>
      </c>
      <c r="C630">
        <v>1</v>
      </c>
    </row>
    <row r="631" spans="1:3">
      <c r="A631" t="s">
        <v>1904</v>
      </c>
      <c r="B631" t="s">
        <v>314</v>
      </c>
      <c r="C631">
        <v>1</v>
      </c>
    </row>
    <row r="632" spans="1:3">
      <c r="A632" t="s">
        <v>1685</v>
      </c>
      <c r="B632" t="s">
        <v>315</v>
      </c>
      <c r="C632">
        <v>1</v>
      </c>
    </row>
    <row r="633" spans="1:3">
      <c r="A633" t="s">
        <v>1702</v>
      </c>
      <c r="B633" t="s">
        <v>314</v>
      </c>
      <c r="C633">
        <v>1</v>
      </c>
    </row>
    <row r="634" spans="1:3">
      <c r="A634" t="s">
        <v>1905</v>
      </c>
      <c r="B634" t="s">
        <v>314</v>
      </c>
      <c r="C634">
        <v>1</v>
      </c>
    </row>
    <row r="635" spans="1:3">
      <c r="A635" t="s">
        <v>1906</v>
      </c>
      <c r="B635" t="s">
        <v>315</v>
      </c>
      <c r="C635">
        <v>1</v>
      </c>
    </row>
    <row r="636" spans="1:3">
      <c r="A636" t="s">
        <v>1687</v>
      </c>
      <c r="B636" t="s">
        <v>314</v>
      </c>
      <c r="C636">
        <v>1</v>
      </c>
    </row>
    <row r="637" spans="1:3">
      <c r="A637" t="s">
        <v>1652</v>
      </c>
      <c r="B637" t="s">
        <v>314</v>
      </c>
      <c r="C637">
        <v>1</v>
      </c>
    </row>
    <row r="638" spans="1:3">
      <c r="A638" t="s">
        <v>1683</v>
      </c>
      <c r="B638" t="s">
        <v>314</v>
      </c>
      <c r="C638">
        <v>1</v>
      </c>
    </row>
    <row r="639" spans="1:3">
      <c r="A639" t="s">
        <v>1907</v>
      </c>
      <c r="B639" t="s">
        <v>315</v>
      </c>
      <c r="C639">
        <v>1</v>
      </c>
    </row>
    <row r="640" spans="1:3">
      <c r="A640" t="s">
        <v>1908</v>
      </c>
      <c r="B640" t="s">
        <v>314</v>
      </c>
      <c r="C640">
        <v>1</v>
      </c>
    </row>
    <row r="641" spans="1:3">
      <c r="A641" t="s">
        <v>1909</v>
      </c>
      <c r="B641" t="s">
        <v>314</v>
      </c>
      <c r="C641">
        <v>1</v>
      </c>
    </row>
    <row r="642" spans="1:3">
      <c r="A642" t="s">
        <v>1000</v>
      </c>
      <c r="B642" t="s">
        <v>314</v>
      </c>
      <c r="C642">
        <v>1</v>
      </c>
    </row>
    <row r="643" spans="1:3">
      <c r="A643" t="s">
        <v>1910</v>
      </c>
      <c r="B643" t="s">
        <v>314</v>
      </c>
      <c r="C643">
        <v>1</v>
      </c>
    </row>
    <row r="644" spans="1:3">
      <c r="A644" t="s">
        <v>290</v>
      </c>
      <c r="B644" t="s">
        <v>314</v>
      </c>
      <c r="C644">
        <v>1</v>
      </c>
    </row>
    <row r="645" spans="1:3">
      <c r="A645" t="s">
        <v>290</v>
      </c>
      <c r="B645" t="s">
        <v>315</v>
      </c>
      <c r="C645">
        <v>1</v>
      </c>
    </row>
    <row r="646" spans="1:3">
      <c r="A646" t="s">
        <v>1092</v>
      </c>
      <c r="B646" t="s">
        <v>314</v>
      </c>
      <c r="C646">
        <v>1</v>
      </c>
    </row>
    <row r="647" spans="1:3">
      <c r="A647" t="s">
        <v>1703</v>
      </c>
      <c r="B647" t="s">
        <v>314</v>
      </c>
      <c r="C647">
        <v>1</v>
      </c>
    </row>
    <row r="648" spans="1:3">
      <c r="A648" t="s">
        <v>1688</v>
      </c>
      <c r="B648" t="s">
        <v>315</v>
      </c>
      <c r="C648">
        <v>1</v>
      </c>
    </row>
    <row r="649" spans="1:3">
      <c r="A649" t="s">
        <v>1911</v>
      </c>
      <c r="B649" t="s">
        <v>314</v>
      </c>
      <c r="C649">
        <v>1</v>
      </c>
    </row>
    <row r="650" spans="1:3">
      <c r="A650" t="s">
        <v>1912</v>
      </c>
      <c r="B650" t="s">
        <v>315</v>
      </c>
      <c r="C650">
        <v>1</v>
      </c>
    </row>
    <row r="651" spans="1:3">
      <c r="A651" t="s">
        <v>1127</v>
      </c>
      <c r="B651" t="s">
        <v>314</v>
      </c>
      <c r="C651">
        <v>1</v>
      </c>
    </row>
    <row r="652" spans="1:3">
      <c r="A652" t="s">
        <v>998</v>
      </c>
      <c r="B652" t="s">
        <v>314</v>
      </c>
      <c r="C652">
        <v>1</v>
      </c>
    </row>
    <row r="653" spans="1:3">
      <c r="A653" t="s">
        <v>1653</v>
      </c>
      <c r="B653" t="s">
        <v>315</v>
      </c>
      <c r="C653">
        <v>1</v>
      </c>
    </row>
    <row r="654" spans="1:3">
      <c r="A654" t="s">
        <v>1068</v>
      </c>
      <c r="B654" t="s">
        <v>315</v>
      </c>
      <c r="C654">
        <v>1</v>
      </c>
    </row>
    <row r="655" spans="1:3">
      <c r="A655" t="s">
        <v>1913</v>
      </c>
      <c r="B655" t="s">
        <v>315</v>
      </c>
      <c r="C655">
        <v>1</v>
      </c>
    </row>
    <row r="656" spans="1:3">
      <c r="A656" t="s">
        <v>1229</v>
      </c>
      <c r="B656" t="s">
        <v>314</v>
      </c>
      <c r="C656">
        <v>1</v>
      </c>
    </row>
    <row r="657" spans="1:3">
      <c r="A657" t="s">
        <v>1914</v>
      </c>
      <c r="B657" t="s">
        <v>315</v>
      </c>
      <c r="C657">
        <v>1</v>
      </c>
    </row>
    <row r="658" spans="1:3">
      <c r="A658" t="s">
        <v>1364</v>
      </c>
      <c r="B658" t="s">
        <v>314</v>
      </c>
      <c r="C658">
        <v>1</v>
      </c>
    </row>
    <row r="659" spans="1:3">
      <c r="A659" t="s">
        <v>1542</v>
      </c>
      <c r="B659" t="s">
        <v>315</v>
      </c>
      <c r="C659">
        <v>1</v>
      </c>
    </row>
    <row r="660" spans="1:3">
      <c r="A660" t="s">
        <v>1635</v>
      </c>
      <c r="B660" t="s">
        <v>314</v>
      </c>
      <c r="C660">
        <v>1</v>
      </c>
    </row>
    <row r="661" spans="1:3">
      <c r="A661" t="s">
        <v>1915</v>
      </c>
      <c r="B661" t="s">
        <v>315</v>
      </c>
      <c r="C661">
        <v>1</v>
      </c>
    </row>
    <row r="662" spans="1:3">
      <c r="A662" t="s">
        <v>1690</v>
      </c>
      <c r="B662" t="s">
        <v>314</v>
      </c>
      <c r="C662">
        <v>1</v>
      </c>
    </row>
    <row r="663" spans="1:3">
      <c r="A663" t="s">
        <v>1615</v>
      </c>
      <c r="B663" t="s">
        <v>1781</v>
      </c>
      <c r="C663">
        <v>1</v>
      </c>
    </row>
    <row r="664" spans="1:3">
      <c r="A664" t="s">
        <v>1663</v>
      </c>
      <c r="B664" t="s">
        <v>314</v>
      </c>
      <c r="C664">
        <v>1</v>
      </c>
    </row>
    <row r="665" spans="1:3">
      <c r="A665" t="s">
        <v>1916</v>
      </c>
      <c r="B665" t="s">
        <v>314</v>
      </c>
      <c r="C665">
        <v>1</v>
      </c>
    </row>
    <row r="666" spans="1:3">
      <c r="A666" t="s">
        <v>312</v>
      </c>
      <c r="B666" t="s">
        <v>314</v>
      </c>
      <c r="C666">
        <v>1</v>
      </c>
    </row>
    <row r="667" spans="1:3">
      <c r="A667" t="s">
        <v>280</v>
      </c>
      <c r="B667" t="s">
        <v>315</v>
      </c>
      <c r="C667">
        <v>1</v>
      </c>
    </row>
    <row r="668" spans="1:3">
      <c r="A668" t="s">
        <v>1755</v>
      </c>
      <c r="B668" t="s">
        <v>314</v>
      </c>
      <c r="C668">
        <v>0</v>
      </c>
    </row>
    <row r="669" spans="1:3">
      <c r="A669" t="s">
        <v>1771</v>
      </c>
      <c r="B669" t="s">
        <v>314</v>
      </c>
      <c r="C669">
        <v>0</v>
      </c>
    </row>
    <row r="670" spans="1:3">
      <c r="A670" t="s">
        <v>1291</v>
      </c>
      <c r="B670" t="s">
        <v>314</v>
      </c>
      <c r="C670">
        <v>0</v>
      </c>
    </row>
    <row r="671" spans="1:3">
      <c r="A671" t="s">
        <v>1653</v>
      </c>
      <c r="B671" t="s">
        <v>314</v>
      </c>
      <c r="C671">
        <v>1</v>
      </c>
    </row>
    <row r="672" spans="1:3">
      <c r="A672" t="s">
        <v>1068</v>
      </c>
      <c r="B672" t="s">
        <v>315</v>
      </c>
      <c r="C672">
        <v>1</v>
      </c>
    </row>
    <row r="673" spans="1:3">
      <c r="A673" t="s">
        <v>622</v>
      </c>
      <c r="B673" t="s">
        <v>315</v>
      </c>
      <c r="C673">
        <v>1</v>
      </c>
    </row>
    <row r="674" spans="1:3">
      <c r="A674" t="s">
        <v>1654</v>
      </c>
      <c r="B674" t="s">
        <v>314</v>
      </c>
      <c r="C674">
        <v>1</v>
      </c>
    </row>
    <row r="675" spans="1:3">
      <c r="A675" t="s">
        <v>1229</v>
      </c>
      <c r="B675" t="s">
        <v>314</v>
      </c>
      <c r="C675">
        <v>1</v>
      </c>
    </row>
    <row r="676" spans="1:3">
      <c r="A676" t="s">
        <v>291</v>
      </c>
      <c r="B676" t="s">
        <v>315</v>
      </c>
      <c r="C676">
        <v>1</v>
      </c>
    </row>
    <row r="677" spans="1:3">
      <c r="A677" t="s">
        <v>1630</v>
      </c>
      <c r="B677" t="s">
        <v>315</v>
      </c>
      <c r="C677">
        <v>1</v>
      </c>
    </row>
    <row r="678" spans="1:3">
      <c r="A678" t="s">
        <v>1542</v>
      </c>
      <c r="B678" t="s">
        <v>314</v>
      </c>
      <c r="C678">
        <v>1</v>
      </c>
    </row>
    <row r="679" spans="1:3">
      <c r="A679" t="s">
        <v>1655</v>
      </c>
      <c r="B679" t="s">
        <v>315</v>
      </c>
      <c r="C679">
        <v>1</v>
      </c>
    </row>
    <row r="680" spans="1:3">
      <c r="A680" t="s">
        <v>1289</v>
      </c>
      <c r="B680" t="s">
        <v>314</v>
      </c>
      <c r="C680">
        <v>1</v>
      </c>
    </row>
    <row r="681" spans="1:3">
      <c r="A681" t="s">
        <v>1656</v>
      </c>
      <c r="B681" t="s">
        <v>314</v>
      </c>
      <c r="C681">
        <v>1</v>
      </c>
    </row>
    <row r="682" spans="1:3">
      <c r="A682" t="s">
        <v>1098</v>
      </c>
      <c r="B682" t="s">
        <v>315</v>
      </c>
      <c r="C682">
        <v>1</v>
      </c>
    </row>
    <row r="683" spans="1:3">
      <c r="A683" t="s">
        <v>1657</v>
      </c>
      <c r="B683" t="s">
        <v>314</v>
      </c>
      <c r="C683">
        <v>1</v>
      </c>
    </row>
    <row r="684" spans="1:3">
      <c r="A684" t="s">
        <v>1658</v>
      </c>
      <c r="B684" t="s">
        <v>314</v>
      </c>
      <c r="C684">
        <v>1</v>
      </c>
    </row>
    <row r="685" spans="1:3">
      <c r="A685" t="s">
        <v>1659</v>
      </c>
      <c r="B685" t="s">
        <v>314</v>
      </c>
      <c r="C685">
        <v>1</v>
      </c>
    </row>
    <row r="686" spans="1:3">
      <c r="A686" t="s">
        <v>1660</v>
      </c>
      <c r="B686" t="s">
        <v>314</v>
      </c>
      <c r="C686">
        <v>1</v>
      </c>
    </row>
    <row r="687" spans="1:3">
      <c r="A687" t="s">
        <v>1661</v>
      </c>
      <c r="B687" t="s">
        <v>314</v>
      </c>
      <c r="C687">
        <v>1</v>
      </c>
    </row>
    <row r="688" spans="1:3">
      <c r="A688" t="s">
        <v>1615</v>
      </c>
      <c r="B688" t="s">
        <v>314</v>
      </c>
      <c r="C688">
        <v>1</v>
      </c>
    </row>
    <row r="689" spans="1:3">
      <c r="A689" t="s">
        <v>1662</v>
      </c>
      <c r="B689" t="s">
        <v>314</v>
      </c>
      <c r="C689">
        <v>1</v>
      </c>
    </row>
    <row r="690" spans="1:3">
      <c r="A690" t="s">
        <v>1290</v>
      </c>
      <c r="B690" t="s">
        <v>314</v>
      </c>
      <c r="C690">
        <v>1</v>
      </c>
    </row>
    <row r="691" spans="1:3">
      <c r="A691" t="s">
        <v>1663</v>
      </c>
      <c r="B691" t="s">
        <v>315</v>
      </c>
      <c r="C691">
        <v>1</v>
      </c>
    </row>
    <row r="692" spans="1:3">
      <c r="A692" t="s">
        <v>1574</v>
      </c>
      <c r="B692" t="s">
        <v>314</v>
      </c>
      <c r="C692">
        <v>1</v>
      </c>
    </row>
    <row r="693" spans="1:3">
      <c r="A693" t="s">
        <v>1368</v>
      </c>
      <c r="B693" t="s">
        <v>315</v>
      </c>
      <c r="C693">
        <v>1</v>
      </c>
    </row>
    <row r="694" spans="1:3">
      <c r="A694" t="s">
        <v>280</v>
      </c>
      <c r="B694" t="s">
        <v>314</v>
      </c>
      <c r="C694">
        <v>1</v>
      </c>
    </row>
    <row r="695" spans="1:3">
      <c r="A695" t="s">
        <v>1631</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995"/>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1753</v>
      </c>
      <c r="B2" s="102" t="s">
        <v>319</v>
      </c>
      <c r="C2" s="102">
        <v>9111</v>
      </c>
      <c r="D2" s="150">
        <f>IFERROR(MATCH(A2,'상위 PV'!$H$2:$H$7,0),"")</f>
        <v>1</v>
      </c>
      <c r="E2" t="str">
        <f>IF(D2="","",D2&amp;"@"&amp;COUNTIF($D$1:D2,D2))</f>
        <v>1@1</v>
      </c>
      <c r="F2" t="str">
        <f>IF(B2="google","Google.com",IF(B2="(direct)","직접유입",UPPER(LEFT(B2,1))&amp;MID(B2,2,99)))</f>
        <v>Google.com</v>
      </c>
      <c r="G2">
        <v>1483</v>
      </c>
      <c r="I2" t="s">
        <v>1238</v>
      </c>
      <c r="J2" t="s">
        <v>319</v>
      </c>
      <c r="K2">
        <v>649</v>
      </c>
    </row>
    <row r="3" spans="1:11">
      <c r="A3" s="102" t="s">
        <v>1809</v>
      </c>
      <c r="B3" s="102" t="s">
        <v>319</v>
      </c>
      <c r="C3" s="102">
        <v>423</v>
      </c>
      <c r="D3" s="150" t="str">
        <f>IFERROR(MATCH(A3,'상위 PV'!$H$2:$H$7,0),"")</f>
        <v/>
      </c>
      <c r="E3" t="str">
        <f>IF(D3="","",D3&amp;"@"&amp;COUNTIF($D$1:D3,D3))</f>
        <v/>
      </c>
      <c r="F3" t="str">
        <f t="shared" ref="F3:F66" si="0">IF(B3="google","Google.com",IF(B3="(direct)","직접유입",UPPER(LEFT(B3,1))&amp;MID(B3,2,99)))</f>
        <v>Google.com</v>
      </c>
      <c r="G3">
        <v>899</v>
      </c>
      <c r="I3" t="s">
        <v>1062</v>
      </c>
      <c r="J3" t="s">
        <v>319</v>
      </c>
      <c r="K3">
        <v>478</v>
      </c>
    </row>
    <row r="4" spans="1:11">
      <c r="A4" s="86" t="s">
        <v>1753</v>
      </c>
      <c r="B4" s="86" t="s">
        <v>318</v>
      </c>
      <c r="C4" s="86">
        <v>355</v>
      </c>
      <c r="D4" s="150">
        <f>IFERROR(MATCH(A4,'상위 PV'!$H$2:$H$7,0),"")</f>
        <v>1</v>
      </c>
      <c r="E4" t="str">
        <f>IF(D4="","",D4&amp;"@"&amp;COUNTIF($D$1:D4,D4))</f>
        <v>1@2</v>
      </c>
      <c r="F4" t="str">
        <f t="shared" si="0"/>
        <v>직접유입</v>
      </c>
      <c r="G4">
        <v>204</v>
      </c>
      <c r="I4" t="s">
        <v>1115</v>
      </c>
      <c r="J4" t="s">
        <v>319</v>
      </c>
      <c r="K4">
        <v>440</v>
      </c>
    </row>
    <row r="5" spans="1:11">
      <c r="A5" s="86" t="s">
        <v>254</v>
      </c>
      <c r="B5" s="86" t="s">
        <v>319</v>
      </c>
      <c r="C5" s="86">
        <v>159</v>
      </c>
      <c r="D5" s="150" t="str">
        <f>IFERROR(MATCH(A5,'상위 PV'!$H$2:$H$7,0),"")</f>
        <v/>
      </c>
      <c r="E5" t="str">
        <f>IF(D5="","",D5&amp;"@"&amp;COUNTIF($D$1:D5,D5))</f>
        <v/>
      </c>
      <c r="F5" t="str">
        <f t="shared" si="0"/>
        <v>Google.com</v>
      </c>
      <c r="G5">
        <v>139</v>
      </c>
      <c r="I5" t="s">
        <v>1026</v>
      </c>
      <c r="J5" t="s">
        <v>319</v>
      </c>
      <c r="K5">
        <v>105</v>
      </c>
    </row>
    <row r="6" spans="1:11">
      <c r="A6" s="86" t="s">
        <v>1810</v>
      </c>
      <c r="B6" s="86" t="s">
        <v>318</v>
      </c>
      <c r="C6" s="86">
        <v>147</v>
      </c>
      <c r="D6" s="150">
        <f>IFERROR(MATCH(A6,'상위 PV'!$H$2:$H$7,0),"")</f>
        <v>2</v>
      </c>
      <c r="E6" t="str">
        <f>IF(D6="","",D6&amp;"@"&amp;COUNTIF($D$1:D6,D6))</f>
        <v>2@1</v>
      </c>
      <c r="F6" t="str">
        <f t="shared" si="0"/>
        <v>직접유입</v>
      </c>
      <c r="G6">
        <v>132</v>
      </c>
      <c r="I6" t="s">
        <v>254</v>
      </c>
      <c r="J6" t="s">
        <v>319</v>
      </c>
      <c r="K6">
        <v>104</v>
      </c>
    </row>
    <row r="7" spans="1:11">
      <c r="A7" s="86" t="s">
        <v>254</v>
      </c>
      <c r="B7" s="86" t="s">
        <v>318</v>
      </c>
      <c r="C7" s="86">
        <v>111</v>
      </c>
      <c r="D7" s="150" t="str">
        <f>IFERROR(MATCH(A7,'상위 PV'!$H$2:$H$7,0),"")</f>
        <v/>
      </c>
      <c r="E7" t="str">
        <f>IF(D7="","",D7&amp;"@"&amp;COUNTIF($D$1:D7,D7))</f>
        <v/>
      </c>
      <c r="F7" t="str">
        <f t="shared" si="0"/>
        <v>직접유입</v>
      </c>
      <c r="G7">
        <v>126</v>
      </c>
      <c r="I7" t="s">
        <v>993</v>
      </c>
      <c r="J7" t="s">
        <v>319</v>
      </c>
      <c r="K7">
        <v>80</v>
      </c>
    </row>
    <row r="8" spans="1:11">
      <c r="A8" s="86" t="s">
        <v>263</v>
      </c>
      <c r="B8" s="86" t="s">
        <v>318</v>
      </c>
      <c r="C8" s="86">
        <v>99</v>
      </c>
      <c r="D8" s="150" t="str">
        <f>IFERROR(MATCH(A8,'상위 PV'!$H$2:$H$7,0),"")</f>
        <v/>
      </c>
      <c r="E8" t="str">
        <f>IF(D8="","",D8&amp;"@"&amp;COUNTIF($D$1:D8,D8))</f>
        <v/>
      </c>
      <c r="F8" t="str">
        <f t="shared" si="0"/>
        <v>직접유입</v>
      </c>
      <c r="G8">
        <v>116</v>
      </c>
      <c r="I8" t="s">
        <v>254</v>
      </c>
      <c r="J8" t="s">
        <v>318</v>
      </c>
      <c r="K8">
        <v>76</v>
      </c>
    </row>
    <row r="9" spans="1:11">
      <c r="A9" s="86" t="s">
        <v>1810</v>
      </c>
      <c r="B9" s="86" t="s">
        <v>319</v>
      </c>
      <c r="C9" s="86">
        <v>83</v>
      </c>
      <c r="D9" s="150">
        <f>IFERROR(MATCH(A9,'상위 PV'!$H$2:$H$7,0),"")</f>
        <v>2</v>
      </c>
      <c r="E9" t="str">
        <f>IF(D9="","",D9&amp;"@"&amp;COUNTIF($D$1:D9,D9))</f>
        <v>2@2</v>
      </c>
      <c r="F9" t="str">
        <f t="shared" si="0"/>
        <v>Google.com</v>
      </c>
      <c r="G9">
        <v>102</v>
      </c>
      <c r="I9" t="s">
        <v>260</v>
      </c>
      <c r="J9" t="s">
        <v>318</v>
      </c>
      <c r="K9">
        <v>65</v>
      </c>
    </row>
    <row r="10" spans="1:11">
      <c r="A10" s="86" t="s">
        <v>1628</v>
      </c>
      <c r="B10" s="86" t="s">
        <v>319</v>
      </c>
      <c r="C10" s="86">
        <v>60</v>
      </c>
      <c r="D10" s="150">
        <f>IFERROR(MATCH(A10,'상위 PV'!$H$2:$H$7,0),"")</f>
        <v>3</v>
      </c>
      <c r="E10" t="str">
        <f>IF(D10="","",D10&amp;"@"&amp;COUNTIF($D$1:D10,D10))</f>
        <v>3@1</v>
      </c>
      <c r="F10" t="str">
        <f t="shared" si="0"/>
        <v>Google.com</v>
      </c>
      <c r="G10">
        <v>91</v>
      </c>
      <c r="I10" t="s">
        <v>1238</v>
      </c>
      <c r="J10" t="s">
        <v>318</v>
      </c>
      <c r="K10">
        <v>60</v>
      </c>
    </row>
    <row r="11" spans="1:11">
      <c r="A11" s="86" t="s">
        <v>302</v>
      </c>
      <c r="B11" s="86" t="s">
        <v>319</v>
      </c>
      <c r="C11" s="86">
        <v>56</v>
      </c>
      <c r="D11" s="150">
        <f>IFERROR(MATCH(A11,'상위 PV'!$H$2:$H$7,0),"")</f>
        <v>4</v>
      </c>
      <c r="E11" t="str">
        <f>IF(D11="","",D11&amp;"@"&amp;COUNTIF($D$1:D11,D11))</f>
        <v>4@1</v>
      </c>
      <c r="F11" t="str">
        <f t="shared" si="0"/>
        <v>Google.com</v>
      </c>
      <c r="G11">
        <v>86</v>
      </c>
      <c r="I11" t="s">
        <v>1164</v>
      </c>
      <c r="J11" t="s">
        <v>320</v>
      </c>
      <c r="K11">
        <v>54</v>
      </c>
    </row>
    <row r="12" spans="1:11">
      <c r="A12" s="86" t="s">
        <v>1810</v>
      </c>
      <c r="B12" s="86" t="s">
        <v>320</v>
      </c>
      <c r="C12" s="86">
        <v>54</v>
      </c>
      <c r="D12" s="150">
        <f>IFERROR(MATCH(A12,'상위 PV'!$H$2:$H$7,0),"")</f>
        <v>2</v>
      </c>
      <c r="E12" t="str">
        <f>IF(D12="","",D12&amp;"@"&amp;COUNTIF($D$1:D12,D12))</f>
        <v>2@3</v>
      </c>
      <c r="F12" t="str">
        <f t="shared" si="0"/>
        <v>Linkedin.com</v>
      </c>
      <c r="G12">
        <v>83</v>
      </c>
      <c r="I12" t="s">
        <v>1164</v>
      </c>
      <c r="J12" t="s">
        <v>318</v>
      </c>
      <c r="K12">
        <v>49</v>
      </c>
    </row>
    <row r="13" spans="1:11">
      <c r="A13" s="86" t="s">
        <v>263</v>
      </c>
      <c r="B13" s="86" t="s">
        <v>319</v>
      </c>
      <c r="C13" s="86">
        <v>44</v>
      </c>
      <c r="D13" s="150" t="str">
        <f>IFERROR(MATCH(A13,'상위 PV'!$H$2:$H$7,0),"")</f>
        <v/>
      </c>
      <c r="E13" t="str">
        <f>IF(D13="","",D13&amp;"@"&amp;COUNTIF($D$1:D13,D13))</f>
        <v/>
      </c>
      <c r="F13" t="str">
        <f t="shared" si="0"/>
        <v>Google.com</v>
      </c>
      <c r="G13">
        <v>67</v>
      </c>
      <c r="I13" t="s">
        <v>668</v>
      </c>
      <c r="J13" t="s">
        <v>319</v>
      </c>
      <c r="K13">
        <v>45</v>
      </c>
    </row>
    <row r="14" spans="1:11">
      <c r="A14" s="86" t="s">
        <v>1628</v>
      </c>
      <c r="B14" s="86" t="s">
        <v>318</v>
      </c>
      <c r="C14" s="86">
        <v>37</v>
      </c>
      <c r="D14" s="150">
        <f>IFERROR(MATCH(A14,'상위 PV'!$H$2:$H$7,0),"")</f>
        <v>3</v>
      </c>
      <c r="E14" t="str">
        <f>IF(D14="","",D14&amp;"@"&amp;COUNTIF($D$1:D14,D14))</f>
        <v>3@2</v>
      </c>
      <c r="F14" t="str">
        <f t="shared" si="0"/>
        <v>직접유입</v>
      </c>
      <c r="G14">
        <v>53</v>
      </c>
      <c r="I14" t="s">
        <v>1165</v>
      </c>
      <c r="J14" t="s">
        <v>318</v>
      </c>
      <c r="K14">
        <v>42</v>
      </c>
    </row>
    <row r="15" spans="1:11">
      <c r="A15" s="86" t="s">
        <v>1753</v>
      </c>
      <c r="B15" s="86" t="s">
        <v>320</v>
      </c>
      <c r="C15" s="86">
        <v>37</v>
      </c>
      <c r="D15" s="150">
        <f>IFERROR(MATCH(A15,'상위 PV'!$H$2:$H$7,0),"")</f>
        <v>1</v>
      </c>
      <c r="E15" t="str">
        <f>IF(D15="","",D15&amp;"@"&amp;COUNTIF($D$1:D15,D15))</f>
        <v>1@3</v>
      </c>
      <c r="F15" t="str">
        <f t="shared" si="0"/>
        <v>Linkedin.com</v>
      </c>
      <c r="G15">
        <v>48</v>
      </c>
      <c r="I15" t="s">
        <v>657</v>
      </c>
      <c r="J15" t="s">
        <v>319</v>
      </c>
      <c r="K15">
        <v>41</v>
      </c>
    </row>
    <row r="16" spans="1:11">
      <c r="A16" s="86" t="s">
        <v>1444</v>
      </c>
      <c r="B16" s="86" t="s">
        <v>319</v>
      </c>
      <c r="C16" s="86">
        <v>32</v>
      </c>
      <c r="D16" s="150">
        <f>IFERROR(MATCH(A16,'상위 PV'!$H$2:$H$7,0),"")</f>
        <v>5</v>
      </c>
      <c r="E16" t="str">
        <f>IF(D16="","",D16&amp;"@"&amp;COUNTIF($D$1:D16,D16))</f>
        <v>5@1</v>
      </c>
      <c r="F16" t="str">
        <f t="shared" si="0"/>
        <v>Google.com</v>
      </c>
      <c r="G16">
        <v>45</v>
      </c>
      <c r="I16" t="s">
        <v>966</v>
      </c>
      <c r="J16" t="s">
        <v>319</v>
      </c>
      <c r="K16">
        <v>41</v>
      </c>
    </row>
    <row r="17" spans="1:11">
      <c r="A17" s="86" t="s">
        <v>261</v>
      </c>
      <c r="B17" s="86" t="s">
        <v>319</v>
      </c>
      <c r="C17" s="86">
        <v>32</v>
      </c>
      <c r="D17" s="150" t="str">
        <f>IFERROR(MATCH(A17,'상위 PV'!$H$2:$H$7,0),"")</f>
        <v/>
      </c>
      <c r="E17" t="str">
        <f>IF(D17="","",D17&amp;"@"&amp;COUNTIF($D$1:D17,D17))</f>
        <v/>
      </c>
      <c r="F17" t="str">
        <f t="shared" si="0"/>
        <v>Google.com</v>
      </c>
      <c r="G17">
        <v>45</v>
      </c>
      <c r="I17" t="s">
        <v>261</v>
      </c>
      <c r="J17" t="s">
        <v>319</v>
      </c>
      <c r="K17">
        <v>41</v>
      </c>
    </row>
    <row r="18" spans="1:11">
      <c r="A18" s="86" t="s">
        <v>1448</v>
      </c>
      <c r="B18" s="86" t="s">
        <v>319</v>
      </c>
      <c r="C18" s="86">
        <v>31</v>
      </c>
      <c r="D18" s="150" t="str">
        <f>IFERROR(MATCH(A18,'상위 PV'!$H$2:$H$7,0),"")</f>
        <v/>
      </c>
      <c r="E18" t="str">
        <f>IF(D18="","",D18&amp;"@"&amp;COUNTIF($D$1:D18,D18))</f>
        <v/>
      </c>
      <c r="F18" t="str">
        <f t="shared" si="0"/>
        <v>Google.com</v>
      </c>
      <c r="G18">
        <v>41</v>
      </c>
      <c r="I18" t="s">
        <v>1164</v>
      </c>
      <c r="J18" t="s">
        <v>319</v>
      </c>
      <c r="K18">
        <v>39</v>
      </c>
    </row>
    <row r="19" spans="1:11">
      <c r="A19" s="86" t="s">
        <v>254</v>
      </c>
      <c r="B19" s="86" t="s">
        <v>320</v>
      </c>
      <c r="C19" s="86">
        <v>29</v>
      </c>
      <c r="D19" s="150" t="str">
        <f>IFERROR(MATCH(A19,'상위 PV'!$H$2:$H$7,0),"")</f>
        <v/>
      </c>
      <c r="E19" t="str">
        <f>IF(D19="","",D19&amp;"@"&amp;COUNTIF($D$1:D19,D19))</f>
        <v/>
      </c>
      <c r="F19" t="str">
        <f t="shared" si="0"/>
        <v>Linkedin.com</v>
      </c>
      <c r="G19">
        <v>41</v>
      </c>
      <c r="I19" t="s">
        <v>1115</v>
      </c>
      <c r="J19" t="s">
        <v>318</v>
      </c>
      <c r="K19">
        <v>38</v>
      </c>
    </row>
    <row r="20" spans="1:11">
      <c r="A20" s="86" t="s">
        <v>1538</v>
      </c>
      <c r="B20" s="86" t="s">
        <v>319</v>
      </c>
      <c r="C20" s="86">
        <v>26</v>
      </c>
      <c r="D20" s="150" t="str">
        <f>IFERROR(MATCH(A20,'상위 PV'!$H$2:$H$7,0),"")</f>
        <v/>
      </c>
      <c r="E20" t="str">
        <f>IF(D20="","",D20&amp;"@"&amp;COUNTIF($D$1:D20,D20))</f>
        <v/>
      </c>
      <c r="F20" t="str">
        <f t="shared" si="0"/>
        <v>Google.com</v>
      </c>
      <c r="G20">
        <v>39</v>
      </c>
      <c r="I20" t="s">
        <v>263</v>
      </c>
      <c r="J20" t="s">
        <v>319</v>
      </c>
      <c r="K20">
        <v>38</v>
      </c>
    </row>
    <row r="21" spans="1:11">
      <c r="A21" s="86" t="s">
        <v>1533</v>
      </c>
      <c r="B21" s="86" t="s">
        <v>319</v>
      </c>
      <c r="C21" s="86">
        <v>26</v>
      </c>
      <c r="D21" s="150" t="str">
        <f>IFERROR(MATCH(A21,'상위 PV'!$H$2:$H$7,0),"")</f>
        <v/>
      </c>
      <c r="E21" t="str">
        <f>IF(D21="","",D21&amp;"@"&amp;COUNTIF($D$1:D21,D21))</f>
        <v/>
      </c>
      <c r="F21" t="str">
        <f t="shared" si="0"/>
        <v>Google.com</v>
      </c>
      <c r="G21">
        <v>38</v>
      </c>
      <c r="I21" t="s">
        <v>913</v>
      </c>
      <c r="J21" t="s">
        <v>319</v>
      </c>
      <c r="K21">
        <v>35</v>
      </c>
    </row>
    <row r="22" spans="1:11">
      <c r="A22" s="86" t="s">
        <v>268</v>
      </c>
      <c r="B22" s="86" t="s">
        <v>319</v>
      </c>
      <c r="C22" s="86">
        <v>26</v>
      </c>
      <c r="D22" s="150" t="str">
        <f>IFERROR(MATCH(A22,'상위 PV'!$H$2:$H$7,0),"")</f>
        <v/>
      </c>
      <c r="E22" t="str">
        <f>IF(D22="","",D22&amp;"@"&amp;COUNTIF($D$1:D22,D22))</f>
        <v/>
      </c>
      <c r="F22" t="str">
        <f t="shared" si="0"/>
        <v>Google.com</v>
      </c>
      <c r="G22">
        <v>38</v>
      </c>
      <c r="I22" t="s">
        <v>956</v>
      </c>
      <c r="J22" t="s">
        <v>319</v>
      </c>
      <c r="K22">
        <v>34</v>
      </c>
    </row>
    <row r="23" spans="1:11">
      <c r="A23" s="86" t="s">
        <v>254</v>
      </c>
      <c r="B23" s="86" t="s">
        <v>1917</v>
      </c>
      <c r="C23" s="86">
        <v>25</v>
      </c>
      <c r="D23" s="150" t="str">
        <f>IFERROR(MATCH(A23,'상위 PV'!$H$2:$H$7,0),"")</f>
        <v/>
      </c>
      <c r="E23" t="str">
        <f>IF(D23="","",D23&amp;"@"&amp;COUNTIF($D$1:D23,D23))</f>
        <v/>
      </c>
      <c r="F23" t="str">
        <f t="shared" si="0"/>
        <v>Googleadservices.com</v>
      </c>
      <c r="G23">
        <v>36</v>
      </c>
      <c r="I23" t="s">
        <v>263</v>
      </c>
      <c r="J23" t="s">
        <v>318</v>
      </c>
      <c r="K23">
        <v>32</v>
      </c>
    </row>
    <row r="24" spans="1:11">
      <c r="A24" s="86" t="s">
        <v>254</v>
      </c>
      <c r="B24" s="86" t="s">
        <v>321</v>
      </c>
      <c r="C24" s="86">
        <v>25</v>
      </c>
      <c r="D24" s="150" t="str">
        <f>IFERROR(MATCH(A24,'상위 PV'!$H$2:$H$7,0),"")</f>
        <v/>
      </c>
      <c r="E24" t="str">
        <f>IF(D24="","",D24&amp;"@"&amp;COUNTIF($D$1:D24,D24))</f>
        <v/>
      </c>
      <c r="F24" t="str">
        <f t="shared" si="0"/>
        <v>Skinnovation.com</v>
      </c>
      <c r="G24">
        <v>35</v>
      </c>
      <c r="I24" t="s">
        <v>903</v>
      </c>
      <c r="J24" t="s">
        <v>319</v>
      </c>
      <c r="K24">
        <v>29</v>
      </c>
    </row>
    <row r="25" spans="1:11">
      <c r="A25" s="86" t="s">
        <v>1754</v>
      </c>
      <c r="B25" s="86" t="s">
        <v>319</v>
      </c>
      <c r="C25" s="86">
        <v>25</v>
      </c>
      <c r="D25" s="150" t="str">
        <f>IFERROR(MATCH(A25,'상위 PV'!$H$2:$H$7,0),"")</f>
        <v/>
      </c>
      <c r="E25" t="str">
        <f>IF(D25="","",D25&amp;"@"&amp;COUNTIF($D$1:D25,D25))</f>
        <v/>
      </c>
      <c r="F25" t="str">
        <f t="shared" si="0"/>
        <v>Google.com</v>
      </c>
      <c r="G25">
        <v>34</v>
      </c>
      <c r="I25" t="s">
        <v>254</v>
      </c>
      <c r="J25" t="s">
        <v>321</v>
      </c>
      <c r="K25">
        <v>28</v>
      </c>
    </row>
    <row r="26" spans="1:11">
      <c r="A26" s="86" t="s">
        <v>260</v>
      </c>
      <c r="B26" s="86" t="s">
        <v>318</v>
      </c>
      <c r="C26" s="86">
        <v>24</v>
      </c>
      <c r="D26" s="150" t="str">
        <f>IFERROR(MATCH(A26,'상위 PV'!$H$2:$H$7,0),"")</f>
        <v/>
      </c>
      <c r="E26" t="str">
        <f>IF(D26="","",D26&amp;"@"&amp;COUNTIF($D$1:D26,D26))</f>
        <v/>
      </c>
      <c r="F26" t="str">
        <f t="shared" si="0"/>
        <v>직접유입</v>
      </c>
      <c r="G26">
        <v>29</v>
      </c>
      <c r="I26" t="s">
        <v>268</v>
      </c>
      <c r="J26" t="s">
        <v>319</v>
      </c>
      <c r="K26">
        <v>28</v>
      </c>
    </row>
    <row r="27" spans="1:11">
      <c r="A27" s="86" t="s">
        <v>1646</v>
      </c>
      <c r="B27" s="86" t="s">
        <v>319</v>
      </c>
      <c r="C27" s="86">
        <v>23</v>
      </c>
      <c r="D27" s="150">
        <f>IFERROR(MATCH(A27,'상위 PV'!$H$2:$H$7,0),"")</f>
        <v>6</v>
      </c>
      <c r="E27" t="str">
        <f>IF(D27="","",D27&amp;"@"&amp;COUNTIF($D$1:D27,D27))</f>
        <v>6@1</v>
      </c>
      <c r="F27" t="str">
        <f>IF(B27="google","Google.com",IF(B27="(direct)","직접유입",UPPER(LEFT(B27,1))&amp;MID(B27,2,99)))</f>
        <v>Google.com</v>
      </c>
      <c r="G27">
        <v>26</v>
      </c>
      <c r="I27" t="s">
        <v>260</v>
      </c>
      <c r="J27" t="s">
        <v>319</v>
      </c>
      <c r="K27">
        <v>23</v>
      </c>
    </row>
    <row r="28" spans="1:11">
      <c r="A28" s="86" t="s">
        <v>1676</v>
      </c>
      <c r="B28" s="86" t="s">
        <v>319</v>
      </c>
      <c r="C28" s="86">
        <v>23</v>
      </c>
      <c r="D28" s="150" t="str">
        <f>IFERROR(MATCH(A28,'상위 PV'!$H$2:$H$7,0),"")</f>
        <v/>
      </c>
      <c r="E28" t="str">
        <f>IF(D28="","",D28&amp;"@"&amp;COUNTIF($D$1:D28,D28))</f>
        <v/>
      </c>
      <c r="F28" t="str">
        <f t="shared" si="0"/>
        <v>Google.com</v>
      </c>
      <c r="G28">
        <v>25</v>
      </c>
      <c r="I28" t="s">
        <v>968</v>
      </c>
      <c r="J28" t="s">
        <v>319</v>
      </c>
      <c r="K28">
        <v>21</v>
      </c>
    </row>
    <row r="29" spans="1:11">
      <c r="A29" s="86" t="s">
        <v>254</v>
      </c>
      <c r="B29" s="86" t="s">
        <v>1515</v>
      </c>
      <c r="C29" s="86">
        <v>22</v>
      </c>
      <c r="D29" s="150" t="str">
        <f>IFERROR(MATCH(A29,'상위 PV'!$H$2:$H$7,0),"")</f>
        <v/>
      </c>
      <c r="E29" t="str">
        <f>IF(D29="","",D29&amp;"@"&amp;COUNTIF($D$1:D29,D29))</f>
        <v/>
      </c>
      <c r="F29" t="str">
        <f t="shared" si="0"/>
        <v>Eng.skearthon.com</v>
      </c>
      <c r="G29">
        <v>23</v>
      </c>
      <c r="I29" t="s">
        <v>669</v>
      </c>
      <c r="J29" t="s">
        <v>319</v>
      </c>
      <c r="K29">
        <v>19</v>
      </c>
    </row>
    <row r="30" spans="1:11">
      <c r="A30" s="86" t="s">
        <v>260</v>
      </c>
      <c r="B30" s="86" t="s">
        <v>319</v>
      </c>
      <c r="C30" s="86">
        <v>22</v>
      </c>
      <c r="D30" s="150" t="str">
        <f>IFERROR(MATCH(A30,'상위 PV'!$H$2:$H$7,0),"")</f>
        <v/>
      </c>
      <c r="E30" t="str">
        <f>IF(D30="","",D30&amp;"@"&amp;COUNTIF($D$1:D30,D30))</f>
        <v/>
      </c>
      <c r="F30" t="str">
        <f t="shared" si="0"/>
        <v>Google.com</v>
      </c>
      <c r="G30">
        <v>22</v>
      </c>
      <c r="I30" t="s">
        <v>274</v>
      </c>
      <c r="J30" t="s">
        <v>319</v>
      </c>
      <c r="K30">
        <v>19</v>
      </c>
    </row>
    <row r="31" spans="1:11">
      <c r="A31" s="86" t="s">
        <v>1444</v>
      </c>
      <c r="B31" s="86" t="s">
        <v>318</v>
      </c>
      <c r="C31" s="86">
        <v>20</v>
      </c>
      <c r="D31" s="150">
        <f>IFERROR(MATCH(A31,'상위 PV'!$H$2:$H$7,0),"")</f>
        <v>5</v>
      </c>
      <c r="E31" t="str">
        <f>IF(D31="","",D31&amp;"@"&amp;COUNTIF($D$1:D31,D31))</f>
        <v>5@2</v>
      </c>
      <c r="F31" t="str">
        <f t="shared" si="0"/>
        <v>직접유입</v>
      </c>
      <c r="G31">
        <v>21</v>
      </c>
      <c r="I31" t="s">
        <v>331</v>
      </c>
      <c r="J31" t="s">
        <v>319</v>
      </c>
      <c r="K31">
        <v>17</v>
      </c>
    </row>
    <row r="32" spans="1:11">
      <c r="A32" s="86" t="s">
        <v>1482</v>
      </c>
      <c r="B32" s="86" t="s">
        <v>319</v>
      </c>
      <c r="C32" s="86">
        <v>20</v>
      </c>
      <c r="D32" s="150" t="str">
        <f>IFERROR(MATCH(A32,'상위 PV'!$H$2:$H$7,0),"")</f>
        <v/>
      </c>
      <c r="E32" t="str">
        <f>IF(D32="","",D32&amp;"@"&amp;COUNTIF($D$1:D32,D32))</f>
        <v/>
      </c>
      <c r="F32" t="str">
        <f t="shared" si="0"/>
        <v>Google.com</v>
      </c>
      <c r="G32">
        <v>21</v>
      </c>
      <c r="I32" t="s">
        <v>613</v>
      </c>
      <c r="J32" t="s">
        <v>319</v>
      </c>
      <c r="K32">
        <v>17</v>
      </c>
    </row>
    <row r="33" spans="1:11">
      <c r="A33" s="86" t="s">
        <v>284</v>
      </c>
      <c r="B33" s="86" t="s">
        <v>1438</v>
      </c>
      <c r="C33" s="86">
        <v>20</v>
      </c>
      <c r="D33" s="150" t="str">
        <f>IFERROR(MATCH(A33,'상위 PV'!$H$2:$H$7,0),"")</f>
        <v/>
      </c>
      <c r="E33" t="str">
        <f>IF(D33="","",D33&amp;"@"&amp;COUNTIF($D$1:D33,D33))</f>
        <v/>
      </c>
      <c r="F33" t="str">
        <f t="shared" si="0"/>
        <v>Skenergy.com</v>
      </c>
      <c r="G33">
        <v>20</v>
      </c>
      <c r="I33" t="s">
        <v>273</v>
      </c>
      <c r="J33" t="s">
        <v>319</v>
      </c>
      <c r="K33">
        <v>17</v>
      </c>
    </row>
    <row r="34" spans="1:11">
      <c r="A34" s="86" t="s">
        <v>1753</v>
      </c>
      <c r="B34" s="86" t="s">
        <v>325</v>
      </c>
      <c r="C34" s="86">
        <v>19</v>
      </c>
      <c r="D34" s="150">
        <f>IFERROR(MATCH(A34,'상위 PV'!$H$2:$H$7,0),"")</f>
        <v>1</v>
      </c>
      <c r="E34" t="str">
        <f>IF(D34="","",D34&amp;"@"&amp;COUNTIF($D$1:D34,D34))</f>
        <v>1@4</v>
      </c>
      <c r="F34" t="str">
        <f t="shared" si="0"/>
        <v>Statics.teams.cdn.office.net</v>
      </c>
      <c r="G34">
        <v>19</v>
      </c>
      <c r="I34" t="s">
        <v>274</v>
      </c>
      <c r="J34" t="s">
        <v>318</v>
      </c>
      <c r="K34">
        <v>17</v>
      </c>
    </row>
    <row r="35" spans="1:11">
      <c r="A35" s="86" t="s">
        <v>1445</v>
      </c>
      <c r="B35" s="86" t="s">
        <v>319</v>
      </c>
      <c r="C35" s="86">
        <v>19</v>
      </c>
      <c r="D35" s="150" t="str">
        <f>IFERROR(MATCH(A35,'상위 PV'!$H$2:$H$7,0),"")</f>
        <v/>
      </c>
      <c r="E35" t="str">
        <f>IF(D35="","",D35&amp;"@"&amp;COUNTIF($D$1:D35,D35))</f>
        <v/>
      </c>
      <c r="F35" t="str">
        <f t="shared" si="0"/>
        <v>Google.com</v>
      </c>
      <c r="G35">
        <v>19</v>
      </c>
      <c r="I35" t="s">
        <v>254</v>
      </c>
      <c r="J35" t="s">
        <v>322</v>
      </c>
      <c r="K35">
        <v>16</v>
      </c>
    </row>
    <row r="36" spans="1:11">
      <c r="A36" s="86" t="s">
        <v>1446</v>
      </c>
      <c r="B36" s="86" t="s">
        <v>319</v>
      </c>
      <c r="C36" s="86">
        <v>19</v>
      </c>
      <c r="D36" s="150" t="str">
        <f>IFERROR(MATCH(A36,'상위 PV'!$H$2:$H$7,0),"")</f>
        <v/>
      </c>
      <c r="E36" t="str">
        <f>IF(D36="","",D36&amp;"@"&amp;COUNTIF($D$1:D36,D36))</f>
        <v/>
      </c>
      <c r="F36" t="str">
        <f t="shared" si="0"/>
        <v>Google.com</v>
      </c>
      <c r="G36">
        <v>19</v>
      </c>
      <c r="I36" t="s">
        <v>264</v>
      </c>
      <c r="J36" t="s">
        <v>319</v>
      </c>
      <c r="K36">
        <v>16</v>
      </c>
    </row>
    <row r="37" spans="1:11">
      <c r="A37" s="86" t="s">
        <v>1810</v>
      </c>
      <c r="B37" s="86" t="s">
        <v>1438</v>
      </c>
      <c r="C37" s="86">
        <v>18</v>
      </c>
      <c r="D37" s="150">
        <f>IFERROR(MATCH(A37,'상위 PV'!$H$2:$H$7,0),"")</f>
        <v>2</v>
      </c>
      <c r="E37" t="str">
        <f>IF(D37="","",D37&amp;"@"&amp;COUNTIF($D$1:D37,D37))</f>
        <v>2@4</v>
      </c>
      <c r="F37" t="str">
        <f t="shared" si="0"/>
        <v>Skenergy.com</v>
      </c>
      <c r="G37">
        <v>19</v>
      </c>
      <c r="I37" t="s">
        <v>259</v>
      </c>
      <c r="J37" t="s">
        <v>318</v>
      </c>
      <c r="K37">
        <v>16</v>
      </c>
    </row>
    <row r="38" spans="1:11">
      <c r="A38" s="86" t="s">
        <v>1732</v>
      </c>
      <c r="B38" s="86" t="s">
        <v>319</v>
      </c>
      <c r="C38" s="86">
        <v>17</v>
      </c>
      <c r="D38" s="150" t="str">
        <f>IFERROR(MATCH(A38,'상위 PV'!$H$2:$H$7,0),"")</f>
        <v/>
      </c>
      <c r="E38" t="str">
        <f>IF(D38="","",D38&amp;"@"&amp;COUNTIF($D$1:D38,D38))</f>
        <v/>
      </c>
      <c r="F38" t="str">
        <f t="shared" si="0"/>
        <v>Google.com</v>
      </c>
      <c r="G38">
        <v>16</v>
      </c>
      <c r="I38" t="s">
        <v>259</v>
      </c>
      <c r="J38" t="s">
        <v>319</v>
      </c>
      <c r="K38">
        <v>16</v>
      </c>
    </row>
    <row r="39" spans="1:11">
      <c r="A39" s="86" t="s">
        <v>267</v>
      </c>
      <c r="B39" s="86" t="s">
        <v>319</v>
      </c>
      <c r="C39" s="86">
        <v>16</v>
      </c>
      <c r="D39" s="150" t="str">
        <f>IFERROR(MATCH(A39,'상위 PV'!$H$2:$H$7,0),"")</f>
        <v/>
      </c>
      <c r="E39" t="str">
        <f>IF(D39="","",D39&amp;"@"&amp;COUNTIF($D$1:D39,D39))</f>
        <v/>
      </c>
      <c r="F39" t="str">
        <f t="shared" si="0"/>
        <v>Google.com</v>
      </c>
      <c r="G39">
        <v>16</v>
      </c>
      <c r="I39" t="s">
        <v>261</v>
      </c>
      <c r="J39" t="s">
        <v>318</v>
      </c>
      <c r="K39">
        <v>16</v>
      </c>
    </row>
    <row r="40" spans="1:11">
      <c r="A40" s="86" t="s">
        <v>1426</v>
      </c>
      <c r="B40" s="86" t="s">
        <v>319</v>
      </c>
      <c r="C40" s="86">
        <v>16</v>
      </c>
      <c r="D40" s="150" t="str">
        <f>IFERROR(MATCH(A40,'상위 PV'!$H$2:$H$7,0),"")</f>
        <v/>
      </c>
      <c r="E40" t="str">
        <f>IF(D40="","",D40&amp;"@"&amp;COUNTIF($D$1:D40,D40))</f>
        <v/>
      </c>
      <c r="F40" t="str">
        <f t="shared" si="0"/>
        <v>Google.com</v>
      </c>
      <c r="G40">
        <v>16</v>
      </c>
      <c r="I40" t="s">
        <v>1164</v>
      </c>
      <c r="J40" t="s">
        <v>321</v>
      </c>
      <c r="K40">
        <v>15</v>
      </c>
    </row>
    <row r="41" spans="1:11">
      <c r="A41" s="86" t="s">
        <v>1445</v>
      </c>
      <c r="B41" s="86" t="s">
        <v>321</v>
      </c>
      <c r="C41" s="86">
        <v>16</v>
      </c>
      <c r="D41" s="150" t="str">
        <f>IFERROR(MATCH(A41,'상위 PV'!$H$2:$H$7,0),"")</f>
        <v/>
      </c>
      <c r="E41" t="str">
        <f>IF(D41="","",D41&amp;"@"&amp;COUNTIF($D$1:D41,D41))</f>
        <v/>
      </c>
      <c r="F41" t="str">
        <f t="shared" si="0"/>
        <v>Skinnovation.com</v>
      </c>
      <c r="G41">
        <v>15</v>
      </c>
      <c r="I41" t="s">
        <v>265</v>
      </c>
      <c r="J41" t="s">
        <v>319</v>
      </c>
      <c r="K41">
        <v>15</v>
      </c>
    </row>
    <row r="42" spans="1:11">
      <c r="A42" s="86" t="s">
        <v>331</v>
      </c>
      <c r="B42" s="86" t="s">
        <v>319</v>
      </c>
      <c r="C42" s="86">
        <v>15</v>
      </c>
      <c r="D42" s="150" t="str">
        <f>IFERROR(MATCH(A42,'상위 PV'!$H$2:$H$7,0),"")</f>
        <v/>
      </c>
      <c r="E42" t="str">
        <f>IF(D42="","",D42&amp;"@"&amp;COUNTIF($D$1:D42,D42))</f>
        <v/>
      </c>
      <c r="F42" t="str">
        <f t="shared" si="0"/>
        <v>Google.com</v>
      </c>
      <c r="G42">
        <v>15</v>
      </c>
      <c r="I42" t="s">
        <v>1062</v>
      </c>
      <c r="J42" t="s">
        <v>318</v>
      </c>
      <c r="K42">
        <v>14</v>
      </c>
    </row>
    <row r="43" spans="1:11">
      <c r="A43" s="86" t="s">
        <v>1027</v>
      </c>
      <c r="B43" s="86" t="s">
        <v>319</v>
      </c>
      <c r="C43" s="86">
        <v>14</v>
      </c>
      <c r="D43" s="150" t="str">
        <f>IFERROR(MATCH(A43,'상위 PV'!$H$2:$H$7,0),"")</f>
        <v/>
      </c>
      <c r="E43" t="str">
        <f>IF(D43="","",D43&amp;"@"&amp;COUNTIF($D$1:D43,D43))</f>
        <v/>
      </c>
      <c r="F43" t="str">
        <f t="shared" si="0"/>
        <v>Google.com</v>
      </c>
      <c r="G43">
        <v>15</v>
      </c>
      <c r="I43" t="s">
        <v>1165</v>
      </c>
      <c r="J43" t="s">
        <v>319</v>
      </c>
      <c r="K43">
        <v>14</v>
      </c>
    </row>
    <row r="44" spans="1:11">
      <c r="A44" s="86" t="s">
        <v>1483</v>
      </c>
      <c r="B44" s="86" t="s">
        <v>319</v>
      </c>
      <c r="C44" s="86">
        <v>14</v>
      </c>
      <c r="D44" s="150" t="str">
        <f>IFERROR(MATCH(A44,'상위 PV'!$H$2:$H$7,0),"")</f>
        <v/>
      </c>
      <c r="E44" t="str">
        <f>IF(D44="","",D44&amp;"@"&amp;COUNTIF($D$1:D44,D44))</f>
        <v/>
      </c>
      <c r="F44" t="str">
        <f t="shared" si="0"/>
        <v>Google.com</v>
      </c>
      <c r="G44">
        <v>15</v>
      </c>
      <c r="I44" t="s">
        <v>597</v>
      </c>
      <c r="J44" t="s">
        <v>319</v>
      </c>
      <c r="K44">
        <v>13</v>
      </c>
    </row>
    <row r="45" spans="1:11">
      <c r="A45" s="86" t="s">
        <v>279</v>
      </c>
      <c r="B45" s="86" t="s">
        <v>319</v>
      </c>
      <c r="C45" s="86">
        <v>14</v>
      </c>
      <c r="D45" s="150" t="str">
        <f>IFERROR(MATCH(A45,'상위 PV'!$H$2:$H$7,0),"")</f>
        <v/>
      </c>
      <c r="E45" t="str">
        <f>IF(D45="","",D45&amp;"@"&amp;COUNTIF($D$1:D45,D45))</f>
        <v/>
      </c>
      <c r="F45" t="str">
        <f t="shared" si="0"/>
        <v>Google.com</v>
      </c>
      <c r="G45">
        <v>14</v>
      </c>
      <c r="I45" t="s">
        <v>968</v>
      </c>
      <c r="J45" t="s">
        <v>318</v>
      </c>
      <c r="K45">
        <v>13</v>
      </c>
    </row>
    <row r="46" spans="1:11">
      <c r="A46" s="86" t="s">
        <v>1449</v>
      </c>
      <c r="B46" s="86" t="s">
        <v>319</v>
      </c>
      <c r="C46" s="86">
        <v>14</v>
      </c>
      <c r="D46" s="150" t="str">
        <f>IFERROR(MATCH(A46,'상위 PV'!$H$2:$H$7,0),"")</f>
        <v/>
      </c>
      <c r="E46" t="str">
        <f>IF(D46="","",D46&amp;"@"&amp;COUNTIF($D$1:D46,D46))</f>
        <v/>
      </c>
      <c r="F46" t="str">
        <f t="shared" si="0"/>
        <v>Google.com</v>
      </c>
      <c r="G46">
        <v>14</v>
      </c>
      <c r="I46" t="s">
        <v>1119</v>
      </c>
      <c r="J46" t="s">
        <v>319</v>
      </c>
      <c r="K46">
        <v>12</v>
      </c>
    </row>
    <row r="47" spans="1:11">
      <c r="A47" s="86" t="s">
        <v>306</v>
      </c>
      <c r="B47" s="86" t="s">
        <v>318</v>
      </c>
      <c r="C47" s="86">
        <v>14</v>
      </c>
      <c r="D47" s="150" t="str">
        <f>IFERROR(MATCH(A47,'상위 PV'!$H$2:$H$7,0),"")</f>
        <v/>
      </c>
      <c r="E47" t="str">
        <f>IF(D47="","",D47&amp;"@"&amp;COUNTIF($D$1:D47,D47))</f>
        <v/>
      </c>
      <c r="F47" t="str">
        <f t="shared" si="0"/>
        <v>직접유입</v>
      </c>
      <c r="G47">
        <v>13</v>
      </c>
      <c r="I47" t="s">
        <v>269</v>
      </c>
      <c r="J47" t="s">
        <v>319</v>
      </c>
      <c r="K47">
        <v>12</v>
      </c>
    </row>
    <row r="48" spans="1:11">
      <c r="A48" s="86" t="s">
        <v>1573</v>
      </c>
      <c r="B48" s="86" t="s">
        <v>319</v>
      </c>
      <c r="C48" s="86">
        <v>14</v>
      </c>
      <c r="D48" s="150" t="str">
        <f>IFERROR(MATCH(A48,'상위 PV'!$H$2:$H$7,0),"")</f>
        <v/>
      </c>
      <c r="E48" t="str">
        <f>IF(D48="","",D48&amp;"@"&amp;COUNTIF($D$1:D48,D48))</f>
        <v/>
      </c>
      <c r="F48" t="str">
        <f t="shared" si="0"/>
        <v>Google.com</v>
      </c>
      <c r="G48">
        <v>13</v>
      </c>
      <c r="I48" t="s">
        <v>1029</v>
      </c>
      <c r="J48" t="s">
        <v>319</v>
      </c>
      <c r="K48">
        <v>11</v>
      </c>
    </row>
    <row r="49" spans="1:11">
      <c r="A49" s="86" t="s">
        <v>668</v>
      </c>
      <c r="B49" s="86" t="s">
        <v>319</v>
      </c>
      <c r="C49" s="86">
        <v>13</v>
      </c>
      <c r="D49" s="150" t="str">
        <f>IFERROR(MATCH(A49,'상위 PV'!$H$2:$H$7,0),"")</f>
        <v/>
      </c>
      <c r="E49" t="str">
        <f>IF(D49="","",D49&amp;"@"&amp;COUNTIF($D$1:D49,D49))</f>
        <v/>
      </c>
      <c r="F49" t="str">
        <f t="shared" si="0"/>
        <v>Google.com</v>
      </c>
      <c r="G49">
        <v>13</v>
      </c>
      <c r="I49" t="s">
        <v>1026</v>
      </c>
      <c r="J49" t="s">
        <v>318</v>
      </c>
      <c r="K49">
        <v>11</v>
      </c>
    </row>
    <row r="50" spans="1:11">
      <c r="A50" s="86" t="s">
        <v>1753</v>
      </c>
      <c r="B50" s="86" t="s">
        <v>1515</v>
      </c>
      <c r="C50" s="86">
        <v>13</v>
      </c>
      <c r="D50" s="150">
        <f>IFERROR(MATCH(A50,'상위 PV'!$H$2:$H$7,0),"")</f>
        <v>1</v>
      </c>
      <c r="E50" t="str">
        <f>IF(D50="","",D50&amp;"@"&amp;COUNTIF($D$1:D50,D50))</f>
        <v>1@5</v>
      </c>
      <c r="F50" t="str">
        <f t="shared" si="0"/>
        <v>Eng.skearthon.com</v>
      </c>
      <c r="G50">
        <v>12</v>
      </c>
      <c r="I50" t="s">
        <v>1007</v>
      </c>
      <c r="J50" t="s">
        <v>1231</v>
      </c>
      <c r="K50">
        <v>11</v>
      </c>
    </row>
    <row r="51" spans="1:11">
      <c r="A51" s="86" t="s">
        <v>274</v>
      </c>
      <c r="B51" s="86" t="s">
        <v>318</v>
      </c>
      <c r="C51" s="86">
        <v>13</v>
      </c>
      <c r="D51" s="150" t="str">
        <f>IFERROR(MATCH(A51,'상위 PV'!$H$2:$H$7,0),"")</f>
        <v/>
      </c>
      <c r="E51" t="str">
        <f>IF(D51="","",D51&amp;"@"&amp;COUNTIF($D$1:D51,D51))</f>
        <v/>
      </c>
      <c r="F51" t="str">
        <f t="shared" si="0"/>
        <v>직접유입</v>
      </c>
      <c r="G51">
        <v>12</v>
      </c>
      <c r="I51" t="s">
        <v>254</v>
      </c>
      <c r="J51" t="s">
        <v>648</v>
      </c>
      <c r="K51">
        <v>10</v>
      </c>
    </row>
    <row r="52" spans="1:11">
      <c r="A52" s="86" t="s">
        <v>308</v>
      </c>
      <c r="B52" s="86" t="s">
        <v>319</v>
      </c>
      <c r="C52" s="86">
        <v>12</v>
      </c>
      <c r="D52" s="150" t="str">
        <f>IFERROR(MATCH(A52,'상위 PV'!$H$2:$H$7,0),"")</f>
        <v/>
      </c>
      <c r="E52" t="str">
        <f>IF(D52="","",D52&amp;"@"&amp;COUNTIF($D$1:D52,D52))</f>
        <v/>
      </c>
      <c r="F52" t="str">
        <f t="shared" si="0"/>
        <v>Google.com</v>
      </c>
      <c r="G52">
        <v>12</v>
      </c>
      <c r="I52" t="s">
        <v>262</v>
      </c>
      <c r="J52" t="s">
        <v>319</v>
      </c>
      <c r="K52">
        <v>10</v>
      </c>
    </row>
    <row r="53" spans="1:11">
      <c r="A53" s="86" t="s">
        <v>269</v>
      </c>
      <c r="B53" s="86" t="s">
        <v>319</v>
      </c>
      <c r="C53" s="86">
        <v>12</v>
      </c>
      <c r="D53" s="150" t="str">
        <f>IFERROR(MATCH(A53,'상위 PV'!$H$2:$H$7,0),"")</f>
        <v/>
      </c>
      <c r="E53" t="str">
        <f>IF(D53="","",D53&amp;"@"&amp;COUNTIF($D$1:D53,D53))</f>
        <v/>
      </c>
      <c r="F53" t="str">
        <f t="shared" si="0"/>
        <v>Google.com</v>
      </c>
      <c r="G53">
        <v>12</v>
      </c>
      <c r="I53" t="s">
        <v>1165</v>
      </c>
      <c r="J53" t="s">
        <v>320</v>
      </c>
      <c r="K53">
        <v>10</v>
      </c>
    </row>
    <row r="54" spans="1:11">
      <c r="A54" s="86" t="s">
        <v>657</v>
      </c>
      <c r="B54" s="86" t="s">
        <v>319</v>
      </c>
      <c r="C54" s="86">
        <v>12</v>
      </c>
      <c r="D54" s="150" t="str">
        <f>IFERROR(MATCH(A54,'상위 PV'!$H$2:$H$7,0),"")</f>
        <v/>
      </c>
      <c r="E54" t="str">
        <f>IF(D54="","",D54&amp;"@"&amp;COUNTIF($D$1:D54,D54))</f>
        <v/>
      </c>
      <c r="F54" t="str">
        <f t="shared" si="0"/>
        <v>Google.com</v>
      </c>
      <c r="G54">
        <v>12</v>
      </c>
      <c r="I54" t="s">
        <v>1165</v>
      </c>
      <c r="J54" t="s">
        <v>321</v>
      </c>
      <c r="K54">
        <v>10</v>
      </c>
    </row>
    <row r="55" spans="1:11">
      <c r="A55" s="86" t="s">
        <v>913</v>
      </c>
      <c r="B55" s="86" t="s">
        <v>319</v>
      </c>
      <c r="C55" s="86">
        <v>12</v>
      </c>
      <c r="D55" s="150" t="str">
        <f>IFERROR(MATCH(A55,'상위 PV'!$H$2:$H$7,0),"")</f>
        <v/>
      </c>
      <c r="E55" t="str">
        <f>IF(D55="","",D55&amp;"@"&amp;COUNTIF($D$1:D55,D55))</f>
        <v/>
      </c>
      <c r="F55" t="str">
        <f t="shared" si="0"/>
        <v>Google.com</v>
      </c>
      <c r="G55">
        <v>12</v>
      </c>
      <c r="I55" t="s">
        <v>1164</v>
      </c>
      <c r="J55" t="s">
        <v>326</v>
      </c>
      <c r="K55">
        <v>10</v>
      </c>
    </row>
    <row r="56" spans="1:11">
      <c r="A56" s="86" t="s">
        <v>1030</v>
      </c>
      <c r="B56" s="86" t="s">
        <v>319</v>
      </c>
      <c r="C56" s="86">
        <v>12</v>
      </c>
      <c r="D56" s="150" t="str">
        <f>IFERROR(MATCH(A56,'상위 PV'!$H$2:$H$7,0),"")</f>
        <v/>
      </c>
      <c r="E56" t="str">
        <f>IF(D56="","",D56&amp;"@"&amp;COUNTIF($D$1:D56,D56))</f>
        <v/>
      </c>
      <c r="F56" t="str">
        <f t="shared" si="0"/>
        <v>Google.com</v>
      </c>
      <c r="G56">
        <v>11</v>
      </c>
      <c r="I56" t="s">
        <v>254</v>
      </c>
      <c r="J56" t="s">
        <v>323</v>
      </c>
      <c r="K56">
        <v>9</v>
      </c>
    </row>
    <row r="57" spans="1:11">
      <c r="A57" s="86" t="s">
        <v>277</v>
      </c>
      <c r="B57" s="86" t="s">
        <v>318</v>
      </c>
      <c r="C57" s="86">
        <v>12</v>
      </c>
      <c r="D57" s="150" t="str">
        <f>IFERROR(MATCH(A57,'상위 PV'!$H$2:$H$7,0),"")</f>
        <v/>
      </c>
      <c r="E57" t="str">
        <f>IF(D57="","",D57&amp;"@"&amp;COUNTIF($D$1:D57,D57))</f>
        <v/>
      </c>
      <c r="F57" t="str">
        <f t="shared" si="0"/>
        <v>직접유입</v>
      </c>
      <c r="G57">
        <v>11</v>
      </c>
      <c r="I57" t="s">
        <v>293</v>
      </c>
      <c r="J57" t="s">
        <v>319</v>
      </c>
      <c r="K57">
        <v>9</v>
      </c>
    </row>
    <row r="58" spans="1:11">
      <c r="A58" s="86" t="s">
        <v>580</v>
      </c>
      <c r="B58" s="86" t="s">
        <v>319</v>
      </c>
      <c r="C58" s="86">
        <v>11</v>
      </c>
      <c r="D58" s="150" t="str">
        <f>IFERROR(MATCH(A58,'상위 PV'!$H$2:$H$7,0),"")</f>
        <v/>
      </c>
      <c r="E58" t="str">
        <f>IF(D58="","",D58&amp;"@"&amp;COUNTIF($D$1:D58,D58))</f>
        <v/>
      </c>
      <c r="F58" t="str">
        <f t="shared" si="0"/>
        <v>Google.com</v>
      </c>
      <c r="G58">
        <v>11</v>
      </c>
      <c r="I58" t="s">
        <v>255</v>
      </c>
      <c r="J58" t="s">
        <v>319</v>
      </c>
      <c r="K58">
        <v>9</v>
      </c>
    </row>
    <row r="59" spans="1:11">
      <c r="A59" s="86" t="s">
        <v>1810</v>
      </c>
      <c r="B59" s="86" t="s">
        <v>325</v>
      </c>
      <c r="C59" s="86">
        <v>11</v>
      </c>
      <c r="D59" s="150">
        <f>IFERROR(MATCH(A59,'상위 PV'!$H$2:$H$7,0),"")</f>
        <v>2</v>
      </c>
      <c r="E59" t="str">
        <f>IF(D59="","",D59&amp;"@"&amp;COUNTIF($D$1:D59,D59))</f>
        <v>2@5</v>
      </c>
      <c r="F59" t="str">
        <f t="shared" si="0"/>
        <v>Statics.teams.cdn.office.net</v>
      </c>
      <c r="G59">
        <v>11</v>
      </c>
      <c r="I59" t="s">
        <v>612</v>
      </c>
      <c r="J59" t="s">
        <v>319</v>
      </c>
      <c r="K59">
        <v>9</v>
      </c>
    </row>
    <row r="60" spans="1:11">
      <c r="A60" s="86" t="s">
        <v>906</v>
      </c>
      <c r="B60" s="86" t="s">
        <v>319</v>
      </c>
      <c r="C60" s="86">
        <v>11</v>
      </c>
      <c r="D60" s="150" t="str">
        <f>IFERROR(MATCH(A60,'상위 PV'!$H$2:$H$7,0),"")</f>
        <v/>
      </c>
      <c r="E60" t="str">
        <f>IF(D60="","",D60&amp;"@"&amp;COUNTIF($D$1:D60,D60))</f>
        <v/>
      </c>
      <c r="F60" t="str">
        <f t="shared" si="0"/>
        <v>Google.com</v>
      </c>
      <c r="G60">
        <v>11</v>
      </c>
      <c r="I60" t="s">
        <v>1030</v>
      </c>
      <c r="J60" t="s">
        <v>319</v>
      </c>
      <c r="K60">
        <v>9</v>
      </c>
    </row>
    <row r="61" spans="1:11">
      <c r="A61" s="86" t="s">
        <v>1451</v>
      </c>
      <c r="B61" s="86" t="s">
        <v>318</v>
      </c>
      <c r="C61" s="86">
        <v>11</v>
      </c>
      <c r="D61" s="150" t="str">
        <f>IFERROR(MATCH(A61,'상위 PV'!$H$2:$H$7,0),"")</f>
        <v/>
      </c>
      <c r="E61" t="str">
        <f>IF(D61="","",D61&amp;"@"&amp;COUNTIF($D$1:D61,D61))</f>
        <v/>
      </c>
      <c r="F61" t="str">
        <f t="shared" si="0"/>
        <v>직접유입</v>
      </c>
      <c r="G61">
        <v>11</v>
      </c>
      <c r="I61" t="s">
        <v>1027</v>
      </c>
      <c r="J61" t="s">
        <v>319</v>
      </c>
      <c r="K61">
        <v>9</v>
      </c>
    </row>
    <row r="62" spans="1:11">
      <c r="A62" s="86" t="s">
        <v>1451</v>
      </c>
      <c r="B62" s="86" t="s">
        <v>319</v>
      </c>
      <c r="C62" s="86">
        <v>11</v>
      </c>
      <c r="D62" s="150" t="str">
        <f>IFERROR(MATCH(A62,'상위 PV'!$H$2:$H$7,0),"")</f>
        <v/>
      </c>
      <c r="E62" t="str">
        <f>IF(D62="","",D62&amp;"@"&amp;COUNTIF($D$1:D62,D62))</f>
        <v/>
      </c>
      <c r="F62" t="str">
        <f t="shared" si="0"/>
        <v>Google.com</v>
      </c>
      <c r="G62">
        <v>11</v>
      </c>
      <c r="I62" t="s">
        <v>646</v>
      </c>
      <c r="J62" t="s">
        <v>319</v>
      </c>
      <c r="K62">
        <v>8</v>
      </c>
    </row>
    <row r="63" spans="1:11">
      <c r="A63" s="86" t="s">
        <v>914</v>
      </c>
      <c r="B63" s="86" t="s">
        <v>318</v>
      </c>
      <c r="C63" s="86">
        <v>11</v>
      </c>
      <c r="D63" s="150" t="str">
        <f>IFERROR(MATCH(A63,'상위 PV'!$H$2:$H$7,0),"")</f>
        <v/>
      </c>
      <c r="E63" t="str">
        <f>IF(D63="","",D63&amp;"@"&amp;COUNTIF($D$1:D63,D63))</f>
        <v/>
      </c>
      <c r="F63" t="str">
        <f t="shared" si="0"/>
        <v>직접유입</v>
      </c>
      <c r="G63">
        <v>11</v>
      </c>
      <c r="I63" t="s">
        <v>275</v>
      </c>
      <c r="J63" t="s">
        <v>319</v>
      </c>
      <c r="K63">
        <v>8</v>
      </c>
    </row>
    <row r="64" spans="1:11">
      <c r="A64" s="86" t="s">
        <v>306</v>
      </c>
      <c r="B64" s="86" t="s">
        <v>319</v>
      </c>
      <c r="C64" s="86">
        <v>11</v>
      </c>
      <c r="D64" s="150" t="str">
        <f>IFERROR(MATCH(A64,'상위 PV'!$H$2:$H$7,0),"")</f>
        <v/>
      </c>
      <c r="E64" t="str">
        <f>IF(D64="","",D64&amp;"@"&amp;COUNTIF($D$1:D64,D64))</f>
        <v/>
      </c>
      <c r="F64" t="str">
        <f t="shared" si="0"/>
        <v>Google.com</v>
      </c>
      <c r="G64">
        <v>10</v>
      </c>
      <c r="I64" t="s">
        <v>645</v>
      </c>
      <c r="J64" t="s">
        <v>319</v>
      </c>
      <c r="K64">
        <v>8</v>
      </c>
    </row>
    <row r="65" spans="1:11">
      <c r="A65" s="86" t="s">
        <v>645</v>
      </c>
      <c r="B65" s="86" t="s">
        <v>318</v>
      </c>
      <c r="C65" s="86">
        <v>10</v>
      </c>
      <c r="D65" s="150" t="str">
        <f>IFERROR(MATCH(A65,'상위 PV'!$H$2:$H$7,0),"")</f>
        <v/>
      </c>
      <c r="E65" t="str">
        <f>IF(D65="","",D65&amp;"@"&amp;COUNTIF($D$1:D65,D65))</f>
        <v/>
      </c>
      <c r="F65" t="str">
        <f t="shared" si="0"/>
        <v>직접유입</v>
      </c>
      <c r="G65">
        <v>10</v>
      </c>
      <c r="I65" t="s">
        <v>876</v>
      </c>
      <c r="J65" t="s">
        <v>319</v>
      </c>
      <c r="K65">
        <v>8</v>
      </c>
    </row>
    <row r="66" spans="1:11">
      <c r="A66" s="86" t="s">
        <v>1468</v>
      </c>
      <c r="B66" s="86" t="s">
        <v>319</v>
      </c>
      <c r="C66" s="86">
        <v>10</v>
      </c>
      <c r="D66" s="150" t="str">
        <f>IFERROR(MATCH(A66,'상위 PV'!$H$2:$H$7,0),"")</f>
        <v/>
      </c>
      <c r="E66" t="str">
        <f>IF(D66="","",D66&amp;"@"&amp;COUNTIF($D$1:D66,D66))</f>
        <v/>
      </c>
      <c r="F66" t="str">
        <f t="shared" si="0"/>
        <v>Google.com</v>
      </c>
      <c r="G66">
        <v>10</v>
      </c>
      <c r="I66" t="s">
        <v>942</v>
      </c>
      <c r="J66" t="s">
        <v>319</v>
      </c>
      <c r="K66">
        <v>8</v>
      </c>
    </row>
    <row r="67" spans="1:11">
      <c r="A67" s="86" t="s">
        <v>1476</v>
      </c>
      <c r="B67" s="86" t="s">
        <v>318</v>
      </c>
      <c r="C67" s="86">
        <v>10</v>
      </c>
      <c r="D67" s="150" t="str">
        <f>IFERROR(MATCH(A67,'상위 PV'!$H$2:$H$7,0),"")</f>
        <v/>
      </c>
      <c r="E67" t="str">
        <f>IF(D67="","",D67&amp;"@"&amp;COUNTIF($D$1:D67,D67))</f>
        <v/>
      </c>
      <c r="F67" t="str">
        <f t="shared" ref="F67:F130" si="1">IF(B67="google","Google.com",IF(B67="(direct)","직접유입",UPPER(LEFT(B67,1))&amp;MID(B67,2,99)))</f>
        <v>직접유입</v>
      </c>
      <c r="G67">
        <v>10</v>
      </c>
      <c r="I67" t="s">
        <v>1062</v>
      </c>
      <c r="J67" t="s">
        <v>1108</v>
      </c>
      <c r="K67">
        <v>8</v>
      </c>
    </row>
    <row r="68" spans="1:11">
      <c r="A68" s="86" t="s">
        <v>1571</v>
      </c>
      <c r="B68" s="86" t="s">
        <v>319</v>
      </c>
      <c r="C68" s="86">
        <v>10</v>
      </c>
      <c r="D68" s="150" t="str">
        <f>IFERROR(MATCH(A68,'상위 PV'!$H$2:$H$7,0),"")</f>
        <v/>
      </c>
      <c r="E68" t="str">
        <f>IF(D68="","",D68&amp;"@"&amp;COUNTIF($D$1:D68,D68))</f>
        <v/>
      </c>
      <c r="F68" t="str">
        <f t="shared" si="1"/>
        <v>Google.com</v>
      </c>
      <c r="G68">
        <v>10</v>
      </c>
      <c r="I68" t="s">
        <v>281</v>
      </c>
      <c r="J68" t="s">
        <v>319</v>
      </c>
      <c r="K68">
        <v>8</v>
      </c>
    </row>
    <row r="69" spans="1:11">
      <c r="A69" s="86" t="s">
        <v>1732</v>
      </c>
      <c r="B69" s="86" t="s">
        <v>321</v>
      </c>
      <c r="C69" s="86">
        <v>10</v>
      </c>
      <c r="D69" s="150" t="str">
        <f>IFERROR(MATCH(A69,'상위 PV'!$H$2:$H$7,0),"")</f>
        <v/>
      </c>
      <c r="E69" t="str">
        <f>IF(D69="","",D69&amp;"@"&amp;COUNTIF($D$1:D69,D69))</f>
        <v/>
      </c>
      <c r="F69" t="str">
        <f t="shared" si="1"/>
        <v>Skinnovation.com</v>
      </c>
      <c r="G69">
        <v>10</v>
      </c>
      <c r="I69" t="s">
        <v>277</v>
      </c>
      <c r="J69" t="s">
        <v>319</v>
      </c>
      <c r="K69">
        <v>8</v>
      </c>
    </row>
    <row r="70" spans="1:11">
      <c r="A70" s="86" t="s">
        <v>1753</v>
      </c>
      <c r="B70" s="86" t="s">
        <v>326</v>
      </c>
      <c r="C70" s="86">
        <v>10</v>
      </c>
      <c r="D70" s="150">
        <f>IFERROR(MATCH(A70,'상위 PV'!$H$2:$H$7,0),"")</f>
        <v>1</v>
      </c>
      <c r="E70" t="str">
        <f>IF(D70="","",D70&amp;"@"&amp;COUNTIF($D$1:D70,D70))</f>
        <v>1@6</v>
      </c>
      <c r="F70" t="str">
        <f t="shared" si="1"/>
        <v>Bing</v>
      </c>
      <c r="G70">
        <v>10</v>
      </c>
      <c r="I70" t="s">
        <v>296</v>
      </c>
      <c r="J70" t="s">
        <v>319</v>
      </c>
      <c r="K70">
        <v>7</v>
      </c>
    </row>
    <row r="71" spans="1:11">
      <c r="A71" s="86" t="s">
        <v>302</v>
      </c>
      <c r="B71" s="86" t="s">
        <v>318</v>
      </c>
      <c r="C71" s="86">
        <v>10</v>
      </c>
      <c r="D71" s="150">
        <f>IFERROR(MATCH(A71,'상위 PV'!$H$2:$H$7,0),"")</f>
        <v>4</v>
      </c>
      <c r="E71" t="str">
        <f>IF(D71="","",D71&amp;"@"&amp;COUNTIF($D$1:D71,D71))</f>
        <v>4@2</v>
      </c>
      <c r="F71" t="str">
        <f t="shared" si="1"/>
        <v>직접유입</v>
      </c>
      <c r="G71">
        <v>9</v>
      </c>
      <c r="I71" t="s">
        <v>282</v>
      </c>
      <c r="J71" t="s">
        <v>319</v>
      </c>
      <c r="K71">
        <v>7</v>
      </c>
    </row>
    <row r="72" spans="1:11">
      <c r="A72" s="86" t="s">
        <v>303</v>
      </c>
      <c r="B72" s="86" t="s">
        <v>1231</v>
      </c>
      <c r="C72" s="86">
        <v>10</v>
      </c>
      <c r="D72" s="150" t="str">
        <f>IFERROR(MATCH(A72,'상위 PV'!$H$2:$H$7,0),"")</f>
        <v/>
      </c>
      <c r="E72" t="str">
        <f>IF(D72="","",D72&amp;"@"&amp;COUNTIF($D$1:D72,D72))</f>
        <v/>
      </c>
      <c r="F72" t="str">
        <f t="shared" si="1"/>
        <v>Skenmove.com</v>
      </c>
      <c r="G72">
        <v>9</v>
      </c>
      <c r="I72" t="s">
        <v>331</v>
      </c>
      <c r="J72" t="s">
        <v>318</v>
      </c>
      <c r="K72">
        <v>7</v>
      </c>
    </row>
    <row r="73" spans="1:11">
      <c r="A73" s="86" t="s">
        <v>261</v>
      </c>
      <c r="B73" s="86" t="s">
        <v>318</v>
      </c>
      <c r="C73" s="86">
        <v>10</v>
      </c>
      <c r="D73" s="150" t="str">
        <f>IFERROR(MATCH(A73,'상위 PV'!$H$2:$H$7,0),"")</f>
        <v/>
      </c>
      <c r="E73" t="str">
        <f>IF(D73="","",D73&amp;"@"&amp;COUNTIF($D$1:D73,D73))</f>
        <v/>
      </c>
      <c r="F73" t="str">
        <f t="shared" si="1"/>
        <v>직접유입</v>
      </c>
      <c r="G73">
        <v>9</v>
      </c>
      <c r="I73" t="s">
        <v>513</v>
      </c>
      <c r="J73" t="s">
        <v>319</v>
      </c>
      <c r="K73">
        <v>7</v>
      </c>
    </row>
    <row r="74" spans="1:11">
      <c r="A74" s="86" t="s">
        <v>974</v>
      </c>
      <c r="B74" s="86" t="s">
        <v>319</v>
      </c>
      <c r="C74" s="86">
        <v>10</v>
      </c>
      <c r="D74" s="150" t="str">
        <f>IFERROR(MATCH(A74,'상위 PV'!$H$2:$H$7,0),"")</f>
        <v/>
      </c>
      <c r="E74" t="str">
        <f>IF(D74="","",D74&amp;"@"&amp;COUNTIF($D$1:D74,D74))</f>
        <v/>
      </c>
      <c r="F74" t="str">
        <f t="shared" si="1"/>
        <v>Google.com</v>
      </c>
      <c r="G74">
        <v>9</v>
      </c>
      <c r="I74" t="s">
        <v>657</v>
      </c>
      <c r="J74" t="s">
        <v>318</v>
      </c>
      <c r="K74">
        <v>7</v>
      </c>
    </row>
    <row r="75" spans="1:11">
      <c r="A75" s="86" t="s">
        <v>876</v>
      </c>
      <c r="B75" s="86" t="s">
        <v>319</v>
      </c>
      <c r="C75" s="86">
        <v>9</v>
      </c>
      <c r="D75" s="150" t="str">
        <f>IFERROR(MATCH(A75,'상위 PV'!$H$2:$H$7,0),"")</f>
        <v/>
      </c>
      <c r="E75" t="str">
        <f>IF(D75="","",D75&amp;"@"&amp;COUNTIF($D$1:D75,D75))</f>
        <v/>
      </c>
      <c r="F75" t="str">
        <f t="shared" si="1"/>
        <v>Google.com</v>
      </c>
      <c r="G75">
        <v>9</v>
      </c>
      <c r="I75" t="s">
        <v>668</v>
      </c>
      <c r="J75" t="s">
        <v>318</v>
      </c>
      <c r="K75">
        <v>7</v>
      </c>
    </row>
    <row r="76" spans="1:11">
      <c r="A76" s="86" t="s">
        <v>942</v>
      </c>
      <c r="B76" s="86" t="s">
        <v>319</v>
      </c>
      <c r="C76" s="86">
        <v>9</v>
      </c>
      <c r="D76" s="150" t="str">
        <f>IFERROR(MATCH(A76,'상위 PV'!$H$2:$H$7,0),"")</f>
        <v/>
      </c>
      <c r="E76" t="str">
        <f>IF(D76="","",D76&amp;"@"&amp;COUNTIF($D$1:D76,D76))</f>
        <v/>
      </c>
      <c r="F76" t="str">
        <f t="shared" si="1"/>
        <v>Google.com</v>
      </c>
      <c r="G76">
        <v>9</v>
      </c>
      <c r="I76" t="s">
        <v>924</v>
      </c>
      <c r="J76" t="s">
        <v>319</v>
      </c>
      <c r="K76">
        <v>7</v>
      </c>
    </row>
    <row r="77" spans="1:11">
      <c r="A77" s="86" t="s">
        <v>966</v>
      </c>
      <c r="B77" s="86" t="s">
        <v>319</v>
      </c>
      <c r="C77" s="86">
        <v>9</v>
      </c>
      <c r="D77" s="150" t="str">
        <f>IFERROR(MATCH(A77,'상위 PV'!$H$2:$H$7,0),"")</f>
        <v/>
      </c>
      <c r="E77" t="str">
        <f>IF(D77="","",D77&amp;"@"&amp;COUNTIF($D$1:D77,D77))</f>
        <v/>
      </c>
      <c r="F77" t="str">
        <f t="shared" si="1"/>
        <v>Google.com</v>
      </c>
      <c r="G77">
        <v>9</v>
      </c>
      <c r="I77" t="s">
        <v>1028</v>
      </c>
      <c r="J77" t="s">
        <v>318</v>
      </c>
      <c r="K77">
        <v>7</v>
      </c>
    </row>
    <row r="78" spans="1:11">
      <c r="A78" s="86" t="s">
        <v>968</v>
      </c>
      <c r="B78" s="86" t="s">
        <v>318</v>
      </c>
      <c r="C78" s="86">
        <v>9</v>
      </c>
      <c r="D78" s="150" t="str">
        <f>IFERROR(MATCH(A78,'상위 PV'!$H$2:$H$7,0),"")</f>
        <v/>
      </c>
      <c r="E78" t="str">
        <f>IF(D78="","",D78&amp;"@"&amp;COUNTIF($D$1:D78,D78))</f>
        <v/>
      </c>
      <c r="F78" t="str">
        <f t="shared" si="1"/>
        <v>직접유입</v>
      </c>
      <c r="G78">
        <v>9</v>
      </c>
      <c r="I78" t="s">
        <v>1028</v>
      </c>
      <c r="J78" t="s">
        <v>319</v>
      </c>
      <c r="K78">
        <v>7</v>
      </c>
    </row>
    <row r="79" spans="1:11">
      <c r="A79" s="86" t="s">
        <v>993</v>
      </c>
      <c r="B79" s="86" t="s">
        <v>319</v>
      </c>
      <c r="C79" s="86">
        <v>9</v>
      </c>
      <c r="D79" s="150" t="str">
        <f>IFERROR(MATCH(A79,'상위 PV'!$H$2:$H$7,0),"")</f>
        <v/>
      </c>
      <c r="E79" t="str">
        <f>IF(D79="","",D79&amp;"@"&amp;COUNTIF($D$1:D79,D79))</f>
        <v/>
      </c>
      <c r="F79" t="str">
        <f t="shared" si="1"/>
        <v>Google.com</v>
      </c>
      <c r="G79">
        <v>9</v>
      </c>
      <c r="I79" t="s">
        <v>1063</v>
      </c>
      <c r="J79" t="s">
        <v>318</v>
      </c>
      <c r="K79">
        <v>7</v>
      </c>
    </row>
    <row r="80" spans="1:11">
      <c r="A80" s="86" t="s">
        <v>1434</v>
      </c>
      <c r="B80" s="86" t="s">
        <v>319</v>
      </c>
      <c r="C80" s="86">
        <v>9</v>
      </c>
      <c r="D80" s="150" t="str">
        <f>IFERROR(MATCH(A80,'상위 PV'!$H$2:$H$7,0),"")</f>
        <v/>
      </c>
      <c r="E80" t="str">
        <f>IF(D80="","",D80&amp;"@"&amp;COUNTIF($D$1:D80,D80))</f>
        <v/>
      </c>
      <c r="F80" t="str">
        <f t="shared" si="1"/>
        <v>Google.com</v>
      </c>
      <c r="G80">
        <v>9</v>
      </c>
      <c r="I80" t="s">
        <v>1239</v>
      </c>
      <c r="J80" t="s">
        <v>319</v>
      </c>
      <c r="K80">
        <v>7</v>
      </c>
    </row>
    <row r="81" spans="1:11">
      <c r="A81" s="86" t="s">
        <v>1572</v>
      </c>
      <c r="B81" s="86" t="s">
        <v>319</v>
      </c>
      <c r="C81" s="86">
        <v>9</v>
      </c>
      <c r="D81" s="150" t="str">
        <f>IFERROR(MATCH(A81,'상위 PV'!$H$2:$H$7,0),"")</f>
        <v/>
      </c>
      <c r="E81" t="str">
        <f>IF(D81="","",D81&amp;"@"&amp;COUNTIF($D$1:D81,D81))</f>
        <v/>
      </c>
      <c r="F81" t="str">
        <f t="shared" si="1"/>
        <v>Google.com</v>
      </c>
      <c r="G81">
        <v>9</v>
      </c>
      <c r="I81" t="s">
        <v>904</v>
      </c>
      <c r="J81" t="s">
        <v>319</v>
      </c>
      <c r="K81">
        <v>7</v>
      </c>
    </row>
    <row r="82" spans="1:11">
      <c r="A82" s="86" t="s">
        <v>1628</v>
      </c>
      <c r="B82" s="86" t="s">
        <v>326</v>
      </c>
      <c r="C82" s="86">
        <v>9</v>
      </c>
      <c r="D82" s="150">
        <f>IFERROR(MATCH(A82,'상위 PV'!$H$2:$H$7,0),"")</f>
        <v>3</v>
      </c>
      <c r="E82" t="str">
        <f>IF(D82="","",D82&amp;"@"&amp;COUNTIF($D$1:D82,D82))</f>
        <v>3@3</v>
      </c>
      <c r="F82" t="str">
        <f t="shared" si="1"/>
        <v>Bing</v>
      </c>
      <c r="G82">
        <v>9</v>
      </c>
      <c r="I82" t="s">
        <v>283</v>
      </c>
      <c r="J82" t="s">
        <v>319</v>
      </c>
      <c r="K82">
        <v>7</v>
      </c>
    </row>
    <row r="83" spans="1:11">
      <c r="A83" s="86" t="s">
        <v>1646</v>
      </c>
      <c r="B83" s="86" t="s">
        <v>318</v>
      </c>
      <c r="C83" s="86">
        <v>9</v>
      </c>
      <c r="D83" s="150">
        <f>IFERROR(MATCH(A83,'상위 PV'!$H$2:$H$7,0),"")</f>
        <v>6</v>
      </c>
      <c r="E83" t="str">
        <f>IF(D83="","",D83&amp;"@"&amp;COUNTIF($D$1:D83,D83))</f>
        <v>6@2</v>
      </c>
      <c r="F83" t="str">
        <f t="shared" si="1"/>
        <v>직접유입</v>
      </c>
      <c r="G83">
        <v>9</v>
      </c>
      <c r="I83" t="s">
        <v>284</v>
      </c>
      <c r="J83" t="s">
        <v>319</v>
      </c>
      <c r="K83">
        <v>7</v>
      </c>
    </row>
    <row r="84" spans="1:11">
      <c r="A84" s="86" t="s">
        <v>1713</v>
      </c>
      <c r="B84" s="86" t="s">
        <v>319</v>
      </c>
      <c r="C84" s="86">
        <v>9</v>
      </c>
      <c r="D84" s="150" t="str">
        <f>IFERROR(MATCH(A84,'상위 PV'!$H$2:$H$7,0),"")</f>
        <v/>
      </c>
      <c r="E84" t="str">
        <f>IF(D84="","",D84&amp;"@"&amp;COUNTIF($D$1:D84,D84))</f>
        <v/>
      </c>
      <c r="F84" t="str">
        <f t="shared" si="1"/>
        <v>Google.com</v>
      </c>
      <c r="G84">
        <v>9</v>
      </c>
      <c r="I84" t="s">
        <v>278</v>
      </c>
      <c r="J84" t="s">
        <v>319</v>
      </c>
      <c r="K84">
        <v>7</v>
      </c>
    </row>
    <row r="85" spans="1:11">
      <c r="A85" s="86" t="s">
        <v>1810</v>
      </c>
      <c r="B85" s="86" t="s">
        <v>322</v>
      </c>
      <c r="C85" s="86">
        <v>9</v>
      </c>
      <c r="D85" s="150">
        <f>IFERROR(MATCH(A85,'상위 PV'!$H$2:$H$7,0),"")</f>
        <v>2</v>
      </c>
      <c r="E85" t="str">
        <f>IF(D85="","",D85&amp;"@"&amp;COUNTIF($D$1:D85,D85))</f>
        <v>2@6</v>
      </c>
      <c r="F85" t="str">
        <f t="shared" si="1"/>
        <v>Ozmailer.com</v>
      </c>
      <c r="G85">
        <v>8</v>
      </c>
      <c r="I85" t="s">
        <v>1147</v>
      </c>
      <c r="J85" t="s">
        <v>326</v>
      </c>
      <c r="K85">
        <v>7</v>
      </c>
    </row>
    <row r="86" spans="1:11">
      <c r="A86" s="86" t="s">
        <v>1446</v>
      </c>
      <c r="B86" s="86" t="s">
        <v>318</v>
      </c>
      <c r="C86" s="86">
        <v>9</v>
      </c>
      <c r="D86" s="150" t="str">
        <f>IFERROR(MATCH(A86,'상위 PV'!$H$2:$H$7,0),"")</f>
        <v/>
      </c>
      <c r="E86" t="str">
        <f>IF(D86="","",D86&amp;"@"&amp;COUNTIF($D$1:D86,D86))</f>
        <v/>
      </c>
      <c r="F86" t="str">
        <f t="shared" si="1"/>
        <v>직접유입</v>
      </c>
      <c r="G86">
        <v>8</v>
      </c>
      <c r="I86" t="s">
        <v>678</v>
      </c>
      <c r="J86" t="s">
        <v>319</v>
      </c>
      <c r="K86">
        <v>7</v>
      </c>
    </row>
    <row r="87" spans="1:11">
      <c r="A87" s="86" t="s">
        <v>1446</v>
      </c>
      <c r="B87" s="86" t="s">
        <v>321</v>
      </c>
      <c r="C87" s="86">
        <v>9</v>
      </c>
      <c r="D87" s="150" t="str">
        <f>IFERROR(MATCH(A87,'상위 PV'!$H$2:$H$7,0),"")</f>
        <v/>
      </c>
      <c r="E87" t="str">
        <f>IF(D87="","",D87&amp;"@"&amp;COUNTIF($D$1:D87,D87))</f>
        <v/>
      </c>
      <c r="F87" t="str">
        <f t="shared" si="1"/>
        <v>Skinnovation.com</v>
      </c>
      <c r="G87">
        <v>8</v>
      </c>
      <c r="I87" t="s">
        <v>254</v>
      </c>
      <c r="J87" t="s">
        <v>320</v>
      </c>
      <c r="K87">
        <v>6</v>
      </c>
    </row>
    <row r="88" spans="1:11">
      <c r="A88" s="86" t="s">
        <v>1751</v>
      </c>
      <c r="B88" s="86" t="s">
        <v>319</v>
      </c>
      <c r="C88" s="86">
        <v>9</v>
      </c>
      <c r="D88" s="150" t="str">
        <f>IFERROR(MATCH(A88,'상위 PV'!$H$2:$H$7,0),"")</f>
        <v/>
      </c>
      <c r="E88" t="str">
        <f>IF(D88="","",D88&amp;"@"&amp;COUNTIF($D$1:D88,D88))</f>
        <v/>
      </c>
      <c r="F88" t="str">
        <f t="shared" si="1"/>
        <v>Google.com</v>
      </c>
      <c r="G88">
        <v>8</v>
      </c>
      <c r="I88" t="s">
        <v>1119</v>
      </c>
      <c r="J88" t="s">
        <v>934</v>
      </c>
      <c r="K88">
        <v>6</v>
      </c>
    </row>
    <row r="89" spans="1:11">
      <c r="A89" s="86" t="s">
        <v>1811</v>
      </c>
      <c r="B89" s="86" t="s">
        <v>319</v>
      </c>
      <c r="C89" s="86">
        <v>9</v>
      </c>
      <c r="D89" s="150" t="str">
        <f>IFERROR(MATCH(A89,'상위 PV'!$H$2:$H$7,0),"")</f>
        <v/>
      </c>
      <c r="E89" t="str">
        <f>IF(D89="","",D89&amp;"@"&amp;COUNTIF($D$1:D89,D89))</f>
        <v/>
      </c>
      <c r="F89" t="str">
        <f t="shared" si="1"/>
        <v>Google.com</v>
      </c>
      <c r="G89">
        <v>8</v>
      </c>
      <c r="I89" t="s">
        <v>299</v>
      </c>
      <c r="J89" t="s">
        <v>319</v>
      </c>
      <c r="K89">
        <v>6</v>
      </c>
    </row>
    <row r="90" spans="1:11">
      <c r="A90" s="86" t="s">
        <v>1098</v>
      </c>
      <c r="B90" s="86" t="s">
        <v>319</v>
      </c>
      <c r="C90" s="86">
        <v>9</v>
      </c>
      <c r="D90" s="150" t="str">
        <f>IFERROR(MATCH(A90,'상위 PV'!$H$2:$H$7,0),"")</f>
        <v/>
      </c>
      <c r="E90" t="str">
        <f>IF(D90="","",D90&amp;"@"&amp;COUNTIF($D$1:D90,D90))</f>
        <v/>
      </c>
      <c r="F90" t="str">
        <f t="shared" si="1"/>
        <v>Google.com</v>
      </c>
      <c r="G90">
        <v>8</v>
      </c>
      <c r="I90" t="s">
        <v>297</v>
      </c>
      <c r="J90" t="s">
        <v>319</v>
      </c>
      <c r="K90">
        <v>6</v>
      </c>
    </row>
    <row r="91" spans="1:11">
      <c r="A91" s="86" t="s">
        <v>270</v>
      </c>
      <c r="B91" s="86" t="s">
        <v>319</v>
      </c>
      <c r="C91" s="86">
        <v>9</v>
      </c>
      <c r="D91" s="150" t="str">
        <f>IFERROR(MATCH(A91,'상위 PV'!$H$2:$H$7,0),"")</f>
        <v/>
      </c>
      <c r="E91" t="str">
        <f>IF(D91="","",D91&amp;"@"&amp;COUNTIF($D$1:D91,D91))</f>
        <v/>
      </c>
      <c r="F91" t="str">
        <f t="shared" si="1"/>
        <v>Google.com</v>
      </c>
      <c r="G91">
        <v>8</v>
      </c>
      <c r="I91" t="s">
        <v>582</v>
      </c>
      <c r="J91" t="s">
        <v>319</v>
      </c>
      <c r="K91">
        <v>6</v>
      </c>
    </row>
    <row r="92" spans="1:11">
      <c r="A92" s="86" t="s">
        <v>264</v>
      </c>
      <c r="B92" s="86" t="s">
        <v>319</v>
      </c>
      <c r="C92" s="86">
        <v>8</v>
      </c>
      <c r="D92" s="150" t="str">
        <f>IFERROR(MATCH(A92,'상위 PV'!$H$2:$H$7,0),"")</f>
        <v/>
      </c>
      <c r="E92" t="str">
        <f>IF(D92="","",D92&amp;"@"&amp;COUNTIF($D$1:D92,D92))</f>
        <v/>
      </c>
      <c r="F92" t="str">
        <f t="shared" si="1"/>
        <v>Google.com</v>
      </c>
      <c r="G92">
        <v>8</v>
      </c>
      <c r="I92" t="s">
        <v>672</v>
      </c>
      <c r="J92" t="s">
        <v>319</v>
      </c>
      <c r="K92">
        <v>6</v>
      </c>
    </row>
    <row r="93" spans="1:11">
      <c r="A93" s="86" t="s">
        <v>999</v>
      </c>
      <c r="B93" s="86" t="s">
        <v>319</v>
      </c>
      <c r="C93" s="86">
        <v>8</v>
      </c>
      <c r="D93" s="150" t="str">
        <f>IFERROR(MATCH(A93,'상위 PV'!$H$2:$H$7,0),"")</f>
        <v/>
      </c>
      <c r="E93" t="str">
        <f>IF(D93="","",D93&amp;"@"&amp;COUNTIF($D$1:D93,D93))</f>
        <v/>
      </c>
      <c r="F93" t="str">
        <f t="shared" si="1"/>
        <v>Google.com</v>
      </c>
      <c r="G93">
        <v>8</v>
      </c>
      <c r="I93" t="s">
        <v>259</v>
      </c>
      <c r="J93" t="s">
        <v>323</v>
      </c>
      <c r="K93">
        <v>6</v>
      </c>
    </row>
    <row r="94" spans="1:11">
      <c r="A94" s="86" t="s">
        <v>613</v>
      </c>
      <c r="B94" s="86" t="s">
        <v>319</v>
      </c>
      <c r="C94" s="86">
        <v>8</v>
      </c>
      <c r="D94" s="150" t="str">
        <f>IFERROR(MATCH(A94,'상위 PV'!$H$2:$H$7,0),"")</f>
        <v/>
      </c>
      <c r="E94" t="str">
        <f>IF(D94="","",D94&amp;"@"&amp;COUNTIF($D$1:D94,D94))</f>
        <v/>
      </c>
      <c r="F94" t="str">
        <f t="shared" si="1"/>
        <v>Google.com</v>
      </c>
      <c r="G94">
        <v>8</v>
      </c>
      <c r="I94" t="s">
        <v>880</v>
      </c>
      <c r="J94" t="s">
        <v>1111</v>
      </c>
      <c r="K94">
        <v>6</v>
      </c>
    </row>
    <row r="95" spans="1:11">
      <c r="A95" s="86" t="s">
        <v>1029</v>
      </c>
      <c r="B95" s="86" t="s">
        <v>319</v>
      </c>
      <c r="C95" s="86">
        <v>8</v>
      </c>
      <c r="D95" s="150" t="str">
        <f>IFERROR(MATCH(A95,'상위 PV'!$H$2:$H$7,0),"")</f>
        <v/>
      </c>
      <c r="E95" t="str">
        <f>IF(D95="","",D95&amp;"@"&amp;COUNTIF($D$1:D95,D95))</f>
        <v/>
      </c>
      <c r="F95" t="str">
        <f t="shared" si="1"/>
        <v>Google.com</v>
      </c>
      <c r="G95">
        <v>8</v>
      </c>
      <c r="I95" t="s">
        <v>917</v>
      </c>
      <c r="J95" t="s">
        <v>320</v>
      </c>
      <c r="K95">
        <v>6</v>
      </c>
    </row>
    <row r="96" spans="1:11">
      <c r="A96" s="86" t="s">
        <v>1435</v>
      </c>
      <c r="B96" s="86" t="s">
        <v>1231</v>
      </c>
      <c r="C96" s="86">
        <v>8</v>
      </c>
      <c r="D96" s="150" t="str">
        <f>IFERROR(MATCH(A96,'상위 PV'!$H$2:$H$7,0),"")</f>
        <v/>
      </c>
      <c r="E96" t="str">
        <f>IF(D96="","",D96&amp;"@"&amp;COUNTIF($D$1:D96,D96))</f>
        <v/>
      </c>
      <c r="F96" t="str">
        <f t="shared" si="1"/>
        <v>Skenmove.com</v>
      </c>
      <c r="G96">
        <v>7</v>
      </c>
      <c r="I96" t="s">
        <v>263</v>
      </c>
      <c r="J96" t="s">
        <v>326</v>
      </c>
      <c r="K96">
        <v>6</v>
      </c>
    </row>
    <row r="97" spans="1:11">
      <c r="A97" s="86" t="s">
        <v>1476</v>
      </c>
      <c r="B97" s="86" t="s">
        <v>319</v>
      </c>
      <c r="C97" s="86">
        <v>8</v>
      </c>
      <c r="D97" s="150" t="str">
        <f>IFERROR(MATCH(A97,'상위 PV'!$H$2:$H$7,0),"")</f>
        <v/>
      </c>
      <c r="E97" t="str">
        <f>IF(D97="","",D97&amp;"@"&amp;COUNTIF($D$1:D97,D97))</f>
        <v/>
      </c>
      <c r="F97" t="str">
        <f t="shared" si="1"/>
        <v>Google.com</v>
      </c>
      <c r="G97">
        <v>7</v>
      </c>
      <c r="I97" t="s">
        <v>270</v>
      </c>
      <c r="J97" t="s">
        <v>319</v>
      </c>
      <c r="K97">
        <v>6</v>
      </c>
    </row>
    <row r="98" spans="1:11">
      <c r="A98" s="86" t="s">
        <v>1476</v>
      </c>
      <c r="B98" s="86" t="s">
        <v>1231</v>
      </c>
      <c r="C98" s="86">
        <v>8</v>
      </c>
      <c r="D98" s="150" t="str">
        <f>IFERROR(MATCH(A98,'상위 PV'!$H$2:$H$7,0),"")</f>
        <v/>
      </c>
      <c r="E98" t="str">
        <f>IF(D98="","",D98&amp;"@"&amp;COUNTIF($D$1:D98,D98))</f>
        <v/>
      </c>
      <c r="F98" t="str">
        <f t="shared" si="1"/>
        <v>Skenmove.com</v>
      </c>
      <c r="G98">
        <v>7</v>
      </c>
      <c r="I98" t="s">
        <v>254</v>
      </c>
      <c r="J98" t="s">
        <v>326</v>
      </c>
      <c r="K98">
        <v>5</v>
      </c>
    </row>
    <row r="99" spans="1:11">
      <c r="A99" s="86" t="s">
        <v>1513</v>
      </c>
      <c r="B99" s="86" t="s">
        <v>319</v>
      </c>
      <c r="C99" s="86">
        <v>8</v>
      </c>
      <c r="D99" s="150" t="str">
        <f>IFERROR(MATCH(A99,'상위 PV'!$H$2:$H$7,0),"")</f>
        <v/>
      </c>
      <c r="E99" t="str">
        <f>IF(D99="","",D99&amp;"@"&amp;COUNTIF($D$1:D99,D99))</f>
        <v/>
      </c>
      <c r="F99" t="str">
        <f t="shared" si="1"/>
        <v>Google.com</v>
      </c>
      <c r="G99">
        <v>7</v>
      </c>
      <c r="I99" t="s">
        <v>1182</v>
      </c>
      <c r="J99" t="s">
        <v>319</v>
      </c>
      <c r="K99">
        <v>5</v>
      </c>
    </row>
    <row r="100" spans="1:11">
      <c r="A100" s="86" t="s">
        <v>1584</v>
      </c>
      <c r="B100" s="86" t="s">
        <v>319</v>
      </c>
      <c r="C100" s="86">
        <v>8</v>
      </c>
      <c r="D100" s="150" t="str">
        <f>IFERROR(MATCH(A100,'상위 PV'!$H$2:$H$7,0),"")</f>
        <v/>
      </c>
      <c r="E100" t="str">
        <f>IF(D100="","",D100&amp;"@"&amp;COUNTIF($D$1:D100,D100))</f>
        <v/>
      </c>
      <c r="F100" t="str">
        <f t="shared" si="1"/>
        <v>Google.com</v>
      </c>
      <c r="G100">
        <v>7</v>
      </c>
      <c r="I100" t="s">
        <v>1242</v>
      </c>
      <c r="J100" t="s">
        <v>1111</v>
      </c>
      <c r="K100">
        <v>5</v>
      </c>
    </row>
    <row r="101" spans="1:11">
      <c r="A101" s="86" t="s">
        <v>1608</v>
      </c>
      <c r="B101" s="86" t="s">
        <v>319</v>
      </c>
      <c r="C101" s="86">
        <v>8</v>
      </c>
      <c r="D101" s="150" t="str">
        <f>IFERROR(MATCH(A101,'상위 PV'!$H$2:$H$7,0),"")</f>
        <v/>
      </c>
      <c r="E101" t="str">
        <f>IF(D101="","",D101&amp;"@"&amp;COUNTIF($D$1:D101,D101))</f>
        <v/>
      </c>
      <c r="F101" t="str">
        <f t="shared" si="1"/>
        <v>Google.com</v>
      </c>
      <c r="G101">
        <v>7</v>
      </c>
      <c r="I101" t="s">
        <v>1241</v>
      </c>
      <c r="J101" t="s">
        <v>319</v>
      </c>
      <c r="K101">
        <v>5</v>
      </c>
    </row>
    <row r="102" spans="1:11">
      <c r="A102" s="86" t="s">
        <v>1753</v>
      </c>
      <c r="B102" s="86" t="s">
        <v>321</v>
      </c>
      <c r="C102" s="86">
        <v>8</v>
      </c>
      <c r="D102" s="150">
        <f>IFERROR(MATCH(A102,'상위 PV'!$H$2:$H$7,0),"")</f>
        <v>1</v>
      </c>
      <c r="E102" t="str">
        <f>IF(D102="","",D102&amp;"@"&amp;COUNTIF($D$1:D102,D102))</f>
        <v>1@7</v>
      </c>
      <c r="F102" t="str">
        <f t="shared" si="1"/>
        <v>Skinnovation.com</v>
      </c>
      <c r="G102">
        <v>7</v>
      </c>
      <c r="I102" t="s">
        <v>308</v>
      </c>
      <c r="J102" t="s">
        <v>319</v>
      </c>
      <c r="K102">
        <v>5</v>
      </c>
    </row>
    <row r="103" spans="1:11">
      <c r="A103" s="86" t="s">
        <v>1810</v>
      </c>
      <c r="B103" s="86" t="s">
        <v>326</v>
      </c>
      <c r="C103" s="86">
        <v>8</v>
      </c>
      <c r="D103" s="150">
        <f>IFERROR(MATCH(A103,'상위 PV'!$H$2:$H$7,0),"")</f>
        <v>2</v>
      </c>
      <c r="E103" t="str">
        <f>IF(D103="","",D103&amp;"@"&amp;COUNTIF($D$1:D103,D103))</f>
        <v>2@7</v>
      </c>
      <c r="F103" t="str">
        <f t="shared" si="1"/>
        <v>Bing</v>
      </c>
      <c r="G103">
        <v>7</v>
      </c>
      <c r="I103" t="s">
        <v>512</v>
      </c>
      <c r="J103" t="s">
        <v>319</v>
      </c>
      <c r="K103">
        <v>5</v>
      </c>
    </row>
    <row r="104" spans="1:11">
      <c r="A104" s="86" t="s">
        <v>1445</v>
      </c>
      <c r="B104" s="86" t="s">
        <v>318</v>
      </c>
      <c r="C104" s="86">
        <v>8</v>
      </c>
      <c r="D104" s="150" t="str">
        <f>IFERROR(MATCH(A104,'상위 PV'!$H$2:$H$7,0),"")</f>
        <v/>
      </c>
      <c r="E104" t="str">
        <f>IF(D104="","",D104&amp;"@"&amp;COUNTIF($D$1:D104,D104))</f>
        <v/>
      </c>
      <c r="F104" t="str">
        <f t="shared" si="1"/>
        <v>직접유입</v>
      </c>
      <c r="G104">
        <v>7</v>
      </c>
      <c r="I104" t="s">
        <v>518</v>
      </c>
      <c r="J104" t="s">
        <v>319</v>
      </c>
      <c r="K104">
        <v>5</v>
      </c>
    </row>
    <row r="105" spans="1:11">
      <c r="A105" s="86" t="s">
        <v>1447</v>
      </c>
      <c r="B105" s="86" t="s">
        <v>319</v>
      </c>
      <c r="C105" s="86">
        <v>8</v>
      </c>
      <c r="D105" s="150" t="str">
        <f>IFERROR(MATCH(A105,'상위 PV'!$H$2:$H$7,0),"")</f>
        <v/>
      </c>
      <c r="E105" t="str">
        <f>IF(D105="","",D105&amp;"@"&amp;COUNTIF($D$1:D105,D105))</f>
        <v/>
      </c>
      <c r="F105" t="str">
        <f t="shared" si="1"/>
        <v>Google.com</v>
      </c>
      <c r="G105">
        <v>7</v>
      </c>
      <c r="I105" t="s">
        <v>583</v>
      </c>
      <c r="J105" t="s">
        <v>319</v>
      </c>
      <c r="K105">
        <v>5</v>
      </c>
    </row>
    <row r="106" spans="1:11">
      <c r="A106" s="86" t="s">
        <v>1541</v>
      </c>
      <c r="B106" s="86" t="s">
        <v>319</v>
      </c>
      <c r="C106" s="86">
        <v>8</v>
      </c>
      <c r="D106" s="150" t="str">
        <f>IFERROR(MATCH(A106,'상위 PV'!$H$2:$H$7,0),"")</f>
        <v/>
      </c>
      <c r="E106" t="str">
        <f>IF(D106="","",D106&amp;"@"&amp;COUNTIF($D$1:D106,D106))</f>
        <v/>
      </c>
      <c r="F106" t="str">
        <f t="shared" si="1"/>
        <v>Google.com</v>
      </c>
      <c r="G106">
        <v>7</v>
      </c>
      <c r="I106" t="s">
        <v>644</v>
      </c>
      <c r="J106" t="s">
        <v>319</v>
      </c>
      <c r="K106">
        <v>5</v>
      </c>
    </row>
    <row r="107" spans="1:11">
      <c r="A107" s="86" t="s">
        <v>1346</v>
      </c>
      <c r="B107" s="86" t="s">
        <v>319</v>
      </c>
      <c r="C107" s="86">
        <v>8</v>
      </c>
      <c r="D107" s="150" t="str">
        <f>IFERROR(MATCH(A107,'상위 PV'!$H$2:$H$7,0),"")</f>
        <v/>
      </c>
      <c r="E107" t="str">
        <f>IF(D107="","",D107&amp;"@"&amp;COUNTIF($D$1:D107,D107))</f>
        <v/>
      </c>
      <c r="F107" t="str">
        <f t="shared" si="1"/>
        <v>Google.com</v>
      </c>
      <c r="G107">
        <v>7</v>
      </c>
      <c r="I107" t="s">
        <v>878</v>
      </c>
      <c r="J107" t="s">
        <v>319</v>
      </c>
      <c r="K107">
        <v>5</v>
      </c>
    </row>
    <row r="108" spans="1:11">
      <c r="A108" s="86" t="s">
        <v>280</v>
      </c>
      <c r="B108" s="86" t="s">
        <v>319</v>
      </c>
      <c r="C108" s="86">
        <v>8</v>
      </c>
      <c r="D108" s="150" t="str">
        <f>IFERROR(MATCH(A108,'상위 PV'!$H$2:$H$7,0),"")</f>
        <v/>
      </c>
      <c r="E108" t="str">
        <f>IF(D108="","",D108&amp;"@"&amp;COUNTIF($D$1:D108,D108))</f>
        <v/>
      </c>
      <c r="F108" t="str">
        <f t="shared" si="1"/>
        <v>Google.com</v>
      </c>
      <c r="G108">
        <v>7</v>
      </c>
      <c r="I108" t="s">
        <v>877</v>
      </c>
      <c r="J108" t="s">
        <v>319</v>
      </c>
      <c r="K108">
        <v>5</v>
      </c>
    </row>
    <row r="109" spans="1:11">
      <c r="A109" s="86" t="s">
        <v>254</v>
      </c>
      <c r="B109" s="86" t="s">
        <v>323</v>
      </c>
      <c r="C109" s="86">
        <v>7</v>
      </c>
      <c r="D109" s="150" t="str">
        <f>IFERROR(MATCH(A109,'상위 PV'!$H$2:$H$7,0),"")</f>
        <v/>
      </c>
      <c r="E109" t="str">
        <f>IF(D109="","",D109&amp;"@"&amp;COUNTIF($D$1:D109,D109))</f>
        <v/>
      </c>
      <c r="F109" t="str">
        <f t="shared" si="1"/>
        <v>Eng.sk-on.com</v>
      </c>
      <c r="G109">
        <v>7</v>
      </c>
      <c r="I109" t="s">
        <v>1065</v>
      </c>
      <c r="J109" t="s">
        <v>319</v>
      </c>
      <c r="K109">
        <v>5</v>
      </c>
    </row>
    <row r="110" spans="1:11">
      <c r="A110" s="86" t="s">
        <v>275</v>
      </c>
      <c r="B110" s="86" t="s">
        <v>319</v>
      </c>
      <c r="C110" s="86">
        <v>7</v>
      </c>
      <c r="D110" s="150" t="str">
        <f>IFERROR(MATCH(A110,'상위 PV'!$H$2:$H$7,0),"")</f>
        <v/>
      </c>
      <c r="E110" t="str">
        <f>IF(D110="","",D110&amp;"@"&amp;COUNTIF($D$1:D110,D110))</f>
        <v/>
      </c>
      <c r="F110" t="str">
        <f t="shared" si="1"/>
        <v>Google.com</v>
      </c>
      <c r="G110">
        <v>7</v>
      </c>
      <c r="I110" t="s">
        <v>1115</v>
      </c>
      <c r="J110" t="s">
        <v>326</v>
      </c>
      <c r="K110">
        <v>5</v>
      </c>
    </row>
    <row r="111" spans="1:11">
      <c r="A111" s="86" t="s">
        <v>255</v>
      </c>
      <c r="B111" s="86" t="s">
        <v>319</v>
      </c>
      <c r="C111" s="86">
        <v>7</v>
      </c>
      <c r="D111" s="150" t="str">
        <f>IFERROR(MATCH(A111,'상위 PV'!$H$2:$H$7,0),"")</f>
        <v/>
      </c>
      <c r="E111" t="str">
        <f>IF(D111="","",D111&amp;"@"&amp;COUNTIF($D$1:D111,D111))</f>
        <v/>
      </c>
      <c r="F111" t="str">
        <f t="shared" si="1"/>
        <v>Google.com</v>
      </c>
      <c r="G111">
        <v>6</v>
      </c>
      <c r="I111" t="s">
        <v>1079</v>
      </c>
      <c r="J111" t="s">
        <v>319</v>
      </c>
      <c r="K111">
        <v>5</v>
      </c>
    </row>
    <row r="112" spans="1:11">
      <c r="A112" s="86" t="s">
        <v>1134</v>
      </c>
      <c r="B112" s="86" t="s">
        <v>319</v>
      </c>
      <c r="C112" s="86">
        <v>7</v>
      </c>
      <c r="D112" s="150" t="str">
        <f>IFERROR(MATCH(A112,'상위 PV'!$H$2:$H$7,0),"")</f>
        <v/>
      </c>
      <c r="E112" t="str">
        <f>IF(D112="","",D112&amp;"@"&amp;COUNTIF($D$1:D112,D112))</f>
        <v/>
      </c>
      <c r="F112" t="str">
        <f t="shared" si="1"/>
        <v>Google.com</v>
      </c>
      <c r="G112">
        <v>6</v>
      </c>
      <c r="I112" t="s">
        <v>279</v>
      </c>
      <c r="J112" t="s">
        <v>319</v>
      </c>
      <c r="K112">
        <v>5</v>
      </c>
    </row>
    <row r="113" spans="1:11">
      <c r="A113" s="86" t="s">
        <v>1648</v>
      </c>
      <c r="B113" s="86" t="s">
        <v>319</v>
      </c>
      <c r="C113" s="86">
        <v>7</v>
      </c>
      <c r="D113" s="150" t="str">
        <f>IFERROR(MATCH(A113,'상위 PV'!$H$2:$H$7,0),"")</f>
        <v/>
      </c>
      <c r="E113" t="str">
        <f>IF(D113="","",D113&amp;"@"&amp;COUNTIF($D$1:D113,D113))</f>
        <v/>
      </c>
      <c r="F113" t="str">
        <f t="shared" si="1"/>
        <v>Google.com</v>
      </c>
      <c r="G113">
        <v>6</v>
      </c>
      <c r="I113" t="s">
        <v>977</v>
      </c>
      <c r="J113" t="s">
        <v>319</v>
      </c>
      <c r="K113">
        <v>5</v>
      </c>
    </row>
    <row r="114" spans="1:11">
      <c r="A114" s="86" t="s">
        <v>1420</v>
      </c>
      <c r="B114" s="86" t="s">
        <v>319</v>
      </c>
      <c r="C114" s="86">
        <v>7</v>
      </c>
      <c r="D114" s="150" t="str">
        <f>IFERROR(MATCH(A114,'상위 PV'!$H$2:$H$7,0),"")</f>
        <v/>
      </c>
      <c r="E114" t="str">
        <f>IF(D114="","",D114&amp;"@"&amp;COUNTIF($D$1:D114,D114))</f>
        <v/>
      </c>
      <c r="F114" t="str">
        <f t="shared" si="1"/>
        <v>Google.com</v>
      </c>
      <c r="G114">
        <v>6</v>
      </c>
      <c r="I114" t="s">
        <v>1128</v>
      </c>
      <c r="J114" t="s">
        <v>319</v>
      </c>
      <c r="K114">
        <v>5</v>
      </c>
    </row>
    <row r="115" spans="1:11">
      <c r="A115" s="86" t="s">
        <v>1698</v>
      </c>
      <c r="B115" s="86" t="s">
        <v>319</v>
      </c>
      <c r="C115" s="86">
        <v>7</v>
      </c>
      <c r="D115" s="150" t="str">
        <f>IFERROR(MATCH(A115,'상위 PV'!$H$2:$H$7,0),"")</f>
        <v/>
      </c>
      <c r="E115" t="str">
        <f>IF(D115="","",D115&amp;"@"&amp;COUNTIF($D$1:D115,D115))</f>
        <v/>
      </c>
      <c r="F115" t="str">
        <f t="shared" si="1"/>
        <v>Google.com</v>
      </c>
      <c r="G115">
        <v>6</v>
      </c>
      <c r="I115" t="s">
        <v>310</v>
      </c>
      <c r="J115" t="s">
        <v>319</v>
      </c>
      <c r="K115">
        <v>5</v>
      </c>
    </row>
    <row r="116" spans="1:11">
      <c r="A116" s="86" t="s">
        <v>1488</v>
      </c>
      <c r="B116" s="86" t="s">
        <v>319</v>
      </c>
      <c r="C116" s="86">
        <v>7</v>
      </c>
      <c r="D116" s="150" t="str">
        <f>IFERROR(MATCH(A116,'상위 PV'!$H$2:$H$7,0),"")</f>
        <v/>
      </c>
      <c r="E116" t="str">
        <f>IF(D116="","",D116&amp;"@"&amp;COUNTIF($D$1:D116,D116))</f>
        <v/>
      </c>
      <c r="F116" t="str">
        <f t="shared" si="1"/>
        <v>Google.com</v>
      </c>
      <c r="G116">
        <v>6</v>
      </c>
      <c r="I116" t="s">
        <v>906</v>
      </c>
      <c r="J116" t="s">
        <v>319</v>
      </c>
      <c r="K116">
        <v>5</v>
      </c>
    </row>
    <row r="117" spans="1:11">
      <c r="A117" s="86" t="s">
        <v>1609</v>
      </c>
      <c r="B117" s="86" t="s">
        <v>321</v>
      </c>
      <c r="C117" s="86">
        <v>7</v>
      </c>
      <c r="D117" s="150" t="str">
        <f>IFERROR(MATCH(A117,'상위 PV'!$H$2:$H$7,0),"")</f>
        <v/>
      </c>
      <c r="E117" t="str">
        <f>IF(D117="","",D117&amp;"@"&amp;COUNTIF($D$1:D117,D117))</f>
        <v/>
      </c>
      <c r="F117" t="str">
        <f t="shared" si="1"/>
        <v>Skinnovation.com</v>
      </c>
      <c r="G117">
        <v>6</v>
      </c>
      <c r="I117" t="s">
        <v>311</v>
      </c>
      <c r="J117" t="s">
        <v>319</v>
      </c>
      <c r="K117">
        <v>5</v>
      </c>
    </row>
    <row r="118" spans="1:11">
      <c r="A118" s="86" t="s">
        <v>1677</v>
      </c>
      <c r="B118" s="86" t="s">
        <v>319</v>
      </c>
      <c r="C118" s="86">
        <v>7</v>
      </c>
      <c r="D118" s="150" t="str">
        <f>IFERROR(MATCH(A118,'상위 PV'!$H$2:$H$7,0),"")</f>
        <v/>
      </c>
      <c r="E118" t="str">
        <f>IF(D118="","",D118&amp;"@"&amp;COUNTIF($D$1:D118,D118))</f>
        <v/>
      </c>
      <c r="F118" t="str">
        <f t="shared" si="1"/>
        <v>Google.com</v>
      </c>
      <c r="G118">
        <v>6</v>
      </c>
      <c r="I118" t="s">
        <v>617</v>
      </c>
      <c r="J118" t="s">
        <v>319</v>
      </c>
      <c r="K118">
        <v>5</v>
      </c>
    </row>
    <row r="119" spans="1:11">
      <c r="A119" s="86" t="s">
        <v>1713</v>
      </c>
      <c r="B119" s="86" t="s">
        <v>321</v>
      </c>
      <c r="C119" s="86">
        <v>7</v>
      </c>
      <c r="D119" s="150" t="str">
        <f>IFERROR(MATCH(A119,'상위 PV'!$H$2:$H$7,0),"")</f>
        <v/>
      </c>
      <c r="E119" t="str">
        <f>IF(D119="","",D119&amp;"@"&amp;COUNTIF($D$1:D119,D119))</f>
        <v/>
      </c>
      <c r="F119" t="str">
        <f t="shared" si="1"/>
        <v>Skinnovation.com</v>
      </c>
      <c r="G119">
        <v>6</v>
      </c>
      <c r="I119" t="s">
        <v>298</v>
      </c>
      <c r="J119" t="s">
        <v>319</v>
      </c>
      <c r="K119">
        <v>5</v>
      </c>
    </row>
    <row r="120" spans="1:11">
      <c r="A120" s="86" t="s">
        <v>1732</v>
      </c>
      <c r="B120" s="86" t="s">
        <v>318</v>
      </c>
      <c r="C120" s="86">
        <v>7</v>
      </c>
      <c r="D120" s="150" t="str">
        <f>IFERROR(MATCH(A120,'상위 PV'!$H$2:$H$7,0),"")</f>
        <v/>
      </c>
      <c r="E120" t="str">
        <f>IF(D120="","",D120&amp;"@"&amp;COUNTIF($D$1:D120,D120))</f>
        <v/>
      </c>
      <c r="F120" t="str">
        <f t="shared" si="1"/>
        <v>직접유입</v>
      </c>
      <c r="G120">
        <v>6</v>
      </c>
      <c r="I120" t="s">
        <v>259</v>
      </c>
      <c r="J120" t="s">
        <v>320</v>
      </c>
      <c r="K120">
        <v>5</v>
      </c>
    </row>
    <row r="121" spans="1:11">
      <c r="A121" s="86" t="s">
        <v>1737</v>
      </c>
      <c r="B121" s="86" t="s">
        <v>319</v>
      </c>
      <c r="C121" s="86">
        <v>7</v>
      </c>
      <c r="D121" s="150" t="str">
        <f>IFERROR(MATCH(A121,'상위 PV'!$H$2:$H$7,0),"")</f>
        <v/>
      </c>
      <c r="E121" t="str">
        <f>IF(D121="","",D121&amp;"@"&amp;COUNTIF($D$1:D121,D121))</f>
        <v/>
      </c>
      <c r="F121" t="str">
        <f t="shared" si="1"/>
        <v>Google.com</v>
      </c>
      <c r="G121">
        <v>6</v>
      </c>
      <c r="I121" t="s">
        <v>306</v>
      </c>
      <c r="J121" t="s">
        <v>319</v>
      </c>
      <c r="K121">
        <v>5</v>
      </c>
    </row>
    <row r="122" spans="1:11">
      <c r="A122" s="86" t="s">
        <v>1177</v>
      </c>
      <c r="B122" s="86" t="s">
        <v>319</v>
      </c>
      <c r="C122" s="86">
        <v>7</v>
      </c>
      <c r="D122" s="150" t="str">
        <f>IFERROR(MATCH(A122,'상위 PV'!$H$2:$H$7,0),"")</f>
        <v/>
      </c>
      <c r="E122" t="str">
        <f>IF(D122="","",D122&amp;"@"&amp;COUNTIF($D$1:D122,D122))</f>
        <v/>
      </c>
      <c r="F122" t="str">
        <f t="shared" si="1"/>
        <v>Google.com</v>
      </c>
      <c r="G122">
        <v>6</v>
      </c>
      <c r="I122" t="s">
        <v>1043</v>
      </c>
      <c r="J122" t="s">
        <v>319</v>
      </c>
      <c r="K122">
        <v>4</v>
      </c>
    </row>
    <row r="123" spans="1:11">
      <c r="A123" s="86" t="s">
        <v>286</v>
      </c>
      <c r="B123" s="86" t="s">
        <v>319</v>
      </c>
      <c r="C123" s="86">
        <v>7</v>
      </c>
      <c r="D123" s="150" t="str">
        <f>IFERROR(MATCH(A123,'상위 PV'!$H$2:$H$7,0),"")</f>
        <v/>
      </c>
      <c r="E123" t="str">
        <f>IF(D123="","",D123&amp;"@"&amp;COUNTIF($D$1:D123,D123))</f>
        <v/>
      </c>
      <c r="F123" t="str">
        <f t="shared" si="1"/>
        <v>Google.com</v>
      </c>
      <c r="G123">
        <v>6</v>
      </c>
      <c r="I123" t="s">
        <v>999</v>
      </c>
      <c r="J123" t="s">
        <v>319</v>
      </c>
      <c r="K123">
        <v>4</v>
      </c>
    </row>
    <row r="124" spans="1:11">
      <c r="A124" s="86" t="s">
        <v>1448</v>
      </c>
      <c r="B124" s="86" t="s">
        <v>318</v>
      </c>
      <c r="C124" s="86">
        <v>7</v>
      </c>
      <c r="D124" s="150" t="str">
        <f>IFERROR(MATCH(A124,'상위 PV'!$H$2:$H$7,0),"")</f>
        <v/>
      </c>
      <c r="E124" t="str">
        <f>IF(D124="","",D124&amp;"@"&amp;COUNTIF($D$1:D124,D124))</f>
        <v/>
      </c>
      <c r="F124" t="str">
        <f t="shared" si="1"/>
        <v>직접유입</v>
      </c>
      <c r="G124">
        <v>6</v>
      </c>
      <c r="I124" t="s">
        <v>1244</v>
      </c>
      <c r="J124" t="s">
        <v>319</v>
      </c>
      <c r="K124">
        <v>4</v>
      </c>
    </row>
    <row r="125" spans="1:11">
      <c r="A125" s="86" t="s">
        <v>1586</v>
      </c>
      <c r="B125" s="86" t="s">
        <v>319</v>
      </c>
      <c r="C125" s="86">
        <v>7</v>
      </c>
      <c r="D125" s="150" t="str">
        <f>IFERROR(MATCH(A125,'상위 PV'!$H$2:$H$7,0),"")</f>
        <v/>
      </c>
      <c r="E125" t="str">
        <f>IF(D125="","",D125&amp;"@"&amp;COUNTIF($D$1:D125,D125))</f>
        <v/>
      </c>
      <c r="F125" t="str">
        <f t="shared" si="1"/>
        <v>Google.com</v>
      </c>
      <c r="G125">
        <v>6</v>
      </c>
      <c r="I125" t="s">
        <v>1119</v>
      </c>
      <c r="J125" t="s">
        <v>318</v>
      </c>
      <c r="K125">
        <v>4</v>
      </c>
    </row>
    <row r="126" spans="1:11">
      <c r="A126" s="86" t="s">
        <v>261</v>
      </c>
      <c r="B126" s="86" t="s">
        <v>592</v>
      </c>
      <c r="C126" s="86">
        <v>7</v>
      </c>
      <c r="D126" s="150" t="str">
        <f>IFERROR(MATCH(A126,'상위 PV'!$H$2:$H$7,0),"")</f>
        <v/>
      </c>
      <c r="E126" t="str">
        <f>IF(D126="","",D126&amp;"@"&amp;COUNTIF($D$1:D126,D126))</f>
        <v/>
      </c>
      <c r="F126" t="str">
        <f t="shared" si="1"/>
        <v>Eng.skgeocentric.com</v>
      </c>
      <c r="G126">
        <v>6</v>
      </c>
      <c r="I126" t="s">
        <v>1193</v>
      </c>
      <c r="J126" t="s">
        <v>318</v>
      </c>
      <c r="K126">
        <v>4</v>
      </c>
    </row>
    <row r="127" spans="1:11">
      <c r="A127" s="86" t="s">
        <v>1812</v>
      </c>
      <c r="B127" s="86" t="s">
        <v>319</v>
      </c>
      <c r="C127" s="86">
        <v>7</v>
      </c>
      <c r="D127" s="150" t="str">
        <f>IFERROR(MATCH(A127,'상위 PV'!$H$2:$H$7,0),"")</f>
        <v/>
      </c>
      <c r="E127" t="str">
        <f>IF(D127="","",D127&amp;"@"&amp;COUNTIF($D$1:D127,D127))</f>
        <v/>
      </c>
      <c r="F127" t="str">
        <f t="shared" si="1"/>
        <v>Google.com</v>
      </c>
      <c r="G127">
        <v>6</v>
      </c>
      <c r="I127" t="s">
        <v>267</v>
      </c>
      <c r="J127" t="s">
        <v>319</v>
      </c>
      <c r="K127">
        <v>4</v>
      </c>
    </row>
    <row r="128" spans="1:11">
      <c r="A128" s="86" t="s">
        <v>1686</v>
      </c>
      <c r="B128" s="86" t="s">
        <v>318</v>
      </c>
      <c r="C128" s="86">
        <v>7</v>
      </c>
      <c r="D128" s="150" t="str">
        <f>IFERROR(MATCH(A128,'상위 PV'!$H$2:$H$7,0),"")</f>
        <v/>
      </c>
      <c r="E128" t="str">
        <f>IF(D128="","",D128&amp;"@"&amp;COUNTIF($D$1:D128,D128))</f>
        <v/>
      </c>
      <c r="F128" t="str">
        <f t="shared" si="1"/>
        <v>직접유입</v>
      </c>
      <c r="G128">
        <v>6</v>
      </c>
      <c r="I128" t="s">
        <v>1245</v>
      </c>
      <c r="J128" t="s">
        <v>319</v>
      </c>
      <c r="K128">
        <v>4</v>
      </c>
    </row>
    <row r="129" spans="1:11">
      <c r="A129" s="86" t="s">
        <v>254</v>
      </c>
      <c r="B129" s="86" t="s">
        <v>1110</v>
      </c>
      <c r="C129" s="86">
        <v>6</v>
      </c>
      <c r="D129" s="150" t="str">
        <f>IFERROR(MATCH(A129,'상위 PV'!$H$2:$H$7,0),"")</f>
        <v/>
      </c>
      <c r="E129" t="str">
        <f>IF(D129="","",D129&amp;"@"&amp;COUNTIF($D$1:D129,D129))</f>
        <v/>
      </c>
      <c r="F129" t="str">
        <f t="shared" si="1"/>
        <v>Chn.sk-on.com</v>
      </c>
      <c r="G129">
        <v>6</v>
      </c>
      <c r="I129" t="s">
        <v>926</v>
      </c>
      <c r="J129" t="s">
        <v>319</v>
      </c>
      <c r="K129">
        <v>4</v>
      </c>
    </row>
    <row r="130" spans="1:11">
      <c r="A130" s="86" t="s">
        <v>272</v>
      </c>
      <c r="B130" s="86" t="s">
        <v>319</v>
      </c>
      <c r="C130" s="86">
        <v>6</v>
      </c>
      <c r="D130" s="150" t="str">
        <f>IFERROR(MATCH(A130,'상위 PV'!$H$2:$H$7,0),"")</f>
        <v/>
      </c>
      <c r="E130" t="str">
        <f>IF(D130="","",D130&amp;"@"&amp;COUNTIF($D$1:D130,D130))</f>
        <v/>
      </c>
      <c r="F130" t="str">
        <f t="shared" si="1"/>
        <v>Google.com</v>
      </c>
      <c r="G130">
        <v>6</v>
      </c>
      <c r="I130" t="s">
        <v>925</v>
      </c>
      <c r="J130" t="s">
        <v>319</v>
      </c>
      <c r="K130">
        <v>4</v>
      </c>
    </row>
    <row r="131" spans="1:11">
      <c r="A131" s="86" t="s">
        <v>646</v>
      </c>
      <c r="B131" s="86" t="s">
        <v>319</v>
      </c>
      <c r="C131" s="86">
        <v>6</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267</v>
      </c>
      <c r="B132" s="86" t="s">
        <v>318</v>
      </c>
      <c r="C132" s="86">
        <v>6</v>
      </c>
      <c r="D132" s="150" t="str">
        <f>IFERROR(MATCH(A132,'상위 PV'!$H$2:$H$7,0),"")</f>
        <v/>
      </c>
      <c r="E132" t="str">
        <f>IF(D132="","",D132&amp;"@"&amp;COUNTIF($D$1:D132,D132))</f>
        <v/>
      </c>
      <c r="F132" t="str">
        <f t="shared" si="2"/>
        <v>직접유입</v>
      </c>
      <c r="G132">
        <v>6</v>
      </c>
      <c r="I132" t="s">
        <v>1134</v>
      </c>
      <c r="J132" t="s">
        <v>319</v>
      </c>
      <c r="K132">
        <v>4</v>
      </c>
    </row>
    <row r="133" spans="1:11">
      <c r="A133" s="86" t="s">
        <v>331</v>
      </c>
      <c r="B133" s="86" t="s">
        <v>1918</v>
      </c>
      <c r="C133" s="86">
        <v>6</v>
      </c>
      <c r="D133" s="150" t="str">
        <f>IFERROR(MATCH(A133,'상위 PV'!$H$2:$H$7,0),"")</f>
        <v/>
      </c>
      <c r="E133" t="str">
        <f>IF(D133="","",D133&amp;"@"&amp;COUNTIF($D$1:D133,D133))</f>
        <v/>
      </c>
      <c r="F133" t="str">
        <f t="shared" si="2"/>
        <v>Safe.menlosecurity.com</v>
      </c>
      <c r="G133">
        <v>6</v>
      </c>
      <c r="I133" t="s">
        <v>1176</v>
      </c>
      <c r="J133" t="s">
        <v>319</v>
      </c>
      <c r="K133">
        <v>4</v>
      </c>
    </row>
    <row r="134" spans="1:11">
      <c r="A134" s="86" t="s">
        <v>668</v>
      </c>
      <c r="B134" s="86" t="s">
        <v>318</v>
      </c>
      <c r="C134" s="86">
        <v>6</v>
      </c>
      <c r="D134" s="150" t="str">
        <f>IFERROR(MATCH(A134,'상위 PV'!$H$2:$H$7,0),"")</f>
        <v/>
      </c>
      <c r="E134" t="str">
        <f>IF(D134="","",D134&amp;"@"&amp;COUNTIF($D$1:D134,D134))</f>
        <v/>
      </c>
      <c r="F134" t="str">
        <f t="shared" si="2"/>
        <v>직접유입</v>
      </c>
      <c r="G134">
        <v>6</v>
      </c>
      <c r="I134" t="s">
        <v>957</v>
      </c>
      <c r="J134" t="s">
        <v>319</v>
      </c>
      <c r="K134">
        <v>4</v>
      </c>
    </row>
    <row r="135" spans="1:11">
      <c r="A135" s="86" t="s">
        <v>1748</v>
      </c>
      <c r="B135" s="86" t="s">
        <v>318</v>
      </c>
      <c r="C135" s="86">
        <v>6</v>
      </c>
      <c r="D135" s="150" t="str">
        <f>IFERROR(MATCH(A135,'상위 PV'!$H$2:$H$7,0),"")</f>
        <v/>
      </c>
      <c r="E135" t="str">
        <f>IF(D135="","",D135&amp;"@"&amp;COUNTIF($D$1:D135,D135))</f>
        <v/>
      </c>
      <c r="F135" t="str">
        <f t="shared" si="2"/>
        <v>직접유입</v>
      </c>
      <c r="G135">
        <v>5</v>
      </c>
      <c r="I135" t="s">
        <v>1200</v>
      </c>
      <c r="J135" t="s">
        <v>319</v>
      </c>
      <c r="K135">
        <v>4</v>
      </c>
    </row>
    <row r="136" spans="1:11">
      <c r="A136" s="86" t="s">
        <v>1749</v>
      </c>
      <c r="B136" s="86" t="s">
        <v>318</v>
      </c>
      <c r="C136" s="86">
        <v>6</v>
      </c>
      <c r="D136" s="150" t="str">
        <f>IFERROR(MATCH(A136,'상위 PV'!$H$2:$H$7,0),"")</f>
        <v/>
      </c>
      <c r="E136" t="str">
        <f>IF(D136="","",D136&amp;"@"&amp;COUNTIF($D$1:D136,D136))</f>
        <v/>
      </c>
      <c r="F136" t="str">
        <f t="shared" si="2"/>
        <v>직접유입</v>
      </c>
      <c r="G136">
        <v>5</v>
      </c>
      <c r="I136" t="s">
        <v>669</v>
      </c>
      <c r="J136" t="s">
        <v>326</v>
      </c>
      <c r="K136">
        <v>4</v>
      </c>
    </row>
    <row r="137" spans="1:11">
      <c r="A137" s="86" t="s">
        <v>1749</v>
      </c>
      <c r="B137" s="86" t="s">
        <v>319</v>
      </c>
      <c r="C137" s="86">
        <v>6</v>
      </c>
      <c r="D137" s="150" t="str">
        <f>IFERROR(MATCH(A137,'상위 PV'!$H$2:$H$7,0),"")</f>
        <v/>
      </c>
      <c r="E137" t="str">
        <f>IF(D137="","",D137&amp;"@"&amp;COUNTIF($D$1:D137,D137))</f>
        <v/>
      </c>
      <c r="F137" t="str">
        <f t="shared" si="2"/>
        <v>Google.com</v>
      </c>
      <c r="G137">
        <v>5</v>
      </c>
      <c r="I137" t="s">
        <v>993</v>
      </c>
      <c r="J137" t="s">
        <v>318</v>
      </c>
      <c r="K137">
        <v>4</v>
      </c>
    </row>
    <row r="138" spans="1:11">
      <c r="A138" s="86" t="s">
        <v>1749</v>
      </c>
      <c r="B138" s="86" t="s">
        <v>322</v>
      </c>
      <c r="C138" s="86">
        <v>6</v>
      </c>
      <c r="D138" s="150" t="str">
        <f>IFERROR(MATCH(A138,'상위 PV'!$H$2:$H$7,0),"")</f>
        <v/>
      </c>
      <c r="E138" t="str">
        <f>IF(D138="","",D138&amp;"@"&amp;COUNTIF($D$1:D138,D138))</f>
        <v/>
      </c>
      <c r="F138" t="str">
        <f t="shared" si="2"/>
        <v>Ozmailer.com</v>
      </c>
      <c r="G138">
        <v>5</v>
      </c>
      <c r="I138" t="s">
        <v>1064</v>
      </c>
      <c r="J138" t="s">
        <v>318</v>
      </c>
      <c r="K138">
        <v>4</v>
      </c>
    </row>
    <row r="139" spans="1:11">
      <c r="A139" s="86" t="s">
        <v>1810</v>
      </c>
      <c r="B139" s="86" t="s">
        <v>1782</v>
      </c>
      <c r="C139" s="86">
        <v>6</v>
      </c>
      <c r="D139" s="150">
        <f>IFERROR(MATCH(A139,'상위 PV'!$H$2:$H$7,0),"")</f>
        <v>2</v>
      </c>
      <c r="E139" t="str">
        <f>IF(D139="","",D139&amp;"@"&amp;COUNTIF($D$1:D139,D139))</f>
        <v>2@8</v>
      </c>
      <c r="F139" t="str">
        <f t="shared" si="2"/>
        <v>Lnkd.in</v>
      </c>
      <c r="G139">
        <v>5</v>
      </c>
      <c r="I139" t="s">
        <v>1164</v>
      </c>
      <c r="J139" t="s">
        <v>322</v>
      </c>
      <c r="K139">
        <v>4</v>
      </c>
    </row>
    <row r="140" spans="1:11">
      <c r="A140" s="86" t="s">
        <v>1449</v>
      </c>
      <c r="B140" s="86" t="s">
        <v>1783</v>
      </c>
      <c r="C140" s="86">
        <v>6</v>
      </c>
      <c r="D140" s="150" t="str">
        <f>IFERROR(MATCH(A140,'상위 PV'!$H$2:$H$7,0),"")</f>
        <v/>
      </c>
      <c r="E140" t="str">
        <f>IF(D140="","",D140&amp;"@"&amp;COUNTIF($D$1:D140,D140))</f>
        <v/>
      </c>
      <c r="F140" t="str">
        <f t="shared" si="2"/>
        <v>Edgeservices.bing.com</v>
      </c>
      <c r="G140">
        <v>5</v>
      </c>
      <c r="I140" t="s">
        <v>1238</v>
      </c>
      <c r="J140" t="s">
        <v>322</v>
      </c>
      <c r="K140">
        <v>4</v>
      </c>
    </row>
    <row r="141" spans="1:11">
      <c r="A141" s="86" t="s">
        <v>916</v>
      </c>
      <c r="B141" s="86" t="s">
        <v>319</v>
      </c>
      <c r="C141" s="86">
        <v>6</v>
      </c>
      <c r="D141" s="150" t="str">
        <f>IFERROR(MATCH(A141,'상위 PV'!$H$2:$H$7,0),"")</f>
        <v/>
      </c>
      <c r="E141" t="str">
        <f>IF(D141="","",D141&amp;"@"&amp;COUNTIF($D$1:D141,D141))</f>
        <v/>
      </c>
      <c r="F141" t="str">
        <f t="shared" si="2"/>
        <v>Google.com</v>
      </c>
      <c r="G141">
        <v>5</v>
      </c>
      <c r="I141" t="s">
        <v>1247</v>
      </c>
      <c r="J141" t="s">
        <v>319</v>
      </c>
      <c r="K141">
        <v>4</v>
      </c>
    </row>
    <row r="142" spans="1:11">
      <c r="A142" s="86" t="s">
        <v>274</v>
      </c>
      <c r="B142" s="86" t="s">
        <v>319</v>
      </c>
      <c r="C142" s="86">
        <v>6</v>
      </c>
      <c r="D142" s="150" t="str">
        <f>IFERROR(MATCH(A142,'상위 PV'!$H$2:$H$7,0),"")</f>
        <v/>
      </c>
      <c r="E142" t="str">
        <f>IF(D142="","",D142&amp;"@"&amp;COUNTIF($D$1:D142,D142))</f>
        <v/>
      </c>
      <c r="F142" t="str">
        <f t="shared" si="2"/>
        <v>Google.com</v>
      </c>
      <c r="G142">
        <v>5</v>
      </c>
      <c r="I142" t="s">
        <v>1207</v>
      </c>
      <c r="J142" t="s">
        <v>319</v>
      </c>
      <c r="K142">
        <v>4</v>
      </c>
    </row>
    <row r="143" spans="1:11">
      <c r="A143" s="86" t="s">
        <v>274</v>
      </c>
      <c r="B143" s="86" t="s">
        <v>321</v>
      </c>
      <c r="C143" s="86">
        <v>6</v>
      </c>
      <c r="D143" s="150" t="str">
        <f>IFERROR(MATCH(A143,'상위 PV'!$H$2:$H$7,0),"")</f>
        <v/>
      </c>
      <c r="E143" t="str">
        <f>IF(D143="","",D143&amp;"@"&amp;COUNTIF($D$1:D143,D143))</f>
        <v/>
      </c>
      <c r="F143" t="str">
        <f t="shared" si="2"/>
        <v>Skinnovation.com</v>
      </c>
      <c r="G143">
        <v>5</v>
      </c>
      <c r="I143" t="s">
        <v>652</v>
      </c>
      <c r="J143" t="s">
        <v>318</v>
      </c>
      <c r="K143">
        <v>4</v>
      </c>
    </row>
    <row r="144" spans="1:11">
      <c r="A144" s="86" t="s">
        <v>260</v>
      </c>
      <c r="B144" s="86" t="s">
        <v>321</v>
      </c>
      <c r="C144" s="86">
        <v>6</v>
      </c>
      <c r="D144" s="150" t="str">
        <f>IFERROR(MATCH(A144,'상위 PV'!$H$2:$H$7,0),"")</f>
        <v/>
      </c>
      <c r="E144" t="str">
        <f>IF(D144="","",D144&amp;"@"&amp;COUNTIF($D$1:D144,D144))</f>
        <v/>
      </c>
      <c r="F144" t="str">
        <f t="shared" si="2"/>
        <v>Skinnovation.com</v>
      </c>
      <c r="G144">
        <v>5</v>
      </c>
      <c r="I144" t="s">
        <v>257</v>
      </c>
      <c r="J144" t="s">
        <v>319</v>
      </c>
      <c r="K144">
        <v>4</v>
      </c>
    </row>
    <row r="145" spans="1:11">
      <c r="A145" s="86" t="s">
        <v>1813</v>
      </c>
      <c r="B145" s="86" t="s">
        <v>319</v>
      </c>
      <c r="C145" s="86">
        <v>6</v>
      </c>
      <c r="D145" s="150" t="str">
        <f>IFERROR(MATCH(A145,'상위 PV'!$H$2:$H$7,0),"")</f>
        <v/>
      </c>
      <c r="E145" t="str">
        <f>IF(D145="","",D145&amp;"@"&amp;COUNTIF($D$1:D145,D145))</f>
        <v/>
      </c>
      <c r="F145" t="str">
        <f t="shared" si="2"/>
        <v>Google.com</v>
      </c>
      <c r="G145">
        <v>5</v>
      </c>
      <c r="I145" t="s">
        <v>647</v>
      </c>
      <c r="J145" t="s">
        <v>319</v>
      </c>
      <c r="K145">
        <v>4</v>
      </c>
    </row>
    <row r="146" spans="1:11">
      <c r="A146" s="86" t="s">
        <v>1814</v>
      </c>
      <c r="B146" s="86" t="s">
        <v>319</v>
      </c>
      <c r="C146" s="86">
        <v>6</v>
      </c>
      <c r="D146" s="150" t="str">
        <f>IFERROR(MATCH(A146,'상위 PV'!$H$2:$H$7,0),"")</f>
        <v/>
      </c>
      <c r="E146" t="str">
        <f>IF(D146="","",D146&amp;"@"&amp;COUNTIF($D$1:D146,D146))</f>
        <v/>
      </c>
      <c r="F146" t="str">
        <f t="shared" si="2"/>
        <v>Google.com</v>
      </c>
      <c r="G146">
        <v>5</v>
      </c>
      <c r="I146" t="s">
        <v>1071</v>
      </c>
      <c r="J146" t="s">
        <v>319</v>
      </c>
      <c r="K146">
        <v>4</v>
      </c>
    </row>
    <row r="147" spans="1:11">
      <c r="A147" s="86" t="s">
        <v>1032</v>
      </c>
      <c r="B147" s="86" t="s">
        <v>319</v>
      </c>
      <c r="C147" s="86">
        <v>6</v>
      </c>
      <c r="D147" s="150" t="str">
        <f>IFERROR(MATCH(A147,'상위 PV'!$H$2:$H$7,0),"")</f>
        <v/>
      </c>
      <c r="E147" t="str">
        <f>IF(D147="","",D147&amp;"@"&amp;COUNTIF($D$1:D147,D147))</f>
        <v/>
      </c>
      <c r="F147" t="str">
        <f t="shared" si="2"/>
        <v>Google.com</v>
      </c>
      <c r="G147">
        <v>5</v>
      </c>
      <c r="I147" t="s">
        <v>281</v>
      </c>
      <c r="J147" t="s">
        <v>1231</v>
      </c>
      <c r="K147">
        <v>4</v>
      </c>
    </row>
    <row r="148" spans="1:11">
      <c r="A148" s="86" t="s">
        <v>254</v>
      </c>
      <c r="B148" s="86" t="s">
        <v>592</v>
      </c>
      <c r="C148" s="86">
        <v>5</v>
      </c>
      <c r="D148" s="150" t="str">
        <f>IFERROR(MATCH(A148,'상위 PV'!$H$2:$H$7,0),"")</f>
        <v/>
      </c>
      <c r="E148" t="str">
        <f>IF(D148="","",D148&amp;"@"&amp;COUNTIF($D$1:D148,D148))</f>
        <v/>
      </c>
      <c r="F148" t="str">
        <f t="shared" si="2"/>
        <v>Eng.skgeocentric.com</v>
      </c>
      <c r="G148">
        <v>5</v>
      </c>
      <c r="I148" t="s">
        <v>265</v>
      </c>
      <c r="J148" t="s">
        <v>934</v>
      </c>
      <c r="K148">
        <v>4</v>
      </c>
    </row>
    <row r="149" spans="1:11">
      <c r="A149" s="86" t="s">
        <v>254</v>
      </c>
      <c r="B149" s="86" t="s">
        <v>322</v>
      </c>
      <c r="C149" s="86">
        <v>5</v>
      </c>
      <c r="D149" s="150" t="str">
        <f>IFERROR(MATCH(A149,'상위 PV'!$H$2:$H$7,0),"")</f>
        <v/>
      </c>
      <c r="E149" t="str">
        <f>IF(D149="","",D149&amp;"@"&amp;COUNTIF($D$1:D149,D149))</f>
        <v/>
      </c>
      <c r="F149" t="str">
        <f t="shared" si="2"/>
        <v>Ozmailer.com</v>
      </c>
      <c r="G149">
        <v>5</v>
      </c>
      <c r="I149" t="s">
        <v>259</v>
      </c>
      <c r="J149" t="s">
        <v>321</v>
      </c>
      <c r="K149">
        <v>4</v>
      </c>
    </row>
    <row r="150" spans="1:11">
      <c r="A150" s="86" t="s">
        <v>304</v>
      </c>
      <c r="B150" s="86" t="s">
        <v>319</v>
      </c>
      <c r="C150" s="86">
        <v>5</v>
      </c>
      <c r="D150" s="150" t="str">
        <f>IFERROR(MATCH(A150,'상위 PV'!$H$2:$H$7,0),"")</f>
        <v/>
      </c>
      <c r="E150" t="str">
        <f>IF(D150="","",D150&amp;"@"&amp;COUNTIF($D$1:D150,D150))</f>
        <v/>
      </c>
      <c r="F150" t="str">
        <f t="shared" si="2"/>
        <v>Google.com</v>
      </c>
      <c r="G150">
        <v>5</v>
      </c>
      <c r="I150" t="s">
        <v>278</v>
      </c>
      <c r="J150" t="s">
        <v>323</v>
      </c>
      <c r="K150">
        <v>4</v>
      </c>
    </row>
    <row r="151" spans="1:11">
      <c r="A151" s="86" t="s">
        <v>296</v>
      </c>
      <c r="B151" s="86" t="s">
        <v>319</v>
      </c>
      <c r="C151" s="86">
        <v>5</v>
      </c>
      <c r="D151" s="150" t="str">
        <f>IFERROR(MATCH(A151,'상위 PV'!$H$2:$H$7,0),"")</f>
        <v/>
      </c>
      <c r="E151" t="str">
        <f>IF(D151="","",D151&amp;"@"&amp;COUNTIF($D$1:D151,D151))</f>
        <v/>
      </c>
      <c r="F151" t="str">
        <f t="shared" si="2"/>
        <v>Google.com</v>
      </c>
      <c r="G151">
        <v>5</v>
      </c>
      <c r="I151" t="s">
        <v>1243</v>
      </c>
      <c r="J151" t="s">
        <v>319</v>
      </c>
      <c r="K151">
        <v>4</v>
      </c>
    </row>
    <row r="152" spans="1:11">
      <c r="A152" s="86" t="s">
        <v>926</v>
      </c>
      <c r="B152" s="86" t="s">
        <v>319</v>
      </c>
      <c r="C152" s="86">
        <v>5</v>
      </c>
      <c r="D152" s="150" t="str">
        <f>IFERROR(MATCH(A152,'상위 PV'!$H$2:$H$7,0),"")</f>
        <v/>
      </c>
      <c r="E152" t="str">
        <f>IF(D152="","",D152&amp;"@"&amp;COUNTIF($D$1:D152,D152))</f>
        <v/>
      </c>
      <c r="F152" t="str">
        <f t="shared" si="2"/>
        <v>Google.com</v>
      </c>
      <c r="G152">
        <v>5</v>
      </c>
      <c r="I152" t="s">
        <v>274</v>
      </c>
      <c r="J152" t="s">
        <v>323</v>
      </c>
      <c r="K152">
        <v>4</v>
      </c>
    </row>
    <row r="153" spans="1:11">
      <c r="A153" s="86" t="s">
        <v>925</v>
      </c>
      <c r="B153" s="86" t="s">
        <v>319</v>
      </c>
      <c r="C153" s="86">
        <v>5</v>
      </c>
      <c r="D153" s="150" t="str">
        <f>IFERROR(MATCH(A153,'상위 PV'!$H$2:$H$7,0),"")</f>
        <v/>
      </c>
      <c r="E153" t="str">
        <f>IF(D153="","",D153&amp;"@"&amp;COUNTIF($D$1:D153,D153))</f>
        <v/>
      </c>
      <c r="F153" t="str">
        <f t="shared" si="2"/>
        <v>Google.com</v>
      </c>
      <c r="G153">
        <v>5</v>
      </c>
      <c r="I153" t="s">
        <v>274</v>
      </c>
      <c r="J153" t="s">
        <v>321</v>
      </c>
      <c r="K153">
        <v>4</v>
      </c>
    </row>
    <row r="154" spans="1:11">
      <c r="A154" s="86" t="s">
        <v>583</v>
      </c>
      <c r="B154" s="86" t="s">
        <v>319</v>
      </c>
      <c r="C154" s="86">
        <v>5</v>
      </c>
      <c r="D154" s="150" t="str">
        <f>IFERROR(MATCH(A154,'상위 PV'!$H$2:$H$7,0),"")</f>
        <v/>
      </c>
      <c r="E154" t="str">
        <f>IF(D154="","",D154&amp;"@"&amp;COUNTIF($D$1:D154,D154))</f>
        <v/>
      </c>
      <c r="F154" t="str">
        <f t="shared" si="2"/>
        <v>Google.com</v>
      </c>
      <c r="G154">
        <v>5</v>
      </c>
      <c r="I154" t="s">
        <v>998</v>
      </c>
      <c r="J154" t="s">
        <v>319</v>
      </c>
      <c r="K154">
        <v>4</v>
      </c>
    </row>
    <row r="155" spans="1:11">
      <c r="A155" s="86" t="s">
        <v>597</v>
      </c>
      <c r="B155" s="86" t="s">
        <v>319</v>
      </c>
      <c r="C155" s="86">
        <v>5</v>
      </c>
      <c r="D155" s="150" t="str">
        <f>IFERROR(MATCH(A155,'상위 PV'!$H$2:$H$7,0),"")</f>
        <v/>
      </c>
      <c r="E155" t="str">
        <f>IF(D155="","",D155&amp;"@"&amp;COUNTIF($D$1:D155,D155))</f>
        <v/>
      </c>
      <c r="F155" t="str">
        <f t="shared" si="2"/>
        <v>Google.com</v>
      </c>
      <c r="G155">
        <v>5</v>
      </c>
      <c r="I155" t="s">
        <v>1229</v>
      </c>
      <c r="J155" t="s">
        <v>319</v>
      </c>
      <c r="K155">
        <v>4</v>
      </c>
    </row>
    <row r="156" spans="1:11">
      <c r="A156" s="86" t="s">
        <v>920</v>
      </c>
      <c r="B156" s="86" t="s">
        <v>318</v>
      </c>
      <c r="C156" s="86">
        <v>5</v>
      </c>
      <c r="D156" s="150" t="str">
        <f>IFERROR(MATCH(A156,'상위 PV'!$H$2:$H$7,0),"")</f>
        <v/>
      </c>
      <c r="E156" t="str">
        <f>IF(D156="","",D156&amp;"@"&amp;COUNTIF($D$1:D156,D156))</f>
        <v/>
      </c>
      <c r="F156" t="str">
        <f t="shared" si="2"/>
        <v>직접유입</v>
      </c>
      <c r="G156">
        <v>5</v>
      </c>
      <c r="I156" t="s">
        <v>1230</v>
      </c>
      <c r="J156" t="s">
        <v>319</v>
      </c>
      <c r="K156">
        <v>4</v>
      </c>
    </row>
    <row r="157" spans="1:11">
      <c r="A157" s="86" t="s">
        <v>657</v>
      </c>
      <c r="B157" s="86" t="s">
        <v>1438</v>
      </c>
      <c r="C157" s="86">
        <v>5</v>
      </c>
      <c r="D157" s="150" t="str">
        <f>IFERROR(MATCH(A157,'상위 PV'!$H$2:$H$7,0),"")</f>
        <v/>
      </c>
      <c r="E157" t="str">
        <f>IF(D157="","",D157&amp;"@"&amp;COUNTIF($D$1:D157,D157))</f>
        <v/>
      </c>
      <c r="F157" t="str">
        <f t="shared" si="2"/>
        <v>Skenergy.com</v>
      </c>
      <c r="G157">
        <v>5</v>
      </c>
      <c r="I157" t="s">
        <v>263</v>
      </c>
      <c r="J157" t="s">
        <v>659</v>
      </c>
      <c r="K157">
        <v>4</v>
      </c>
    </row>
    <row r="158" spans="1:11">
      <c r="A158" s="86" t="s">
        <v>876</v>
      </c>
      <c r="B158" s="86" t="s">
        <v>1231</v>
      </c>
      <c r="C158" s="86">
        <v>5</v>
      </c>
      <c r="D158" s="150" t="str">
        <f>IFERROR(MATCH(A158,'상위 PV'!$H$2:$H$7,0),"")</f>
        <v/>
      </c>
      <c r="E158" t="str">
        <f>IF(D158="","",D158&amp;"@"&amp;COUNTIF($D$1:D158,D158))</f>
        <v/>
      </c>
      <c r="F158" t="str">
        <f t="shared" si="2"/>
        <v>Skenmove.com</v>
      </c>
      <c r="G158">
        <v>5</v>
      </c>
      <c r="I158" t="s">
        <v>1032</v>
      </c>
      <c r="J158" t="s">
        <v>319</v>
      </c>
      <c r="K158">
        <v>4</v>
      </c>
    </row>
    <row r="159" spans="1:11">
      <c r="A159" s="86" t="s">
        <v>942</v>
      </c>
      <c r="B159" s="86" t="s">
        <v>318</v>
      </c>
      <c r="C159" s="86">
        <v>5</v>
      </c>
      <c r="D159" s="150" t="str">
        <f>IFERROR(MATCH(A159,'상위 PV'!$H$2:$H$7,0),"")</f>
        <v/>
      </c>
      <c r="E159" t="str">
        <f>IF(D159="","",D159&amp;"@"&amp;COUNTIF($D$1:D159,D159))</f>
        <v/>
      </c>
      <c r="F159" t="str">
        <f t="shared" si="2"/>
        <v>직접유입</v>
      </c>
      <c r="G159">
        <v>5</v>
      </c>
      <c r="I159" t="s">
        <v>280</v>
      </c>
      <c r="J159" t="s">
        <v>318</v>
      </c>
      <c r="K159">
        <v>4</v>
      </c>
    </row>
    <row r="160" spans="1:11">
      <c r="A160" s="86" t="s">
        <v>942</v>
      </c>
      <c r="B160" s="86" t="s">
        <v>320</v>
      </c>
      <c r="C160" s="86">
        <v>5</v>
      </c>
      <c r="D160" s="150" t="str">
        <f>IFERROR(MATCH(A160,'상위 PV'!$H$2:$H$7,0),"")</f>
        <v/>
      </c>
      <c r="E160" t="str">
        <f>IF(D160="","",D160&amp;"@"&amp;COUNTIF($D$1:D160,D160))</f>
        <v/>
      </c>
      <c r="F160" t="str">
        <f t="shared" si="2"/>
        <v>Linkedin.com</v>
      </c>
      <c r="G160">
        <v>5</v>
      </c>
      <c r="I160" t="s">
        <v>280</v>
      </c>
      <c r="J160" t="s">
        <v>319</v>
      </c>
      <c r="K160">
        <v>4</v>
      </c>
    </row>
    <row r="161" spans="1:11">
      <c r="A161" s="86" t="s">
        <v>1026</v>
      </c>
      <c r="B161" s="86" t="s">
        <v>319</v>
      </c>
      <c r="C161" s="86">
        <v>5</v>
      </c>
      <c r="D161" s="150" t="str">
        <f>IFERROR(MATCH(A161,'상위 PV'!$H$2:$H$7,0),"")</f>
        <v/>
      </c>
      <c r="E161" t="str">
        <f>IF(D161="","",D161&amp;"@"&amp;COUNTIF($D$1:D161,D161))</f>
        <v/>
      </c>
      <c r="F161" t="str">
        <f t="shared" si="2"/>
        <v>Google.com</v>
      </c>
      <c r="G161">
        <v>5</v>
      </c>
      <c r="I161" t="s">
        <v>254</v>
      </c>
      <c r="J161" t="s">
        <v>592</v>
      </c>
      <c r="K161">
        <v>3</v>
      </c>
    </row>
    <row r="162" spans="1:11">
      <c r="A162" s="86" t="s">
        <v>1063</v>
      </c>
      <c r="B162" s="86" t="s">
        <v>319</v>
      </c>
      <c r="C162" s="86">
        <v>5</v>
      </c>
      <c r="D162" s="150" t="str">
        <f>IFERROR(MATCH(A162,'상위 PV'!$H$2:$H$7,0),"")</f>
        <v/>
      </c>
      <c r="E162" t="str">
        <f>IF(D162="","",D162&amp;"@"&amp;COUNTIF($D$1:D162,D162))</f>
        <v/>
      </c>
      <c r="F162" t="str">
        <f t="shared" si="2"/>
        <v>Google.com</v>
      </c>
      <c r="G162">
        <v>5</v>
      </c>
      <c r="I162" t="s">
        <v>254</v>
      </c>
      <c r="J162" t="s">
        <v>1373</v>
      </c>
      <c r="K162">
        <v>3</v>
      </c>
    </row>
    <row r="163" spans="1:11">
      <c r="A163" s="86" t="s">
        <v>1062</v>
      </c>
      <c r="B163" s="86" t="s">
        <v>319</v>
      </c>
      <c r="C163" s="86">
        <v>5</v>
      </c>
      <c r="D163" s="150" t="str">
        <f>IFERROR(MATCH(A163,'상위 PV'!$H$2:$H$7,0),"")</f>
        <v/>
      </c>
      <c r="E163" t="str">
        <f>IF(D163="","",D163&amp;"@"&amp;COUNTIF($D$1:D163,D163))</f>
        <v/>
      </c>
      <c r="F163" t="str">
        <f t="shared" si="2"/>
        <v>Google.com</v>
      </c>
      <c r="G163">
        <v>5</v>
      </c>
      <c r="I163" t="s">
        <v>254</v>
      </c>
      <c r="J163" t="s">
        <v>1231</v>
      </c>
      <c r="K163">
        <v>3</v>
      </c>
    </row>
    <row r="164" spans="1:11">
      <c r="A164" s="86" t="s">
        <v>1699</v>
      </c>
      <c r="B164" s="86" t="s">
        <v>319</v>
      </c>
      <c r="C164" s="86">
        <v>5</v>
      </c>
      <c r="D164" s="150" t="str">
        <f>IFERROR(MATCH(A164,'상위 PV'!$H$2:$H$7,0),"")</f>
        <v/>
      </c>
      <c r="E164" t="str">
        <f>IF(D164="","",D164&amp;"@"&amp;COUNTIF($D$1:D164,D164))</f>
        <v/>
      </c>
      <c r="F164" t="str">
        <f t="shared" si="2"/>
        <v>Google.com</v>
      </c>
      <c r="G164">
        <v>5</v>
      </c>
      <c r="I164" t="s">
        <v>1249</v>
      </c>
      <c r="J164" t="s">
        <v>319</v>
      </c>
      <c r="K164">
        <v>3</v>
      </c>
    </row>
    <row r="165" spans="1:11">
      <c r="A165" s="86" t="s">
        <v>1444</v>
      </c>
      <c r="B165" s="86" t="s">
        <v>326</v>
      </c>
      <c r="C165" s="86">
        <v>5</v>
      </c>
      <c r="D165" s="150">
        <f>IFERROR(MATCH(A165,'상위 PV'!$H$2:$H$7,0),"")</f>
        <v>5</v>
      </c>
      <c r="E165" t="str">
        <f>IF(D165="","",D165&amp;"@"&amp;COUNTIF($D$1:D165,D165))</f>
        <v>5@3</v>
      </c>
      <c r="F165" t="str">
        <f t="shared" si="2"/>
        <v>Bing</v>
      </c>
      <c r="G165">
        <v>5</v>
      </c>
      <c r="I165" t="s">
        <v>1250</v>
      </c>
      <c r="J165" t="s">
        <v>319</v>
      </c>
      <c r="K165">
        <v>3</v>
      </c>
    </row>
    <row r="166" spans="1:11">
      <c r="A166" s="86" t="s">
        <v>1444</v>
      </c>
      <c r="B166" s="86" t="s">
        <v>325</v>
      </c>
      <c r="C166" s="86">
        <v>5</v>
      </c>
      <c r="D166" s="150">
        <f>IFERROR(MATCH(A166,'상위 PV'!$H$2:$H$7,0),"")</f>
        <v>5</v>
      </c>
      <c r="E166" t="str">
        <f>IF(D166="","",D166&amp;"@"&amp;COUNTIF($D$1:D166,D166))</f>
        <v>5@4</v>
      </c>
      <c r="F166" t="str">
        <f t="shared" si="2"/>
        <v>Statics.teams.cdn.office.net</v>
      </c>
      <c r="G166">
        <v>5</v>
      </c>
      <c r="I166" t="s">
        <v>932</v>
      </c>
      <c r="J166" t="s">
        <v>319</v>
      </c>
      <c r="K166">
        <v>3</v>
      </c>
    </row>
    <row r="167" spans="1:11">
      <c r="A167" s="86" t="s">
        <v>1469</v>
      </c>
      <c r="B167" s="86" t="s">
        <v>319</v>
      </c>
      <c r="C167" s="86">
        <v>5</v>
      </c>
      <c r="D167" s="150" t="str">
        <f>IFERROR(MATCH(A167,'상위 PV'!$H$2:$H$7,0),"")</f>
        <v/>
      </c>
      <c r="E167" t="str">
        <f>IF(D167="","",D167&amp;"@"&amp;COUNTIF($D$1:D167,D167))</f>
        <v/>
      </c>
      <c r="F167" t="str">
        <f t="shared" si="2"/>
        <v>Google.com</v>
      </c>
      <c r="G167">
        <v>5</v>
      </c>
      <c r="I167" t="s">
        <v>975</v>
      </c>
      <c r="J167" t="s">
        <v>319</v>
      </c>
      <c r="K167">
        <v>3</v>
      </c>
    </row>
    <row r="168" spans="1:11">
      <c r="A168" s="86" t="s">
        <v>1492</v>
      </c>
      <c r="B168" s="86" t="s">
        <v>319</v>
      </c>
      <c r="C168" s="86">
        <v>5</v>
      </c>
      <c r="D168" s="150" t="str">
        <f>IFERROR(MATCH(A168,'상위 PV'!$H$2:$H$7,0),"")</f>
        <v/>
      </c>
      <c r="E168" t="str">
        <f>IF(D168="","",D168&amp;"@"&amp;COUNTIF($D$1:D168,D168))</f>
        <v/>
      </c>
      <c r="F168" t="str">
        <f t="shared" si="2"/>
        <v>Google.com</v>
      </c>
      <c r="G168">
        <v>5</v>
      </c>
      <c r="I168" t="s">
        <v>1240</v>
      </c>
      <c r="J168" t="s">
        <v>1231</v>
      </c>
      <c r="K168">
        <v>3</v>
      </c>
    </row>
    <row r="169" spans="1:11">
      <c r="A169" s="86" t="s">
        <v>1523</v>
      </c>
      <c r="B169" s="86" t="s">
        <v>319</v>
      </c>
      <c r="C169" s="86">
        <v>5</v>
      </c>
      <c r="D169" s="150" t="str">
        <f>IFERROR(MATCH(A169,'상위 PV'!$H$2:$H$7,0),"")</f>
        <v/>
      </c>
      <c r="E169" t="str">
        <f>IF(D169="","",D169&amp;"@"&amp;COUNTIF($D$1:D169,D169))</f>
        <v/>
      </c>
      <c r="F169" t="str">
        <f t="shared" si="2"/>
        <v>Google.com</v>
      </c>
      <c r="G169">
        <v>5</v>
      </c>
      <c r="I169" t="s">
        <v>1034</v>
      </c>
      <c r="J169" t="s">
        <v>319</v>
      </c>
      <c r="K169">
        <v>3</v>
      </c>
    </row>
    <row r="170" spans="1:11">
      <c r="A170" s="86" t="s">
        <v>1546</v>
      </c>
      <c r="B170" s="86" t="s">
        <v>318</v>
      </c>
      <c r="C170" s="86">
        <v>5</v>
      </c>
      <c r="D170" s="150" t="str">
        <f>IFERROR(MATCH(A170,'상위 PV'!$H$2:$H$7,0),"")</f>
        <v/>
      </c>
      <c r="E170" t="str">
        <f>IF(D170="","",D170&amp;"@"&amp;COUNTIF($D$1:D170,D170))</f>
        <v/>
      </c>
      <c r="F170" t="str">
        <f t="shared" si="2"/>
        <v>직접유입</v>
      </c>
      <c r="G170">
        <v>5</v>
      </c>
      <c r="I170" t="s">
        <v>580</v>
      </c>
      <c r="J170" t="s">
        <v>319</v>
      </c>
      <c r="K170">
        <v>3</v>
      </c>
    </row>
    <row r="171" spans="1:11">
      <c r="A171" s="86" t="s">
        <v>1571</v>
      </c>
      <c r="B171" s="86" t="s">
        <v>318</v>
      </c>
      <c r="C171" s="86">
        <v>5</v>
      </c>
      <c r="D171" s="150" t="str">
        <f>IFERROR(MATCH(A171,'상위 PV'!$H$2:$H$7,0),"")</f>
        <v/>
      </c>
      <c r="E171" t="str">
        <f>IF(D171="","",D171&amp;"@"&amp;COUNTIF($D$1:D171,D171))</f>
        <v/>
      </c>
      <c r="F171" t="str">
        <f t="shared" si="2"/>
        <v>직접유입</v>
      </c>
      <c r="G171">
        <v>5</v>
      </c>
      <c r="I171" t="s">
        <v>266</v>
      </c>
      <c r="J171" t="s">
        <v>319</v>
      </c>
      <c r="K171">
        <v>3</v>
      </c>
    </row>
    <row r="172" spans="1:11">
      <c r="A172" s="86" t="s">
        <v>1584</v>
      </c>
      <c r="B172" s="86" t="s">
        <v>318</v>
      </c>
      <c r="C172" s="86">
        <v>5</v>
      </c>
      <c r="D172" s="150" t="str">
        <f>IFERROR(MATCH(A172,'상위 PV'!$H$2:$H$7,0),"")</f>
        <v/>
      </c>
      <c r="E172" t="str">
        <f>IF(D172="","",D172&amp;"@"&amp;COUNTIF($D$1:D172,D172))</f>
        <v/>
      </c>
      <c r="F172" t="str">
        <f t="shared" si="2"/>
        <v>직접유입</v>
      </c>
      <c r="G172">
        <v>5</v>
      </c>
      <c r="I172" t="s">
        <v>256</v>
      </c>
      <c r="J172" t="s">
        <v>319</v>
      </c>
      <c r="K172">
        <v>3</v>
      </c>
    </row>
    <row r="173" spans="1:11">
      <c r="A173" s="86" t="s">
        <v>1595</v>
      </c>
      <c r="B173" s="86" t="s">
        <v>319</v>
      </c>
      <c r="C173" s="86">
        <v>5</v>
      </c>
      <c r="D173" s="150" t="str">
        <f>IFERROR(MATCH(A173,'상위 PV'!$H$2:$H$7,0),"")</f>
        <v/>
      </c>
      <c r="E173" t="str">
        <f>IF(D173="","",D173&amp;"@"&amp;COUNTIF($D$1:D173,D173))</f>
        <v/>
      </c>
      <c r="F173" t="str">
        <f t="shared" si="2"/>
        <v>Google.com</v>
      </c>
      <c r="G173">
        <v>4</v>
      </c>
      <c r="I173" t="s">
        <v>1133</v>
      </c>
      <c r="J173" t="s">
        <v>319</v>
      </c>
      <c r="K173">
        <v>3</v>
      </c>
    </row>
    <row r="174" spans="1:11">
      <c r="A174" s="86" t="s">
        <v>1646</v>
      </c>
      <c r="B174" s="86" t="s">
        <v>1664</v>
      </c>
      <c r="C174" s="86">
        <v>5</v>
      </c>
      <c r="D174" s="150">
        <f>IFERROR(MATCH(A174,'상위 PV'!$H$2:$H$7,0),"")</f>
        <v>6</v>
      </c>
      <c r="E174" t="str">
        <f>IF(D174="","",D174&amp;"@"&amp;COUNTIF($D$1:D174,D174))</f>
        <v>6@3</v>
      </c>
      <c r="F174" t="str">
        <f t="shared" si="2"/>
        <v>Chatgpt.com</v>
      </c>
      <c r="G174">
        <v>4</v>
      </c>
      <c r="I174" t="s">
        <v>497</v>
      </c>
      <c r="J174" t="s">
        <v>319</v>
      </c>
      <c r="K174">
        <v>3</v>
      </c>
    </row>
    <row r="175" spans="1:11">
      <c r="A175" s="86" t="s">
        <v>1732</v>
      </c>
      <c r="B175" s="86" t="s">
        <v>326</v>
      </c>
      <c r="C175" s="86">
        <v>5</v>
      </c>
      <c r="D175" s="150" t="str">
        <f>IFERROR(MATCH(A175,'상위 PV'!$H$2:$H$7,0),"")</f>
        <v/>
      </c>
      <c r="E175" t="str">
        <f>IF(D175="","",D175&amp;"@"&amp;COUNTIF($D$1:D175,D175))</f>
        <v/>
      </c>
      <c r="F175" t="str">
        <f t="shared" si="2"/>
        <v>Bing</v>
      </c>
      <c r="G175">
        <v>4</v>
      </c>
      <c r="I175" t="s">
        <v>618</v>
      </c>
      <c r="J175" t="s">
        <v>319</v>
      </c>
      <c r="K175">
        <v>3</v>
      </c>
    </row>
    <row r="176" spans="1:11">
      <c r="A176" s="86" t="s">
        <v>1748</v>
      </c>
      <c r="B176" s="86" t="s">
        <v>319</v>
      </c>
      <c r="C176" s="86">
        <v>5</v>
      </c>
      <c r="D176" s="150" t="str">
        <f>IFERROR(MATCH(A176,'상위 PV'!$H$2:$H$7,0),"")</f>
        <v/>
      </c>
      <c r="E176" t="str">
        <f>IF(D176="","",D176&amp;"@"&amp;COUNTIF($D$1:D176,D176))</f>
        <v/>
      </c>
      <c r="F176" t="str">
        <f t="shared" si="2"/>
        <v>Google.com</v>
      </c>
      <c r="G176">
        <v>4</v>
      </c>
      <c r="I176" t="s">
        <v>1116</v>
      </c>
      <c r="J176" t="s">
        <v>319</v>
      </c>
      <c r="K176">
        <v>3</v>
      </c>
    </row>
    <row r="177" spans="1:11">
      <c r="A177" s="86" t="s">
        <v>1753</v>
      </c>
      <c r="B177" s="86" t="s">
        <v>323</v>
      </c>
      <c r="C177" s="86">
        <v>5</v>
      </c>
      <c r="D177" s="150">
        <f>IFERROR(MATCH(A177,'상위 PV'!$H$2:$H$7,0),"")</f>
        <v>1</v>
      </c>
      <c r="E177" t="str">
        <f>IF(D177="","",D177&amp;"@"&amp;COUNTIF($D$1:D177,D177))</f>
        <v>1@8</v>
      </c>
      <c r="F177" t="str">
        <f t="shared" si="2"/>
        <v>Eng.sk-on.com</v>
      </c>
      <c r="G177">
        <v>4</v>
      </c>
      <c r="I177" t="s">
        <v>1251</v>
      </c>
      <c r="J177" t="s">
        <v>319</v>
      </c>
      <c r="K177">
        <v>3</v>
      </c>
    </row>
    <row r="178" spans="1:11">
      <c r="A178" s="86" t="s">
        <v>1753</v>
      </c>
      <c r="B178" s="86" t="s">
        <v>322</v>
      </c>
      <c r="C178" s="86">
        <v>5</v>
      </c>
      <c r="D178" s="150">
        <f>IFERROR(MATCH(A178,'상위 PV'!$H$2:$H$7,0),"")</f>
        <v>1</v>
      </c>
      <c r="E178" t="str">
        <f>IF(D178="","",D178&amp;"@"&amp;COUNTIF($D$1:D178,D178))</f>
        <v>1@9</v>
      </c>
      <c r="F178" t="str">
        <f t="shared" si="2"/>
        <v>Ozmailer.com</v>
      </c>
      <c r="G178">
        <v>4</v>
      </c>
      <c r="I178" t="s">
        <v>1252</v>
      </c>
      <c r="J178" t="s">
        <v>319</v>
      </c>
      <c r="K178">
        <v>3</v>
      </c>
    </row>
    <row r="179" spans="1:11">
      <c r="A179" s="86" t="s">
        <v>1810</v>
      </c>
      <c r="B179" s="86" t="s">
        <v>321</v>
      </c>
      <c r="C179" s="86">
        <v>5</v>
      </c>
      <c r="D179" s="150">
        <f>IFERROR(MATCH(A179,'상위 PV'!$H$2:$H$7,0),"")</f>
        <v>2</v>
      </c>
      <c r="E179" t="str">
        <f>IF(D179="","",D179&amp;"@"&amp;COUNTIF($D$1:D179,D179))</f>
        <v>2@9</v>
      </c>
      <c r="F179" t="str">
        <f t="shared" si="2"/>
        <v>Skinnovation.com</v>
      </c>
      <c r="G179">
        <v>4</v>
      </c>
      <c r="I179" t="s">
        <v>645</v>
      </c>
      <c r="J179" t="s">
        <v>318</v>
      </c>
      <c r="K179">
        <v>3</v>
      </c>
    </row>
    <row r="180" spans="1:11">
      <c r="A180" s="86" t="s">
        <v>268</v>
      </c>
      <c r="B180" s="86" t="s">
        <v>326</v>
      </c>
      <c r="C180" s="86">
        <v>5</v>
      </c>
      <c r="D180" s="150" t="str">
        <f>IFERROR(MATCH(A180,'상위 PV'!$H$2:$H$7,0),"")</f>
        <v/>
      </c>
      <c r="E180" t="str">
        <f>IF(D180="","",D180&amp;"@"&amp;COUNTIF($D$1:D180,D180))</f>
        <v/>
      </c>
      <c r="F180" t="str">
        <f t="shared" si="2"/>
        <v>Bing</v>
      </c>
      <c r="G180">
        <v>4</v>
      </c>
      <c r="I180" t="s">
        <v>645</v>
      </c>
      <c r="J180" t="s">
        <v>1374</v>
      </c>
      <c r="K180">
        <v>3</v>
      </c>
    </row>
    <row r="181" spans="1:11">
      <c r="A181" s="86" t="s">
        <v>1442</v>
      </c>
      <c r="B181" s="86" t="s">
        <v>319</v>
      </c>
      <c r="C181" s="86">
        <v>5</v>
      </c>
      <c r="D181" s="150" t="str">
        <f>IFERROR(MATCH(A181,'상위 PV'!$H$2:$H$7,0),"")</f>
        <v/>
      </c>
      <c r="E181" t="str">
        <f>IF(D181="","",D181&amp;"@"&amp;COUNTIF($D$1:D181,D181))</f>
        <v/>
      </c>
      <c r="F181" t="str">
        <f t="shared" si="2"/>
        <v>Google.com</v>
      </c>
      <c r="G181">
        <v>4</v>
      </c>
      <c r="I181" t="s">
        <v>670</v>
      </c>
      <c r="J181" t="s">
        <v>319</v>
      </c>
      <c r="K181">
        <v>3</v>
      </c>
    </row>
    <row r="182" spans="1:11">
      <c r="A182" s="86" t="s">
        <v>1448</v>
      </c>
      <c r="B182" s="86" t="s">
        <v>320</v>
      </c>
      <c r="C182" s="86">
        <v>5</v>
      </c>
      <c r="D182" s="150" t="str">
        <f>IFERROR(MATCH(A182,'상위 PV'!$H$2:$H$7,0),"")</f>
        <v/>
      </c>
      <c r="E182" t="str">
        <f>IF(D182="","",D182&amp;"@"&amp;COUNTIF($D$1:D182,D182))</f>
        <v/>
      </c>
      <c r="F182" t="str">
        <f t="shared" si="2"/>
        <v>Linkedin.com</v>
      </c>
      <c r="G182">
        <v>4</v>
      </c>
      <c r="I182" t="s">
        <v>876</v>
      </c>
      <c r="J182" t="s">
        <v>1231</v>
      </c>
      <c r="K182">
        <v>3</v>
      </c>
    </row>
    <row r="183" spans="1:11">
      <c r="A183" s="86" t="s">
        <v>1541</v>
      </c>
      <c r="B183" s="86" t="s">
        <v>1231</v>
      </c>
      <c r="C183" s="86">
        <v>5</v>
      </c>
      <c r="D183" s="150" t="str">
        <f>IFERROR(MATCH(A183,'상위 PV'!$H$2:$H$7,0),"")</f>
        <v/>
      </c>
      <c r="E183" t="str">
        <f>IF(D183="","",D183&amp;"@"&amp;COUNTIF($D$1:D183,D183))</f>
        <v/>
      </c>
      <c r="F183" t="str">
        <f t="shared" si="2"/>
        <v>Skenmove.com</v>
      </c>
      <c r="G183">
        <v>4</v>
      </c>
      <c r="I183" t="s">
        <v>994</v>
      </c>
      <c r="J183" t="s">
        <v>318</v>
      </c>
      <c r="K183">
        <v>3</v>
      </c>
    </row>
    <row r="184" spans="1:11">
      <c r="A184" s="86" t="s">
        <v>1449</v>
      </c>
      <c r="B184" s="86" t="s">
        <v>323</v>
      </c>
      <c r="C184" s="86">
        <v>5</v>
      </c>
      <c r="D184" s="150" t="str">
        <f>IFERROR(MATCH(A184,'상위 PV'!$H$2:$H$7,0),"")</f>
        <v/>
      </c>
      <c r="E184" t="str">
        <f>IF(D184="","",D184&amp;"@"&amp;COUNTIF($D$1:D184,D184))</f>
        <v/>
      </c>
      <c r="F184" t="str">
        <f t="shared" si="2"/>
        <v>Eng.sk-on.com</v>
      </c>
      <c r="G184">
        <v>4</v>
      </c>
      <c r="I184" t="s">
        <v>994</v>
      </c>
      <c r="J184" t="s">
        <v>319</v>
      </c>
      <c r="K184">
        <v>3</v>
      </c>
    </row>
    <row r="185" spans="1:11">
      <c r="A185" s="86" t="s">
        <v>914</v>
      </c>
      <c r="B185" s="86" t="s">
        <v>320</v>
      </c>
      <c r="C185" s="86">
        <v>5</v>
      </c>
      <c r="D185" s="150" t="str">
        <f>IFERROR(MATCH(A185,'상위 PV'!$H$2:$H$7,0),"")</f>
        <v/>
      </c>
      <c r="E185" t="str">
        <f>IF(D185="","",D185&amp;"@"&amp;COUNTIF($D$1:D185,D185))</f>
        <v/>
      </c>
      <c r="F185" t="str">
        <f t="shared" si="2"/>
        <v>Linkedin.com</v>
      </c>
      <c r="G185">
        <v>4</v>
      </c>
      <c r="I185" t="s">
        <v>995</v>
      </c>
      <c r="J185" t="s">
        <v>319</v>
      </c>
      <c r="K185">
        <v>3</v>
      </c>
    </row>
    <row r="186" spans="1:11">
      <c r="A186" s="86" t="s">
        <v>1031</v>
      </c>
      <c r="B186" s="86" t="s">
        <v>319</v>
      </c>
      <c r="C186" s="86">
        <v>5</v>
      </c>
      <c r="D186" s="150" t="str">
        <f>IFERROR(MATCH(A186,'상위 PV'!$H$2:$H$7,0),"")</f>
        <v/>
      </c>
      <c r="E186" t="str">
        <f>IF(D186="","",D186&amp;"@"&amp;COUNTIF($D$1:D186,D186))</f>
        <v/>
      </c>
      <c r="F186" t="str">
        <f t="shared" si="2"/>
        <v>Google.com</v>
      </c>
      <c r="G186">
        <v>4</v>
      </c>
      <c r="I186" t="s">
        <v>1062</v>
      </c>
      <c r="J186" t="s">
        <v>326</v>
      </c>
      <c r="K186">
        <v>3</v>
      </c>
    </row>
    <row r="187" spans="1:11">
      <c r="A187" s="86" t="s">
        <v>1738</v>
      </c>
      <c r="B187" s="86" t="s">
        <v>319</v>
      </c>
      <c r="C187" s="86">
        <v>5</v>
      </c>
      <c r="D187" s="150" t="str">
        <f>IFERROR(MATCH(A187,'상위 PV'!$H$2:$H$7,0),"")</f>
        <v/>
      </c>
      <c r="E187" t="str">
        <f>IF(D187="","",D187&amp;"@"&amp;COUNTIF($D$1:D187,D187))</f>
        <v/>
      </c>
      <c r="F187" t="str">
        <f t="shared" si="2"/>
        <v>Google.com</v>
      </c>
      <c r="G187">
        <v>4</v>
      </c>
      <c r="I187" t="s">
        <v>1062</v>
      </c>
      <c r="J187" t="s">
        <v>1109</v>
      </c>
      <c r="K187">
        <v>3</v>
      </c>
    </row>
    <row r="188" spans="1:11">
      <c r="A188" s="86" t="s">
        <v>1596</v>
      </c>
      <c r="B188" s="86" t="s">
        <v>319</v>
      </c>
      <c r="C188" s="86">
        <v>5</v>
      </c>
      <c r="D188" s="150" t="str">
        <f>IFERROR(MATCH(A188,'상위 PV'!$H$2:$H$7,0),"")</f>
        <v/>
      </c>
      <c r="E188" t="str">
        <f>IF(D188="","",D188&amp;"@"&amp;COUNTIF($D$1:D188,D188))</f>
        <v/>
      </c>
      <c r="F188" t="str">
        <f t="shared" si="2"/>
        <v>Google.com</v>
      </c>
      <c r="G188">
        <v>4</v>
      </c>
      <c r="I188" t="s">
        <v>1115</v>
      </c>
      <c r="J188" t="s">
        <v>322</v>
      </c>
      <c r="K188">
        <v>3</v>
      </c>
    </row>
    <row r="189" spans="1:11">
      <c r="A189" s="86" t="s">
        <v>1068</v>
      </c>
      <c r="B189" s="86" t="s">
        <v>319</v>
      </c>
      <c r="C189" s="86">
        <v>5</v>
      </c>
      <c r="D189" s="150" t="str">
        <f>IFERROR(MATCH(A189,'상위 PV'!$H$2:$H$7,0),"")</f>
        <v/>
      </c>
      <c r="E189" t="str">
        <f>IF(D189="","",D189&amp;"@"&amp;COUNTIF($D$1:D189,D189))</f>
        <v/>
      </c>
      <c r="F189" t="str">
        <f t="shared" si="2"/>
        <v>Google.com</v>
      </c>
      <c r="G189">
        <v>4</v>
      </c>
      <c r="I189" t="s">
        <v>1164</v>
      </c>
      <c r="J189" t="s">
        <v>323</v>
      </c>
      <c r="K189">
        <v>3</v>
      </c>
    </row>
    <row r="190" spans="1:11">
      <c r="A190" s="86" t="s">
        <v>291</v>
      </c>
      <c r="B190" s="86" t="s">
        <v>319</v>
      </c>
      <c r="C190" s="86">
        <v>5</v>
      </c>
      <c r="D190" s="150" t="str">
        <f>IFERROR(MATCH(A190,'상위 PV'!$H$2:$H$7,0),"")</f>
        <v/>
      </c>
      <c r="E190" t="str">
        <f>IF(D190="","",D190&amp;"@"&amp;COUNTIF($D$1:D190,D190))</f>
        <v/>
      </c>
      <c r="F190" t="str">
        <f t="shared" si="2"/>
        <v>Google.com</v>
      </c>
      <c r="G190">
        <v>4</v>
      </c>
      <c r="I190" t="s">
        <v>1238</v>
      </c>
      <c r="J190" t="s">
        <v>321</v>
      </c>
      <c r="K190">
        <v>3</v>
      </c>
    </row>
    <row r="191" spans="1:11">
      <c r="A191" s="86" t="s">
        <v>254</v>
      </c>
      <c r="B191" s="86" t="s">
        <v>934</v>
      </c>
      <c r="C191" s="86">
        <v>4</v>
      </c>
      <c r="D191" s="150" t="str">
        <f>IFERROR(MATCH(A191,'상위 PV'!$H$2:$H$7,0),"")</f>
        <v/>
      </c>
      <c r="E191" t="str">
        <f>IF(D191="","",D191&amp;"@"&amp;COUNTIF($D$1:D191,D191))</f>
        <v/>
      </c>
      <c r="F191" t="str">
        <f t="shared" si="2"/>
        <v>Lens.google.com</v>
      </c>
      <c r="G191">
        <v>4</v>
      </c>
      <c r="I191" t="s">
        <v>674</v>
      </c>
      <c r="J191" t="s">
        <v>319</v>
      </c>
      <c r="K191">
        <v>3</v>
      </c>
    </row>
    <row r="192" spans="1:11">
      <c r="A192" s="86" t="s">
        <v>254</v>
      </c>
      <c r="B192" s="86" t="s">
        <v>1231</v>
      </c>
      <c r="C192" s="86">
        <v>4</v>
      </c>
      <c r="D192" s="150" t="str">
        <f>IFERROR(MATCH(A192,'상위 PV'!$H$2:$H$7,0),"")</f>
        <v/>
      </c>
      <c r="E192" t="str">
        <f>IF(D192="","",D192&amp;"@"&amp;COUNTIF($D$1:D192,D192))</f>
        <v/>
      </c>
      <c r="F192" t="str">
        <f t="shared" si="2"/>
        <v>Skenmove.com</v>
      </c>
      <c r="G192">
        <v>4</v>
      </c>
      <c r="I192" t="s">
        <v>1137</v>
      </c>
      <c r="J192" t="s">
        <v>319</v>
      </c>
      <c r="K192">
        <v>3</v>
      </c>
    </row>
    <row r="193" spans="1:11">
      <c r="A193" s="86" t="s">
        <v>1249</v>
      </c>
      <c r="B193" s="86" t="s">
        <v>319</v>
      </c>
      <c r="C193" s="86">
        <v>4</v>
      </c>
      <c r="D193" s="150" t="str">
        <f>IFERROR(MATCH(A193,'상위 PV'!$H$2:$H$7,0),"")</f>
        <v/>
      </c>
      <c r="E193" t="str">
        <f>IF(D193="","",D193&amp;"@"&amp;COUNTIF($D$1:D193,D193))</f>
        <v/>
      </c>
      <c r="F193" t="str">
        <f t="shared" si="2"/>
        <v>Google.com</v>
      </c>
      <c r="G193">
        <v>4</v>
      </c>
      <c r="I193" t="s">
        <v>1253</v>
      </c>
      <c r="J193" t="s">
        <v>319</v>
      </c>
      <c r="K193">
        <v>3</v>
      </c>
    </row>
    <row r="194" spans="1:11">
      <c r="A194" s="86" t="s">
        <v>282</v>
      </c>
      <c r="B194" s="86" t="s">
        <v>319</v>
      </c>
      <c r="C194" s="86">
        <v>4</v>
      </c>
      <c r="D194" s="150" t="str">
        <f>IFERROR(MATCH(A194,'상위 PV'!$H$2:$H$7,0),"")</f>
        <v/>
      </c>
      <c r="E194" t="str">
        <f>IF(D194="","",D194&amp;"@"&amp;COUNTIF($D$1:D194,D194))</f>
        <v/>
      </c>
      <c r="F194" t="str">
        <f t="shared" si="2"/>
        <v>Google.com</v>
      </c>
      <c r="G194">
        <v>4</v>
      </c>
      <c r="I194" t="s">
        <v>1254</v>
      </c>
      <c r="J194" t="s">
        <v>319</v>
      </c>
      <c r="K194">
        <v>3</v>
      </c>
    </row>
    <row r="195" spans="1:11">
      <c r="A195" s="86" t="s">
        <v>293</v>
      </c>
      <c r="B195" s="86" t="s">
        <v>318</v>
      </c>
      <c r="C195" s="86">
        <v>4</v>
      </c>
      <c r="D195" s="150" t="str">
        <f>IFERROR(MATCH(A195,'상위 PV'!$H$2:$H$7,0),"")</f>
        <v/>
      </c>
      <c r="E195" t="str">
        <f>IF(D195="","",D195&amp;"@"&amp;COUNTIF($D$1:D195,D195))</f>
        <v/>
      </c>
      <c r="F195" t="str">
        <f t="shared" ref="F195:F258" si="3">IF(B195="google","Google.com",IF(B195="(direct)","직접유입",UPPER(LEFT(B195,1))&amp;MID(B195,2,99)))</f>
        <v>직접유입</v>
      </c>
      <c r="G195">
        <v>4</v>
      </c>
      <c r="I195" t="s">
        <v>1246</v>
      </c>
      <c r="J195" t="s">
        <v>319</v>
      </c>
      <c r="K195">
        <v>3</v>
      </c>
    </row>
    <row r="196" spans="1:11">
      <c r="A196" s="86" t="s">
        <v>1040</v>
      </c>
      <c r="B196" s="86" t="s">
        <v>319</v>
      </c>
      <c r="C196" s="86">
        <v>4</v>
      </c>
      <c r="D196" s="150" t="str">
        <f>IFERROR(MATCH(A196,'상위 PV'!$H$2:$H$7,0),"")</f>
        <v/>
      </c>
      <c r="E196" t="str">
        <f>IF(D196="","",D196&amp;"@"&amp;COUNTIF($D$1:D196,D196))</f>
        <v/>
      </c>
      <c r="F196" t="str">
        <f t="shared" si="3"/>
        <v>Google.com</v>
      </c>
      <c r="G196">
        <v>4</v>
      </c>
      <c r="I196" t="s">
        <v>1035</v>
      </c>
      <c r="J196" t="s">
        <v>319</v>
      </c>
      <c r="K196">
        <v>3</v>
      </c>
    </row>
    <row r="197" spans="1:11">
      <c r="A197" s="86" t="s">
        <v>512</v>
      </c>
      <c r="B197" s="86" t="s">
        <v>1231</v>
      </c>
      <c r="C197" s="86">
        <v>4</v>
      </c>
      <c r="D197" s="150" t="str">
        <f>IFERROR(MATCH(A197,'상위 PV'!$H$2:$H$7,0),"")</f>
        <v/>
      </c>
      <c r="E197" t="str">
        <f>IF(D197="","",D197&amp;"@"&amp;COUNTIF($D$1:D197,D197))</f>
        <v/>
      </c>
      <c r="F197" t="str">
        <f t="shared" si="3"/>
        <v>Skenmove.com</v>
      </c>
      <c r="G197">
        <v>4</v>
      </c>
      <c r="I197" t="s">
        <v>1082</v>
      </c>
      <c r="J197" t="s">
        <v>327</v>
      </c>
      <c r="K197">
        <v>3</v>
      </c>
    </row>
    <row r="198" spans="1:11">
      <c r="A198" s="86" t="s">
        <v>1263</v>
      </c>
      <c r="B198" s="86" t="s">
        <v>319</v>
      </c>
      <c r="C198" s="86">
        <v>4</v>
      </c>
      <c r="D198" s="150" t="str">
        <f>IFERROR(MATCH(A198,'상위 PV'!$H$2:$H$7,0),"")</f>
        <v/>
      </c>
      <c r="E198" t="str">
        <f>IF(D198="","",D198&amp;"@"&amp;COUNTIF($D$1:D198,D198))</f>
        <v/>
      </c>
      <c r="F198" t="str">
        <f t="shared" si="3"/>
        <v>Google.com</v>
      </c>
      <c r="G198">
        <v>4</v>
      </c>
      <c r="I198" t="s">
        <v>289</v>
      </c>
      <c r="J198" t="s">
        <v>319</v>
      </c>
      <c r="K198">
        <v>3</v>
      </c>
    </row>
    <row r="199" spans="1:11">
      <c r="A199" s="86" t="s">
        <v>920</v>
      </c>
      <c r="B199" s="86" t="s">
        <v>319</v>
      </c>
      <c r="C199" s="86">
        <v>4</v>
      </c>
      <c r="D199" s="150" t="str">
        <f>IFERROR(MATCH(A199,'상위 PV'!$H$2:$H$7,0),"")</f>
        <v/>
      </c>
      <c r="E199" t="str">
        <f>IF(D199="","",D199&amp;"@"&amp;COUNTIF($D$1:D199,D199))</f>
        <v/>
      </c>
      <c r="F199" t="str">
        <f t="shared" si="3"/>
        <v>Google.com</v>
      </c>
      <c r="G199">
        <v>4</v>
      </c>
      <c r="I199" t="s">
        <v>1255</v>
      </c>
      <c r="J199" t="s">
        <v>319</v>
      </c>
      <c r="K199">
        <v>3</v>
      </c>
    </row>
    <row r="200" spans="1:11">
      <c r="A200" s="86" t="s">
        <v>1173</v>
      </c>
      <c r="B200" s="86" t="s">
        <v>319</v>
      </c>
      <c r="C200" s="86">
        <v>4</v>
      </c>
      <c r="D200" s="150" t="str">
        <f>IFERROR(MATCH(A200,'상위 PV'!$H$2:$H$7,0),"")</f>
        <v/>
      </c>
      <c r="E200" t="str">
        <f>IF(D200="","",D200&amp;"@"&amp;COUNTIF($D$1:D200,D200))</f>
        <v/>
      </c>
      <c r="F200" t="str">
        <f t="shared" si="3"/>
        <v>Google.com</v>
      </c>
      <c r="G200">
        <v>4</v>
      </c>
      <c r="I200" t="s">
        <v>970</v>
      </c>
      <c r="J200" t="s">
        <v>319</v>
      </c>
      <c r="K200">
        <v>3</v>
      </c>
    </row>
    <row r="201" spans="1:11">
      <c r="A201" s="86" t="s">
        <v>672</v>
      </c>
      <c r="B201" s="86" t="s">
        <v>319</v>
      </c>
      <c r="C201" s="86">
        <v>4</v>
      </c>
      <c r="D201" s="150" t="str">
        <f>IFERROR(MATCH(A201,'상위 PV'!$H$2:$H$7,0),"")</f>
        <v/>
      </c>
      <c r="E201" t="str">
        <f>IF(D201="","",D201&amp;"@"&amp;COUNTIF($D$1:D201,D201))</f>
        <v/>
      </c>
      <c r="F201" t="str">
        <f t="shared" si="3"/>
        <v>Google.com</v>
      </c>
      <c r="G201">
        <v>4</v>
      </c>
      <c r="I201" t="s">
        <v>501</v>
      </c>
      <c r="J201" t="s">
        <v>319</v>
      </c>
      <c r="K201">
        <v>3</v>
      </c>
    </row>
    <row r="202" spans="1:11">
      <c r="A202" s="86" t="s">
        <v>669</v>
      </c>
      <c r="B202" s="86" t="s">
        <v>319</v>
      </c>
      <c r="C202" s="86">
        <v>4</v>
      </c>
      <c r="D202" s="150" t="str">
        <f>IFERROR(MATCH(A202,'상위 PV'!$H$2:$H$7,0),"")</f>
        <v/>
      </c>
      <c r="E202" t="str">
        <f>IF(D202="","",D202&amp;"@"&amp;COUNTIF($D$1:D202,D202))</f>
        <v/>
      </c>
      <c r="F202" t="str">
        <f t="shared" si="3"/>
        <v>Google.com</v>
      </c>
      <c r="G202">
        <v>4</v>
      </c>
      <c r="I202" t="s">
        <v>1210</v>
      </c>
      <c r="J202" t="s">
        <v>319</v>
      </c>
      <c r="K202">
        <v>3</v>
      </c>
    </row>
    <row r="203" spans="1:11">
      <c r="A203" s="86" t="s">
        <v>966</v>
      </c>
      <c r="B203" s="86" t="s">
        <v>318</v>
      </c>
      <c r="C203" s="86">
        <v>4</v>
      </c>
      <c r="D203" s="150" t="str">
        <f>IFERROR(MATCH(A203,'상위 PV'!$H$2:$H$7,0),"")</f>
        <v/>
      </c>
      <c r="E203" t="str">
        <f>IF(D203="","",D203&amp;"@"&amp;COUNTIF($D$1:D203,D203))</f>
        <v/>
      </c>
      <c r="F203" t="str">
        <f t="shared" si="3"/>
        <v>직접유입</v>
      </c>
      <c r="G203">
        <v>4</v>
      </c>
      <c r="I203" t="s">
        <v>1256</v>
      </c>
      <c r="J203" t="s">
        <v>318</v>
      </c>
      <c r="K203">
        <v>3</v>
      </c>
    </row>
    <row r="204" spans="1:11">
      <c r="A204" s="86" t="s">
        <v>1029</v>
      </c>
      <c r="B204" s="86" t="s">
        <v>318</v>
      </c>
      <c r="C204" s="86">
        <v>4</v>
      </c>
      <c r="D204" s="150" t="str">
        <f>IFERROR(MATCH(A204,'상위 PV'!$H$2:$H$7,0),"")</f>
        <v/>
      </c>
      <c r="E204" t="str">
        <f>IF(D204="","",D204&amp;"@"&amp;COUNTIF($D$1:D204,D204))</f>
        <v/>
      </c>
      <c r="F204" t="str">
        <f t="shared" si="3"/>
        <v>직접유입</v>
      </c>
      <c r="G204">
        <v>4</v>
      </c>
      <c r="I204" t="s">
        <v>673</v>
      </c>
      <c r="J204" t="s">
        <v>319</v>
      </c>
      <c r="K204">
        <v>3</v>
      </c>
    </row>
    <row r="205" spans="1:11">
      <c r="A205" s="86" t="s">
        <v>1028</v>
      </c>
      <c r="B205" s="86" t="s">
        <v>319</v>
      </c>
      <c r="C205" s="86">
        <v>4</v>
      </c>
      <c r="D205" s="150" t="str">
        <f>IFERROR(MATCH(A205,'상위 PV'!$H$2:$H$7,0),"")</f>
        <v/>
      </c>
      <c r="E205" t="str">
        <f>IF(D205="","",D205&amp;"@"&amp;COUNTIF($D$1:D205,D205))</f>
        <v/>
      </c>
      <c r="F205" t="str">
        <f t="shared" si="3"/>
        <v>Google.com</v>
      </c>
      <c r="G205">
        <v>4</v>
      </c>
      <c r="I205" t="s">
        <v>286</v>
      </c>
      <c r="J205" t="s">
        <v>319</v>
      </c>
      <c r="K205">
        <v>3</v>
      </c>
    </row>
    <row r="206" spans="1:11">
      <c r="A206" s="86" t="s">
        <v>1164</v>
      </c>
      <c r="B206" s="86" t="s">
        <v>319</v>
      </c>
      <c r="C206" s="86">
        <v>4</v>
      </c>
      <c r="D206" s="150" t="str">
        <f>IFERROR(MATCH(A206,'상위 PV'!$H$2:$H$7,0),"")</f>
        <v/>
      </c>
      <c r="E206" t="str">
        <f>IF(D206="","",D206&amp;"@"&amp;COUNTIF($D$1:D206,D206))</f>
        <v/>
      </c>
      <c r="F206" t="str">
        <f t="shared" si="3"/>
        <v>Google.com</v>
      </c>
      <c r="G206">
        <v>4</v>
      </c>
      <c r="I206" t="s">
        <v>915</v>
      </c>
      <c r="J206" t="s">
        <v>318</v>
      </c>
      <c r="K206">
        <v>3</v>
      </c>
    </row>
    <row r="207" spans="1:11">
      <c r="A207" s="86" t="s">
        <v>1419</v>
      </c>
      <c r="B207" s="86" t="s">
        <v>319</v>
      </c>
      <c r="C207" s="86">
        <v>4</v>
      </c>
      <c r="D207" s="150" t="str">
        <f>IFERROR(MATCH(A207,'상위 PV'!$H$2:$H$7,0),"")</f>
        <v/>
      </c>
      <c r="E207" t="str">
        <f>IF(D207="","",D207&amp;"@"&amp;COUNTIF($D$1:D207,D207))</f>
        <v/>
      </c>
      <c r="F207" t="str">
        <f t="shared" si="3"/>
        <v>Google.com</v>
      </c>
      <c r="G207">
        <v>4</v>
      </c>
      <c r="I207" t="s">
        <v>1218</v>
      </c>
      <c r="J207" t="s">
        <v>319</v>
      </c>
      <c r="K207">
        <v>3</v>
      </c>
    </row>
    <row r="208" spans="1:11">
      <c r="A208" s="86" t="s">
        <v>1526</v>
      </c>
      <c r="B208" s="86" t="s">
        <v>318</v>
      </c>
      <c r="C208" s="86">
        <v>4</v>
      </c>
      <c r="D208" s="150" t="str">
        <f>IFERROR(MATCH(A208,'상위 PV'!$H$2:$H$7,0),"")</f>
        <v/>
      </c>
      <c r="E208" t="str">
        <f>IF(D208="","",D208&amp;"@"&amp;COUNTIF($D$1:D208,D208))</f>
        <v/>
      </c>
      <c r="F208" t="str">
        <f t="shared" si="3"/>
        <v>직접유입</v>
      </c>
      <c r="G208">
        <v>4</v>
      </c>
      <c r="I208" t="s">
        <v>302</v>
      </c>
      <c r="J208" t="s">
        <v>319</v>
      </c>
      <c r="K208">
        <v>3</v>
      </c>
    </row>
    <row r="209" spans="1:11">
      <c r="A209" s="86" t="s">
        <v>1526</v>
      </c>
      <c r="B209" s="86" t="s">
        <v>319</v>
      </c>
      <c r="C209" s="86">
        <v>4</v>
      </c>
      <c r="D209" s="150" t="str">
        <f>IFERROR(MATCH(A209,'상위 PV'!$H$2:$H$7,0),"")</f>
        <v/>
      </c>
      <c r="E209" t="str">
        <f>IF(D209="","",D209&amp;"@"&amp;COUNTIF($D$1:D209,D209))</f>
        <v/>
      </c>
      <c r="F209" t="str">
        <f t="shared" si="3"/>
        <v>Google.com</v>
      </c>
      <c r="G209">
        <v>4</v>
      </c>
      <c r="I209" t="s">
        <v>300</v>
      </c>
      <c r="J209" t="s">
        <v>318</v>
      </c>
      <c r="K209">
        <v>3</v>
      </c>
    </row>
    <row r="210" spans="1:11">
      <c r="A210" s="86" t="s">
        <v>1483</v>
      </c>
      <c r="B210" s="86" t="s">
        <v>318</v>
      </c>
      <c r="C210" s="86">
        <v>4</v>
      </c>
      <c r="D210" s="150" t="str">
        <f>IFERROR(MATCH(A210,'상위 PV'!$H$2:$H$7,0),"")</f>
        <v/>
      </c>
      <c r="E210" t="str">
        <f>IF(D210="","",D210&amp;"@"&amp;COUNTIF($D$1:D210,D210))</f>
        <v/>
      </c>
      <c r="F210" t="str">
        <f t="shared" si="3"/>
        <v>직접유입</v>
      </c>
      <c r="G210">
        <v>4</v>
      </c>
      <c r="I210" t="s">
        <v>300</v>
      </c>
      <c r="J210" t="s">
        <v>320</v>
      </c>
      <c r="K210">
        <v>3</v>
      </c>
    </row>
    <row r="211" spans="1:11">
      <c r="A211" s="86" t="s">
        <v>1513</v>
      </c>
      <c r="B211" s="86" t="s">
        <v>318</v>
      </c>
      <c r="C211" s="86">
        <v>4</v>
      </c>
      <c r="D211" s="150" t="str">
        <f>IFERROR(MATCH(A211,'상위 PV'!$H$2:$H$7,0),"")</f>
        <v/>
      </c>
      <c r="E211" t="str">
        <f>IF(D211="","",D211&amp;"@"&amp;COUNTIF($D$1:D211,D211))</f>
        <v/>
      </c>
      <c r="F211" t="str">
        <f t="shared" si="3"/>
        <v>직접유입</v>
      </c>
      <c r="G211">
        <v>4</v>
      </c>
      <c r="I211" t="s">
        <v>303</v>
      </c>
      <c r="J211" t="s">
        <v>319</v>
      </c>
      <c r="K211">
        <v>3</v>
      </c>
    </row>
    <row r="212" spans="1:11">
      <c r="A212" s="86" t="s">
        <v>1532</v>
      </c>
      <c r="B212" s="86" t="s">
        <v>318</v>
      </c>
      <c r="C212" s="86">
        <v>4</v>
      </c>
      <c r="D212" s="150" t="str">
        <f>IFERROR(MATCH(A212,'상위 PV'!$H$2:$H$7,0),"")</f>
        <v/>
      </c>
      <c r="E212" t="str">
        <f>IF(D212="","",D212&amp;"@"&amp;COUNTIF($D$1:D212,D212))</f>
        <v/>
      </c>
      <c r="F212" t="str">
        <f t="shared" si="3"/>
        <v>직접유입</v>
      </c>
      <c r="G212">
        <v>4</v>
      </c>
      <c r="I212" t="s">
        <v>303</v>
      </c>
      <c r="J212" t="s">
        <v>1231</v>
      </c>
      <c r="K212">
        <v>3</v>
      </c>
    </row>
    <row r="213" spans="1:11">
      <c r="A213" s="86" t="s">
        <v>1546</v>
      </c>
      <c r="B213" s="86" t="s">
        <v>319</v>
      </c>
      <c r="C213" s="86">
        <v>4</v>
      </c>
      <c r="D213" s="150" t="str">
        <f>IFERROR(MATCH(A213,'상위 PV'!$H$2:$H$7,0),"")</f>
        <v/>
      </c>
      <c r="E213" t="str">
        <f>IF(D213="","",D213&amp;"@"&amp;COUNTIF($D$1:D213,D213))</f>
        <v/>
      </c>
      <c r="F213" t="str">
        <f t="shared" si="3"/>
        <v>Google.com</v>
      </c>
      <c r="G213">
        <v>4</v>
      </c>
      <c r="I213" t="s">
        <v>1031</v>
      </c>
      <c r="J213" t="s">
        <v>319</v>
      </c>
      <c r="K213">
        <v>3</v>
      </c>
    </row>
    <row r="214" spans="1:11">
      <c r="A214" s="86" t="s">
        <v>1594</v>
      </c>
      <c r="B214" s="86" t="s">
        <v>319</v>
      </c>
      <c r="C214" s="86">
        <v>4</v>
      </c>
      <c r="D214" s="150" t="str">
        <f>IFERROR(MATCH(A214,'상위 PV'!$H$2:$H$7,0),"")</f>
        <v/>
      </c>
      <c r="E214" t="str">
        <f>IF(D214="","",D214&amp;"@"&amp;COUNTIF($D$1:D214,D214))</f>
        <v/>
      </c>
      <c r="F214" t="str">
        <f t="shared" si="3"/>
        <v>Google.com</v>
      </c>
      <c r="G214">
        <v>4</v>
      </c>
      <c r="I214" t="s">
        <v>261</v>
      </c>
      <c r="J214" t="s">
        <v>1373</v>
      </c>
      <c r="K214">
        <v>3</v>
      </c>
    </row>
    <row r="215" spans="1:11">
      <c r="A215" s="86" t="s">
        <v>1609</v>
      </c>
      <c r="B215" s="86" t="s">
        <v>319</v>
      </c>
      <c r="C215" s="86">
        <v>4</v>
      </c>
      <c r="D215" s="150" t="str">
        <f>IFERROR(MATCH(A215,'상위 PV'!$H$2:$H$7,0),"")</f>
        <v/>
      </c>
      <c r="E215" t="str">
        <f>IF(D215="","",D215&amp;"@"&amp;COUNTIF($D$1:D215,D215))</f>
        <v/>
      </c>
      <c r="F215" t="str">
        <f t="shared" si="3"/>
        <v>Google.com</v>
      </c>
      <c r="G215">
        <v>4</v>
      </c>
      <c r="I215" t="s">
        <v>260</v>
      </c>
      <c r="J215" t="s">
        <v>321</v>
      </c>
      <c r="K215">
        <v>3</v>
      </c>
    </row>
    <row r="216" spans="1:11">
      <c r="A216" s="86" t="s">
        <v>1628</v>
      </c>
      <c r="B216" s="86" t="s">
        <v>1438</v>
      </c>
      <c r="C216" s="86">
        <v>4</v>
      </c>
      <c r="D216" s="150">
        <f>IFERROR(MATCH(A216,'상위 PV'!$H$2:$H$7,0),"")</f>
        <v>3</v>
      </c>
      <c r="E216" t="str">
        <f>IF(D216="","",D216&amp;"@"&amp;COUNTIF($D$1:D216,D216))</f>
        <v>3@4</v>
      </c>
      <c r="F216" t="str">
        <f t="shared" si="3"/>
        <v>Skenergy.com</v>
      </c>
      <c r="G216">
        <v>4</v>
      </c>
      <c r="I216" t="s">
        <v>1142</v>
      </c>
      <c r="J216" t="s">
        <v>319</v>
      </c>
      <c r="K216">
        <v>3</v>
      </c>
    </row>
    <row r="217" spans="1:11">
      <c r="A217" s="86" t="s">
        <v>1628</v>
      </c>
      <c r="B217" s="86" t="s">
        <v>325</v>
      </c>
      <c r="C217" s="86">
        <v>4</v>
      </c>
      <c r="D217" s="150">
        <f>IFERROR(MATCH(A217,'상위 PV'!$H$2:$H$7,0),"")</f>
        <v>3</v>
      </c>
      <c r="E217" t="str">
        <f>IF(D217="","",D217&amp;"@"&amp;COUNTIF($D$1:D217,D217))</f>
        <v>3@5</v>
      </c>
      <c r="F217" t="str">
        <f t="shared" si="3"/>
        <v>Statics.teams.cdn.office.net</v>
      </c>
      <c r="G217">
        <v>4</v>
      </c>
      <c r="I217" t="s">
        <v>1088</v>
      </c>
      <c r="J217" t="s">
        <v>319</v>
      </c>
      <c r="K217">
        <v>3</v>
      </c>
    </row>
    <row r="218" spans="1:11">
      <c r="A218" s="86" t="s">
        <v>1676</v>
      </c>
      <c r="B218" s="86" t="s">
        <v>326</v>
      </c>
      <c r="C218" s="86">
        <v>4</v>
      </c>
      <c r="D218" s="150" t="str">
        <f>IFERROR(MATCH(A218,'상위 PV'!$H$2:$H$7,0),"")</f>
        <v/>
      </c>
      <c r="E218" t="str">
        <f>IF(D218="","",D218&amp;"@"&amp;COUNTIF($D$1:D218,D218))</f>
        <v/>
      </c>
      <c r="F218" t="str">
        <f t="shared" si="3"/>
        <v>Bing</v>
      </c>
      <c r="G218">
        <v>4</v>
      </c>
      <c r="I218" t="s">
        <v>1089</v>
      </c>
      <c r="J218" t="s">
        <v>319</v>
      </c>
      <c r="K218">
        <v>3</v>
      </c>
    </row>
    <row r="219" spans="1:11">
      <c r="A219" s="86" t="s">
        <v>1677</v>
      </c>
      <c r="B219" s="86" t="s">
        <v>318</v>
      </c>
      <c r="C219" s="86">
        <v>4</v>
      </c>
      <c r="D219" s="150" t="str">
        <f>IFERROR(MATCH(A219,'상위 PV'!$H$2:$H$7,0),"")</f>
        <v/>
      </c>
      <c r="E219" t="str">
        <f>IF(D219="","",D219&amp;"@"&amp;COUNTIF($D$1:D219,D219))</f>
        <v/>
      </c>
      <c r="F219" t="str">
        <f t="shared" si="3"/>
        <v>직접유입</v>
      </c>
      <c r="G219">
        <v>4</v>
      </c>
      <c r="I219" t="s">
        <v>974</v>
      </c>
      <c r="J219" t="s">
        <v>319</v>
      </c>
      <c r="K219">
        <v>3</v>
      </c>
    </row>
    <row r="220" spans="1:11">
      <c r="A220" s="86" t="s">
        <v>1713</v>
      </c>
      <c r="B220" s="86" t="s">
        <v>326</v>
      </c>
      <c r="C220" s="86">
        <v>4</v>
      </c>
      <c r="D220" s="150" t="str">
        <f>IFERROR(MATCH(A220,'상위 PV'!$H$2:$H$7,0),"")</f>
        <v/>
      </c>
      <c r="E220" t="str">
        <f>IF(D220="","",D220&amp;"@"&amp;COUNTIF($D$1:D220,D220))</f>
        <v/>
      </c>
      <c r="F220" t="str">
        <f t="shared" si="3"/>
        <v>Bing</v>
      </c>
      <c r="G220">
        <v>4</v>
      </c>
      <c r="I220" t="s">
        <v>1227</v>
      </c>
      <c r="J220" t="s">
        <v>318</v>
      </c>
      <c r="K220">
        <v>3</v>
      </c>
    </row>
    <row r="221" spans="1:11">
      <c r="A221" s="86" t="s">
        <v>1810</v>
      </c>
      <c r="B221" s="86" t="s">
        <v>1919</v>
      </c>
      <c r="C221" s="86">
        <v>4</v>
      </c>
      <c r="D221" s="150">
        <f>IFERROR(MATCH(A221,'상위 PV'!$H$2:$H$7,0),"")</f>
        <v>2</v>
      </c>
      <c r="E221" t="str">
        <f>IF(D221="","",D221&amp;"@"&amp;COUNTIF($D$1:D221,D221))</f>
        <v>2@10</v>
      </c>
      <c r="F221" t="str">
        <f t="shared" si="3"/>
        <v>Skmagic.hanbiro.net</v>
      </c>
      <c r="G221">
        <v>4</v>
      </c>
      <c r="I221" t="s">
        <v>290</v>
      </c>
      <c r="J221" t="s">
        <v>318</v>
      </c>
      <c r="K221">
        <v>3</v>
      </c>
    </row>
    <row r="222" spans="1:11">
      <c r="A222" s="86" t="s">
        <v>674</v>
      </c>
      <c r="B222" s="86" t="s">
        <v>319</v>
      </c>
      <c r="C222" s="86">
        <v>4</v>
      </c>
      <c r="D222" s="150" t="str">
        <f>IFERROR(MATCH(A222,'상위 PV'!$H$2:$H$7,0),"")</f>
        <v/>
      </c>
      <c r="E222" t="str">
        <f>IF(D222="","",D222&amp;"@"&amp;COUNTIF($D$1:D222,D222))</f>
        <v/>
      </c>
      <c r="F222" t="str">
        <f t="shared" si="3"/>
        <v>Google.com</v>
      </c>
      <c r="G222">
        <v>4</v>
      </c>
      <c r="I222" t="s">
        <v>1009</v>
      </c>
      <c r="J222" t="s">
        <v>319</v>
      </c>
      <c r="K222">
        <v>3</v>
      </c>
    </row>
    <row r="223" spans="1:11">
      <c r="A223" s="86" t="s">
        <v>1177</v>
      </c>
      <c r="B223" s="86" t="s">
        <v>318</v>
      </c>
      <c r="C223" s="86">
        <v>4</v>
      </c>
      <c r="D223" s="150" t="str">
        <f>IFERROR(MATCH(A223,'상위 PV'!$H$2:$H$7,0),"")</f>
        <v/>
      </c>
      <c r="E223" t="str">
        <f>IF(D223="","",D223&amp;"@"&amp;COUNTIF($D$1:D223,D223))</f>
        <v/>
      </c>
      <c r="F223" t="str">
        <f t="shared" si="3"/>
        <v>직접유입</v>
      </c>
      <c r="G223">
        <v>3</v>
      </c>
      <c r="I223" t="s">
        <v>1068</v>
      </c>
      <c r="J223" t="s">
        <v>319</v>
      </c>
      <c r="K223">
        <v>3</v>
      </c>
    </row>
    <row r="224" spans="1:11">
      <c r="A224" s="86" t="s">
        <v>279</v>
      </c>
      <c r="B224" s="86" t="s">
        <v>326</v>
      </c>
      <c r="C224" s="86">
        <v>4</v>
      </c>
      <c r="D224" s="150" t="str">
        <f>IFERROR(MATCH(A224,'상위 PV'!$H$2:$H$7,0),"")</f>
        <v/>
      </c>
      <c r="E224" t="str">
        <f>IF(D224="","",D224&amp;"@"&amp;COUNTIF($D$1:D224,D224))</f>
        <v/>
      </c>
      <c r="F224" t="str">
        <f t="shared" si="3"/>
        <v>Bing</v>
      </c>
      <c r="G224">
        <v>3</v>
      </c>
      <c r="I224" t="s">
        <v>287</v>
      </c>
      <c r="J224" t="s">
        <v>319</v>
      </c>
      <c r="K224">
        <v>3</v>
      </c>
    </row>
    <row r="225" spans="1:11">
      <c r="A225" s="86" t="s">
        <v>1081</v>
      </c>
      <c r="B225" s="86" t="s">
        <v>318</v>
      </c>
      <c r="C225" s="86">
        <v>4</v>
      </c>
      <c r="D225" s="150" t="str">
        <f>IFERROR(MATCH(A225,'상위 PV'!$H$2:$H$7,0),"")</f>
        <v/>
      </c>
      <c r="E225" t="str">
        <f>IF(D225="","",D225&amp;"@"&amp;COUNTIF($D$1:D225,D225))</f>
        <v/>
      </c>
      <c r="F225" t="str">
        <f t="shared" si="3"/>
        <v>직접유입</v>
      </c>
      <c r="G225">
        <v>3</v>
      </c>
      <c r="I225" t="s">
        <v>1098</v>
      </c>
      <c r="J225" t="s">
        <v>319</v>
      </c>
      <c r="K225">
        <v>3</v>
      </c>
    </row>
    <row r="226" spans="1:11">
      <c r="A226" s="86" t="s">
        <v>1081</v>
      </c>
      <c r="B226" s="86" t="s">
        <v>319</v>
      </c>
      <c r="C226" s="86">
        <v>4</v>
      </c>
      <c r="D226" s="150" t="str">
        <f>IFERROR(MATCH(A226,'상위 PV'!$H$2:$H$7,0),"")</f>
        <v/>
      </c>
      <c r="E226" t="str">
        <f>IF(D226="","",D226&amp;"@"&amp;COUNTIF($D$1:D226,D226))</f>
        <v/>
      </c>
      <c r="F226" t="str">
        <f t="shared" si="3"/>
        <v>Google.com</v>
      </c>
      <c r="G226">
        <v>3</v>
      </c>
      <c r="I226" t="s">
        <v>270</v>
      </c>
      <c r="J226" t="s">
        <v>318</v>
      </c>
      <c r="K226">
        <v>3</v>
      </c>
    </row>
    <row r="227" spans="1:11">
      <c r="A227" s="86" t="s">
        <v>1268</v>
      </c>
      <c r="B227" s="86" t="s">
        <v>319</v>
      </c>
      <c r="C227" s="86">
        <v>4</v>
      </c>
      <c r="D227" s="150" t="str">
        <f>IFERROR(MATCH(A227,'상위 PV'!$H$2:$H$7,0),"")</f>
        <v/>
      </c>
      <c r="E227" t="str">
        <f>IF(D227="","",D227&amp;"@"&amp;COUNTIF($D$1:D227,D227))</f>
        <v/>
      </c>
      <c r="F227" t="str">
        <f t="shared" si="3"/>
        <v>Google.com</v>
      </c>
      <c r="G227">
        <v>3</v>
      </c>
      <c r="I227" t="s">
        <v>270</v>
      </c>
      <c r="J227" t="s">
        <v>326</v>
      </c>
      <c r="K227">
        <v>3</v>
      </c>
    </row>
    <row r="228" spans="1:11">
      <c r="A228" s="86" t="s">
        <v>285</v>
      </c>
      <c r="B228" s="86" t="s">
        <v>319</v>
      </c>
      <c r="C228" s="86">
        <v>4</v>
      </c>
      <c r="D228" s="150" t="str">
        <f>IFERROR(MATCH(A228,'상위 PV'!$H$2:$H$7,0),"")</f>
        <v/>
      </c>
      <c r="E228" t="str">
        <f>IF(D228="","",D228&amp;"@"&amp;COUNTIF($D$1:D228,D228))</f>
        <v/>
      </c>
      <c r="F228" t="str">
        <f t="shared" si="3"/>
        <v>Google.com</v>
      </c>
      <c r="G228">
        <v>3</v>
      </c>
      <c r="I228" t="s">
        <v>254</v>
      </c>
      <c r="J228" t="s">
        <v>947</v>
      </c>
      <c r="K228">
        <v>2</v>
      </c>
    </row>
    <row r="229" spans="1:11">
      <c r="A229" s="86" t="s">
        <v>1084</v>
      </c>
      <c r="B229" s="86" t="s">
        <v>1783</v>
      </c>
      <c r="C229" s="86">
        <v>4</v>
      </c>
      <c r="D229" s="150" t="str">
        <f>IFERROR(MATCH(A229,'상위 PV'!$H$2:$H$7,0),"")</f>
        <v/>
      </c>
      <c r="E229" t="str">
        <f>IF(D229="","",D229&amp;"@"&amp;COUNTIF($D$1:D229,D229))</f>
        <v/>
      </c>
      <c r="F229" t="str">
        <f t="shared" si="3"/>
        <v>Edgeservices.bing.com</v>
      </c>
      <c r="G229">
        <v>3</v>
      </c>
      <c r="I229" t="s">
        <v>254</v>
      </c>
      <c r="J229" t="s">
        <v>654</v>
      </c>
      <c r="K229">
        <v>2</v>
      </c>
    </row>
    <row r="230" spans="1:11">
      <c r="A230" s="86" t="s">
        <v>1716</v>
      </c>
      <c r="B230" s="86" t="s">
        <v>319</v>
      </c>
      <c r="C230" s="86">
        <v>4</v>
      </c>
      <c r="D230" s="150" t="str">
        <f>IFERROR(MATCH(A230,'상위 PV'!$H$2:$H$7,0),"")</f>
        <v/>
      </c>
      <c r="E230" t="str">
        <f>IF(D230="","",D230&amp;"@"&amp;COUNTIF($D$1:D230,D230))</f>
        <v/>
      </c>
      <c r="F230" t="str">
        <f t="shared" si="3"/>
        <v>Google.com</v>
      </c>
      <c r="G230">
        <v>3</v>
      </c>
      <c r="I230" t="s">
        <v>1120</v>
      </c>
      <c r="J230" t="s">
        <v>319</v>
      </c>
      <c r="K230">
        <v>2</v>
      </c>
    </row>
    <row r="231" spans="1:11">
      <c r="A231" s="86" t="s">
        <v>1815</v>
      </c>
      <c r="B231" s="86" t="s">
        <v>319</v>
      </c>
      <c r="C231" s="86">
        <v>4</v>
      </c>
      <c r="D231" s="150" t="str">
        <f>IFERROR(MATCH(A231,'상위 PV'!$H$2:$H$7,0),"")</f>
        <v/>
      </c>
      <c r="E231" t="str">
        <f>IF(D231="","",D231&amp;"@"&amp;COUNTIF($D$1:D231,D231))</f>
        <v/>
      </c>
      <c r="F231" t="str">
        <f t="shared" si="3"/>
        <v>Google.com</v>
      </c>
      <c r="G231">
        <v>3</v>
      </c>
      <c r="I231" t="s">
        <v>1257</v>
      </c>
      <c r="J231" t="s">
        <v>319</v>
      </c>
      <c r="K231">
        <v>2</v>
      </c>
    </row>
    <row r="232" spans="1:11">
      <c r="A232" s="86" t="s">
        <v>1564</v>
      </c>
      <c r="B232" s="86" t="s">
        <v>319</v>
      </c>
      <c r="C232" s="86">
        <v>4</v>
      </c>
      <c r="D232" s="150" t="str">
        <f>IFERROR(MATCH(A232,'상위 PV'!$H$2:$H$7,0),"")</f>
        <v/>
      </c>
      <c r="E232" t="str">
        <f>IF(D232="","",D232&amp;"@"&amp;COUNTIF($D$1:D232,D232))</f>
        <v/>
      </c>
      <c r="F232" t="str">
        <f t="shared" si="3"/>
        <v>Google.com</v>
      </c>
      <c r="G232">
        <v>3</v>
      </c>
      <c r="I232" t="s">
        <v>292</v>
      </c>
      <c r="J232" t="s">
        <v>319</v>
      </c>
      <c r="K232">
        <v>2</v>
      </c>
    </row>
    <row r="233" spans="1:11">
      <c r="A233" s="86" t="s">
        <v>1449</v>
      </c>
      <c r="B233" s="86" t="s">
        <v>318</v>
      </c>
      <c r="C233" s="86">
        <v>4</v>
      </c>
      <c r="D233" s="150" t="str">
        <f>IFERROR(MATCH(A233,'상위 PV'!$H$2:$H$7,0),"")</f>
        <v/>
      </c>
      <c r="E233" t="str">
        <f>IF(D233="","",D233&amp;"@"&amp;COUNTIF($D$1:D233,D233))</f>
        <v/>
      </c>
      <c r="F233" t="str">
        <f t="shared" si="3"/>
        <v>직접유입</v>
      </c>
      <c r="G233">
        <v>3</v>
      </c>
      <c r="I233" t="s">
        <v>272</v>
      </c>
      <c r="J233" t="s">
        <v>319</v>
      </c>
      <c r="K233">
        <v>2</v>
      </c>
    </row>
    <row r="234" spans="1:11">
      <c r="A234" s="86" t="s">
        <v>1449</v>
      </c>
      <c r="B234" s="86" t="s">
        <v>321</v>
      </c>
      <c r="C234" s="86">
        <v>4</v>
      </c>
      <c r="D234" s="150" t="str">
        <f>IFERROR(MATCH(A234,'상위 PV'!$H$2:$H$7,0),"")</f>
        <v/>
      </c>
      <c r="E234" t="str">
        <f>IF(D234="","",D234&amp;"@"&amp;COUNTIF($D$1:D234,D234))</f>
        <v/>
      </c>
      <c r="F234" t="str">
        <f t="shared" si="3"/>
        <v>Skinnovation.com</v>
      </c>
      <c r="G234">
        <v>3</v>
      </c>
      <c r="I234" t="s">
        <v>288</v>
      </c>
      <c r="J234" t="s">
        <v>319</v>
      </c>
      <c r="K234">
        <v>2</v>
      </c>
    </row>
    <row r="235" spans="1:11">
      <c r="A235" s="86" t="s">
        <v>306</v>
      </c>
      <c r="B235" s="86" t="s">
        <v>1917</v>
      </c>
      <c r="C235" s="86">
        <v>4</v>
      </c>
      <c r="D235" s="150" t="str">
        <f>IFERROR(MATCH(A235,'상위 PV'!$H$2:$H$7,0),"")</f>
        <v/>
      </c>
      <c r="E235" t="str">
        <f>IF(D235="","",D235&amp;"@"&amp;COUNTIF($D$1:D235,D235))</f>
        <v/>
      </c>
      <c r="F235" t="str">
        <f t="shared" si="3"/>
        <v>Googleadservices.com</v>
      </c>
      <c r="G235">
        <v>3</v>
      </c>
      <c r="I235" t="s">
        <v>933</v>
      </c>
      <c r="J235" t="s">
        <v>319</v>
      </c>
      <c r="K235">
        <v>2</v>
      </c>
    </row>
    <row r="236" spans="1:11">
      <c r="A236" s="86" t="s">
        <v>274</v>
      </c>
      <c r="B236" s="86" t="s">
        <v>1917</v>
      </c>
      <c r="C236" s="86">
        <v>4</v>
      </c>
      <c r="D236" s="150" t="str">
        <f>IFERROR(MATCH(A236,'상위 PV'!$H$2:$H$7,0),"")</f>
        <v/>
      </c>
      <c r="E236" t="str">
        <f>IF(D236="","",D236&amp;"@"&amp;COUNTIF($D$1:D236,D236))</f>
        <v/>
      </c>
      <c r="F236" t="str">
        <f t="shared" si="3"/>
        <v>Googleadservices.com</v>
      </c>
      <c r="G236">
        <v>3</v>
      </c>
      <c r="I236" t="s">
        <v>919</v>
      </c>
      <c r="J236" t="s">
        <v>1111</v>
      </c>
      <c r="K236">
        <v>2</v>
      </c>
    </row>
    <row r="237" spans="1:11">
      <c r="A237" s="86" t="s">
        <v>260</v>
      </c>
      <c r="B237" s="86" t="s">
        <v>592</v>
      </c>
      <c r="C237" s="86">
        <v>4</v>
      </c>
      <c r="D237" s="150" t="str">
        <f>IFERROR(MATCH(A237,'상위 PV'!$H$2:$H$7,0),"")</f>
        <v/>
      </c>
      <c r="E237" t="str">
        <f>IF(D237="","",D237&amp;"@"&amp;COUNTIF($D$1:D237,D237))</f>
        <v/>
      </c>
      <c r="F237" t="str">
        <f t="shared" si="3"/>
        <v>Eng.skgeocentric.com</v>
      </c>
      <c r="G237">
        <v>3</v>
      </c>
      <c r="I237" t="s">
        <v>1240</v>
      </c>
      <c r="J237" t="s">
        <v>320</v>
      </c>
      <c r="K237">
        <v>2</v>
      </c>
    </row>
    <row r="238" spans="1:11">
      <c r="A238" s="86" t="s">
        <v>881</v>
      </c>
      <c r="B238" s="86" t="s">
        <v>319</v>
      </c>
      <c r="C238" s="86">
        <v>4</v>
      </c>
      <c r="D238" s="150" t="str">
        <f>IFERROR(MATCH(A238,'상위 PV'!$H$2:$H$7,0),"")</f>
        <v/>
      </c>
      <c r="E238" t="str">
        <f>IF(D238="","",D238&amp;"@"&amp;COUNTIF($D$1:D238,D238))</f>
        <v/>
      </c>
      <c r="F238" t="str">
        <f t="shared" si="3"/>
        <v>Google.com</v>
      </c>
      <c r="G238">
        <v>3</v>
      </c>
      <c r="I238" t="s">
        <v>305</v>
      </c>
      <c r="J238" t="s">
        <v>319</v>
      </c>
      <c r="K238">
        <v>2</v>
      </c>
    </row>
    <row r="239" spans="1:11">
      <c r="A239" s="86" t="s">
        <v>1228</v>
      </c>
      <c r="B239" s="86" t="s">
        <v>319</v>
      </c>
      <c r="C239" s="86">
        <v>4</v>
      </c>
      <c r="D239" s="150" t="str">
        <f>IFERROR(MATCH(A239,'상위 PV'!$H$2:$H$7,0),"")</f>
        <v/>
      </c>
      <c r="E239" t="str">
        <f>IF(D239="","",D239&amp;"@"&amp;COUNTIF($D$1:D239,D239))</f>
        <v/>
      </c>
      <c r="F239" t="str">
        <f t="shared" si="3"/>
        <v>Google.com</v>
      </c>
      <c r="G239">
        <v>3</v>
      </c>
      <c r="I239" t="s">
        <v>979</v>
      </c>
      <c r="J239" t="s">
        <v>319</v>
      </c>
      <c r="K239">
        <v>2</v>
      </c>
    </row>
    <row r="240" spans="1:11">
      <c r="A240" s="86" t="s">
        <v>1689</v>
      </c>
      <c r="B240" s="86" t="s">
        <v>319</v>
      </c>
      <c r="C240" s="86">
        <v>4</v>
      </c>
      <c r="D240" s="150" t="str">
        <f>IFERROR(MATCH(A240,'상위 PV'!$H$2:$H$7,0),"")</f>
        <v/>
      </c>
      <c r="E240" t="str">
        <f>IF(D240="","",D240&amp;"@"&amp;COUNTIF($D$1:D240,D240))</f>
        <v/>
      </c>
      <c r="F240" t="str">
        <f t="shared" si="3"/>
        <v>Google.com</v>
      </c>
      <c r="G240">
        <v>3</v>
      </c>
      <c r="I240" t="s">
        <v>269</v>
      </c>
      <c r="J240" t="s">
        <v>318</v>
      </c>
      <c r="K240">
        <v>2</v>
      </c>
    </row>
    <row r="241" spans="1:11">
      <c r="A241" s="86" t="s">
        <v>622</v>
      </c>
      <c r="B241" s="86" t="s">
        <v>319</v>
      </c>
      <c r="C241" s="86">
        <v>4</v>
      </c>
      <c r="D241" s="150" t="str">
        <f>IFERROR(MATCH(A241,'상위 PV'!$H$2:$H$7,0),"")</f>
        <v/>
      </c>
      <c r="E241" t="str">
        <f>IF(D241="","",D241&amp;"@"&amp;COUNTIF($D$1:D241,D241))</f>
        <v/>
      </c>
      <c r="F241" t="str">
        <f t="shared" si="3"/>
        <v>Google.com</v>
      </c>
      <c r="G241">
        <v>3</v>
      </c>
      <c r="I241" t="s">
        <v>1044</v>
      </c>
      <c r="J241" t="s">
        <v>319</v>
      </c>
      <c r="K241">
        <v>2</v>
      </c>
    </row>
    <row r="242" spans="1:11">
      <c r="A242" s="86" t="s">
        <v>287</v>
      </c>
      <c r="B242" s="86" t="s">
        <v>319</v>
      </c>
      <c r="C242" s="86">
        <v>4</v>
      </c>
      <c r="D242" s="150" t="str">
        <f>IFERROR(MATCH(A242,'상위 PV'!$H$2:$H$7,0),"")</f>
        <v/>
      </c>
      <c r="E242" t="str">
        <f>IF(D242="","",D242&amp;"@"&amp;COUNTIF($D$1:D242,D242))</f>
        <v/>
      </c>
      <c r="F242" t="str">
        <f t="shared" si="3"/>
        <v>Google.com</v>
      </c>
      <c r="G242">
        <v>3</v>
      </c>
      <c r="I242" t="s">
        <v>275</v>
      </c>
      <c r="J242" t="s">
        <v>318</v>
      </c>
      <c r="K242">
        <v>2</v>
      </c>
    </row>
    <row r="243" spans="1:11">
      <c r="A243" s="86" t="s">
        <v>1739</v>
      </c>
      <c r="B243" s="86" t="s">
        <v>319</v>
      </c>
      <c r="C243" s="86">
        <v>4</v>
      </c>
      <c r="D243" s="150" t="str">
        <f>IFERROR(MATCH(A243,'상위 PV'!$H$2:$H$7,0),"")</f>
        <v/>
      </c>
      <c r="E243" t="str">
        <f>IF(D243="","",D243&amp;"@"&amp;COUNTIF($D$1:D243,D243))</f>
        <v/>
      </c>
      <c r="F243" t="str">
        <f t="shared" si="3"/>
        <v>Google.com</v>
      </c>
      <c r="G243">
        <v>3</v>
      </c>
      <c r="I243" t="s">
        <v>1131</v>
      </c>
      <c r="J243" t="s">
        <v>319</v>
      </c>
      <c r="K243">
        <v>2</v>
      </c>
    </row>
    <row r="244" spans="1:11">
      <c r="A244" s="86" t="s">
        <v>292</v>
      </c>
      <c r="B244" s="86" t="s">
        <v>319</v>
      </c>
      <c r="C244" s="86">
        <v>3</v>
      </c>
      <c r="D244" s="150" t="str">
        <f>IFERROR(MATCH(A244,'상위 PV'!$H$2:$H$7,0),"")</f>
        <v/>
      </c>
      <c r="E244" t="str">
        <f>IF(D244="","",D244&amp;"@"&amp;COUNTIF($D$1:D244,D244))</f>
        <v/>
      </c>
      <c r="F244" t="str">
        <f t="shared" si="3"/>
        <v>Google.com</v>
      </c>
      <c r="G244">
        <v>3</v>
      </c>
      <c r="I244" t="s">
        <v>1168</v>
      </c>
      <c r="J244" t="s">
        <v>319</v>
      </c>
      <c r="K244">
        <v>2</v>
      </c>
    </row>
    <row r="245" spans="1:11">
      <c r="A245" s="86" t="s">
        <v>1182</v>
      </c>
      <c r="B245" s="86" t="s">
        <v>319</v>
      </c>
      <c r="C245" s="86">
        <v>3</v>
      </c>
      <c r="D245" s="150" t="str">
        <f>IFERROR(MATCH(A245,'상위 PV'!$H$2:$H$7,0),"")</f>
        <v/>
      </c>
      <c r="E245" t="str">
        <f>IF(D245="","",D245&amp;"@"&amp;COUNTIF($D$1:D245,D245))</f>
        <v/>
      </c>
      <c r="F245" t="str">
        <f t="shared" si="3"/>
        <v>Google.com</v>
      </c>
      <c r="G245">
        <v>3</v>
      </c>
      <c r="I245" t="s">
        <v>1171</v>
      </c>
      <c r="J245" t="s">
        <v>319</v>
      </c>
      <c r="K245">
        <v>2</v>
      </c>
    </row>
    <row r="246" spans="1:11">
      <c r="A246" s="86" t="s">
        <v>932</v>
      </c>
      <c r="B246" s="86" t="s">
        <v>319</v>
      </c>
      <c r="C246" s="86">
        <v>3</v>
      </c>
      <c r="D246" s="150" t="str">
        <f>IFERROR(MATCH(A246,'상위 PV'!$H$2:$H$7,0),"")</f>
        <v/>
      </c>
      <c r="E246" t="str">
        <f>IF(D246="","",D246&amp;"@"&amp;COUNTIF($D$1:D246,D246))</f>
        <v/>
      </c>
      <c r="F246" t="str">
        <f t="shared" si="3"/>
        <v>Google.com</v>
      </c>
      <c r="G246">
        <v>3</v>
      </c>
      <c r="I246" t="s">
        <v>262</v>
      </c>
      <c r="J246" t="s">
        <v>318</v>
      </c>
      <c r="K246">
        <v>2</v>
      </c>
    </row>
    <row r="247" spans="1:11">
      <c r="A247" s="86" t="s">
        <v>258</v>
      </c>
      <c r="B247" s="86" t="s">
        <v>319</v>
      </c>
      <c r="C247" s="86">
        <v>3</v>
      </c>
      <c r="D247" s="150" t="str">
        <f>IFERROR(MATCH(A247,'상위 PV'!$H$2:$H$7,0),"")</f>
        <v/>
      </c>
      <c r="E247" t="str">
        <f>IF(D247="","",D247&amp;"@"&amp;COUNTIF($D$1:D247,D247))</f>
        <v/>
      </c>
      <c r="F247" t="str">
        <f t="shared" si="3"/>
        <v>Google.com</v>
      </c>
      <c r="G247">
        <v>3</v>
      </c>
      <c r="I247" t="s">
        <v>262</v>
      </c>
      <c r="J247" t="s">
        <v>326</v>
      </c>
      <c r="K247">
        <v>2</v>
      </c>
    </row>
    <row r="248" spans="1:11">
      <c r="A248" s="86" t="s">
        <v>497</v>
      </c>
      <c r="B248" s="86" t="s">
        <v>319</v>
      </c>
      <c r="C248" s="86">
        <v>3</v>
      </c>
      <c r="D248" s="150" t="str">
        <f>IFERROR(MATCH(A248,'상위 PV'!$H$2:$H$7,0),"")</f>
        <v/>
      </c>
      <c r="E248" t="str">
        <f>IF(D248="","",D248&amp;"@"&amp;COUNTIF($D$1:D248,D248))</f>
        <v/>
      </c>
      <c r="F248" t="str">
        <f t="shared" si="3"/>
        <v>Google.com</v>
      </c>
      <c r="G248">
        <v>3</v>
      </c>
      <c r="I248" t="s">
        <v>1186</v>
      </c>
      <c r="J248" t="s">
        <v>319</v>
      </c>
      <c r="K248">
        <v>2</v>
      </c>
    </row>
    <row r="249" spans="1:11">
      <c r="A249" s="86" t="s">
        <v>618</v>
      </c>
      <c r="B249" s="86" t="s">
        <v>319</v>
      </c>
      <c r="C249" s="86">
        <v>3</v>
      </c>
      <c r="D249" s="150" t="str">
        <f>IFERROR(MATCH(A249,'상위 PV'!$H$2:$H$7,0),"")</f>
        <v/>
      </c>
      <c r="E249" t="str">
        <f>IF(D249="","",D249&amp;"@"&amp;COUNTIF($D$1:D249,D249))</f>
        <v/>
      </c>
      <c r="F249" t="str">
        <f t="shared" si="3"/>
        <v>Google.com</v>
      </c>
      <c r="G249">
        <v>3</v>
      </c>
      <c r="I249" t="s">
        <v>1198</v>
      </c>
      <c r="J249" t="s">
        <v>319</v>
      </c>
      <c r="K249">
        <v>2</v>
      </c>
    </row>
    <row r="250" spans="1:11">
      <c r="A250" s="86" t="s">
        <v>656</v>
      </c>
      <c r="B250" s="86" t="s">
        <v>319</v>
      </c>
      <c r="C250" s="86">
        <v>3</v>
      </c>
      <c r="D250" s="150" t="str">
        <f>IFERROR(MATCH(A250,'상위 PV'!$H$2:$H$7,0),"")</f>
        <v/>
      </c>
      <c r="E250" t="str">
        <f>IF(D250="","",D250&amp;"@"&amp;COUNTIF($D$1:D250,D250))</f>
        <v/>
      </c>
      <c r="F250" t="str">
        <f t="shared" si="3"/>
        <v>Google.com</v>
      </c>
      <c r="G250">
        <v>3</v>
      </c>
      <c r="I250" t="s">
        <v>1260</v>
      </c>
      <c r="J250" t="s">
        <v>318</v>
      </c>
      <c r="K250">
        <v>2</v>
      </c>
    </row>
    <row r="251" spans="1:11">
      <c r="A251" s="86" t="s">
        <v>657</v>
      </c>
      <c r="B251" s="86" t="s">
        <v>318</v>
      </c>
      <c r="C251" s="86">
        <v>3</v>
      </c>
      <c r="D251" s="150" t="str">
        <f>IFERROR(MATCH(A251,'상위 PV'!$H$2:$H$7,0),"")</f>
        <v/>
      </c>
      <c r="E251" t="str">
        <f>IF(D251="","",D251&amp;"@"&amp;COUNTIF($D$1:D251,D251))</f>
        <v/>
      </c>
      <c r="F251" t="str">
        <f t="shared" si="3"/>
        <v>직접유입</v>
      </c>
      <c r="G251">
        <v>3</v>
      </c>
      <c r="I251" t="s">
        <v>256</v>
      </c>
      <c r="J251" t="s">
        <v>318</v>
      </c>
      <c r="K251">
        <v>2</v>
      </c>
    </row>
    <row r="252" spans="1:11">
      <c r="A252" s="86" t="s">
        <v>671</v>
      </c>
      <c r="B252" s="86" t="s">
        <v>319</v>
      </c>
      <c r="C252" s="86">
        <v>3</v>
      </c>
      <c r="D252" s="150" t="str">
        <f>IFERROR(MATCH(A252,'상위 PV'!$H$2:$H$7,0),"")</f>
        <v/>
      </c>
      <c r="E252" t="str">
        <f>IF(D252="","",D252&amp;"@"&amp;COUNTIF($D$1:D252,D252))</f>
        <v/>
      </c>
      <c r="F252" t="str">
        <f t="shared" si="3"/>
        <v>Google.com</v>
      </c>
      <c r="G252">
        <v>3</v>
      </c>
      <c r="I252" t="s">
        <v>1078</v>
      </c>
      <c r="J252" t="s">
        <v>319</v>
      </c>
      <c r="K252">
        <v>2</v>
      </c>
    </row>
    <row r="253" spans="1:11">
      <c r="A253" s="86" t="s">
        <v>671</v>
      </c>
      <c r="B253" s="86" t="s">
        <v>1231</v>
      </c>
      <c r="C253" s="86">
        <v>3</v>
      </c>
      <c r="D253" s="150" t="str">
        <f>IFERROR(MATCH(A253,'상위 PV'!$H$2:$H$7,0),"")</f>
        <v/>
      </c>
      <c r="E253" t="str">
        <f>IF(D253="","",D253&amp;"@"&amp;COUNTIF($D$1:D253,D253))</f>
        <v/>
      </c>
      <c r="F253" t="str">
        <f t="shared" si="3"/>
        <v>Skenmove.com</v>
      </c>
      <c r="G253">
        <v>3</v>
      </c>
      <c r="I253" t="s">
        <v>515</v>
      </c>
      <c r="J253" t="s">
        <v>319</v>
      </c>
      <c r="K253">
        <v>2</v>
      </c>
    </row>
    <row r="254" spans="1:11">
      <c r="A254" s="86" t="s">
        <v>878</v>
      </c>
      <c r="B254" s="86" t="s">
        <v>319</v>
      </c>
      <c r="C254" s="86">
        <v>3</v>
      </c>
      <c r="D254" s="150" t="str">
        <f>IFERROR(MATCH(A254,'상위 PV'!$H$2:$H$7,0),"")</f>
        <v/>
      </c>
      <c r="E254" t="str">
        <f>IF(D254="","",D254&amp;"@"&amp;COUNTIF($D$1:D254,D254))</f>
        <v/>
      </c>
      <c r="F254" t="str">
        <f t="shared" si="3"/>
        <v>Google.com</v>
      </c>
      <c r="G254">
        <v>3</v>
      </c>
      <c r="I254" t="s">
        <v>516</v>
      </c>
      <c r="J254" t="s">
        <v>319</v>
      </c>
      <c r="K254">
        <v>2</v>
      </c>
    </row>
    <row r="255" spans="1:11">
      <c r="A255" s="86" t="s">
        <v>670</v>
      </c>
      <c r="B255" s="86" t="s">
        <v>319</v>
      </c>
      <c r="C255" s="86">
        <v>3</v>
      </c>
      <c r="D255" s="150" t="str">
        <f>IFERROR(MATCH(A255,'상위 PV'!$H$2:$H$7,0),"")</f>
        <v/>
      </c>
      <c r="E255" t="str">
        <f>IF(D255="","",D255&amp;"@"&amp;COUNTIF($D$1:D255,D255))</f>
        <v/>
      </c>
      <c r="F255" t="str">
        <f t="shared" si="3"/>
        <v>Google.com</v>
      </c>
      <c r="G255">
        <v>3</v>
      </c>
      <c r="I255" t="s">
        <v>1262</v>
      </c>
      <c r="J255" t="s">
        <v>318</v>
      </c>
      <c r="K255">
        <v>2</v>
      </c>
    </row>
    <row r="256" spans="1:11">
      <c r="A256" s="86" t="s">
        <v>877</v>
      </c>
      <c r="B256" s="86" t="s">
        <v>319</v>
      </c>
      <c r="C256" s="86">
        <v>3</v>
      </c>
      <c r="D256" s="150" t="str">
        <f>IFERROR(MATCH(A256,'상위 PV'!$H$2:$H$7,0),"")</f>
        <v/>
      </c>
      <c r="E256" t="str">
        <f>IF(D256="","",D256&amp;"@"&amp;COUNTIF($D$1:D256,D256))</f>
        <v/>
      </c>
      <c r="F256" t="str">
        <f t="shared" si="3"/>
        <v>Google.com</v>
      </c>
      <c r="G256">
        <v>3</v>
      </c>
      <c r="I256" t="s">
        <v>1263</v>
      </c>
      <c r="J256" t="s">
        <v>319</v>
      </c>
      <c r="K256">
        <v>2</v>
      </c>
    </row>
    <row r="257" spans="1:11">
      <c r="A257" s="86" t="s">
        <v>968</v>
      </c>
      <c r="B257" s="86" t="s">
        <v>319</v>
      </c>
      <c r="C257" s="86">
        <v>3</v>
      </c>
      <c r="D257" s="150" t="str">
        <f>IFERROR(MATCH(A257,'상위 PV'!$H$2:$H$7,0),"")</f>
        <v/>
      </c>
      <c r="E257" t="str">
        <f>IF(D257="","",D257&amp;"@"&amp;COUNTIF($D$1:D257,D257))</f>
        <v/>
      </c>
      <c r="F257" t="str">
        <f t="shared" si="3"/>
        <v>Google.com</v>
      </c>
      <c r="G257">
        <v>3</v>
      </c>
      <c r="I257" t="s">
        <v>583</v>
      </c>
      <c r="J257" t="s">
        <v>318</v>
      </c>
      <c r="K257">
        <v>2</v>
      </c>
    </row>
    <row r="258" spans="1:11">
      <c r="A258" s="86" t="s">
        <v>1028</v>
      </c>
      <c r="B258" s="86" t="s">
        <v>318</v>
      </c>
      <c r="C258" s="86">
        <v>3</v>
      </c>
      <c r="D258" s="150" t="str">
        <f>IFERROR(MATCH(A258,'상위 PV'!$H$2:$H$7,0),"")</f>
        <v/>
      </c>
      <c r="E258" t="str">
        <f>IF(D258="","",D258&amp;"@"&amp;COUNTIF($D$1:D258,D258))</f>
        <v/>
      </c>
      <c r="F258" t="str">
        <f t="shared" si="3"/>
        <v>직접유입</v>
      </c>
      <c r="G258">
        <v>3</v>
      </c>
      <c r="I258" t="s">
        <v>1264</v>
      </c>
      <c r="J258" t="s">
        <v>319</v>
      </c>
      <c r="K258">
        <v>2</v>
      </c>
    </row>
    <row r="259" spans="1:11">
      <c r="A259" s="86" t="s">
        <v>1027</v>
      </c>
      <c r="B259" s="86" t="s">
        <v>318</v>
      </c>
      <c r="C259" s="86">
        <v>3</v>
      </c>
      <c r="D259" s="150" t="str">
        <f>IFERROR(MATCH(A259,'상위 PV'!$H$2:$H$7,0),"")</f>
        <v/>
      </c>
      <c r="E259" t="str">
        <f>IF(D259="","",D259&amp;"@"&amp;COUNTIF($D$1:D259,D259))</f>
        <v/>
      </c>
      <c r="F259" t="str">
        <f t="shared" ref="F259:F322" si="4">IF(B259="google","Google.com",IF(B259="(direct)","직접유입",UPPER(LEFT(B259,1))&amp;MID(B259,2,99)))</f>
        <v>직접유입</v>
      </c>
      <c r="G259">
        <v>3</v>
      </c>
      <c r="I259" t="s">
        <v>1135</v>
      </c>
      <c r="J259" t="s">
        <v>319</v>
      </c>
      <c r="K259">
        <v>2</v>
      </c>
    </row>
    <row r="260" spans="1:11">
      <c r="A260" s="86" t="s">
        <v>1165</v>
      </c>
      <c r="B260" s="86" t="s">
        <v>319</v>
      </c>
      <c r="C260" s="86">
        <v>3</v>
      </c>
      <c r="D260" s="150" t="str">
        <f>IFERROR(MATCH(A260,'상위 PV'!$H$2:$H$7,0),"")</f>
        <v/>
      </c>
      <c r="E260" t="str">
        <f>IF(D260="","",D260&amp;"@"&amp;COUNTIF($D$1:D260,D260))</f>
        <v/>
      </c>
      <c r="F260" t="str">
        <f t="shared" si="4"/>
        <v>Google.com</v>
      </c>
      <c r="G260">
        <v>3</v>
      </c>
      <c r="I260" t="s">
        <v>597</v>
      </c>
      <c r="J260" t="s">
        <v>318</v>
      </c>
      <c r="K260">
        <v>2</v>
      </c>
    </row>
    <row r="261" spans="1:11">
      <c r="A261" s="86" t="s">
        <v>1164</v>
      </c>
      <c r="B261" s="86" t="s">
        <v>318</v>
      </c>
      <c r="C261" s="86">
        <v>3</v>
      </c>
      <c r="D261" s="150" t="str">
        <f>IFERROR(MATCH(A261,'상위 PV'!$H$2:$H$7,0),"")</f>
        <v/>
      </c>
      <c r="E261" t="str">
        <f>IF(D261="","",D261&amp;"@"&amp;COUNTIF($D$1:D261,D261))</f>
        <v/>
      </c>
      <c r="F261" t="str">
        <f t="shared" si="4"/>
        <v>직접유입</v>
      </c>
      <c r="G261">
        <v>3</v>
      </c>
      <c r="I261" t="s">
        <v>612</v>
      </c>
      <c r="J261" t="s">
        <v>318</v>
      </c>
      <c r="K261">
        <v>2</v>
      </c>
    </row>
    <row r="262" spans="1:11">
      <c r="A262" s="86" t="s">
        <v>1523</v>
      </c>
      <c r="B262" s="86" t="s">
        <v>318</v>
      </c>
      <c r="C262" s="86">
        <v>3</v>
      </c>
      <c r="D262" s="150" t="str">
        <f>IFERROR(MATCH(A262,'상위 PV'!$H$2:$H$7,0),"")</f>
        <v/>
      </c>
      <c r="E262" t="str">
        <f>IF(D262="","",D262&amp;"@"&amp;COUNTIF($D$1:D262,D262))</f>
        <v/>
      </c>
      <c r="F262" t="str">
        <f t="shared" si="4"/>
        <v>직접유입</v>
      </c>
      <c r="G262">
        <v>3</v>
      </c>
      <c r="I262" t="s">
        <v>1173</v>
      </c>
      <c r="J262" t="s">
        <v>320</v>
      </c>
      <c r="K262">
        <v>2</v>
      </c>
    </row>
    <row r="263" spans="1:11">
      <c r="A263" s="86" t="s">
        <v>1532</v>
      </c>
      <c r="B263" s="86" t="s">
        <v>319</v>
      </c>
      <c r="C263" s="86">
        <v>3</v>
      </c>
      <c r="D263" s="150" t="str">
        <f>IFERROR(MATCH(A263,'상위 PV'!$H$2:$H$7,0),"")</f>
        <v/>
      </c>
      <c r="E263" t="str">
        <f>IF(D263="","",D263&amp;"@"&amp;COUNTIF($D$1:D263,D263))</f>
        <v/>
      </c>
      <c r="F263" t="str">
        <f t="shared" si="4"/>
        <v>Google.com</v>
      </c>
      <c r="G263">
        <v>3</v>
      </c>
      <c r="I263" t="s">
        <v>656</v>
      </c>
      <c r="J263" t="s">
        <v>319</v>
      </c>
      <c r="K263">
        <v>2</v>
      </c>
    </row>
    <row r="264" spans="1:11">
      <c r="A264" s="86" t="s">
        <v>1538</v>
      </c>
      <c r="B264" s="86" t="s">
        <v>318</v>
      </c>
      <c r="C264" s="86">
        <v>3</v>
      </c>
      <c r="D264" s="150" t="str">
        <f>IFERROR(MATCH(A264,'상위 PV'!$H$2:$H$7,0),"")</f>
        <v/>
      </c>
      <c r="E264" t="str">
        <f>IF(D264="","",D264&amp;"@"&amp;COUNTIF($D$1:D264,D264))</f>
        <v/>
      </c>
      <c r="F264" t="str">
        <f t="shared" si="4"/>
        <v>직접유입</v>
      </c>
      <c r="G264">
        <v>3</v>
      </c>
      <c r="I264" t="s">
        <v>657</v>
      </c>
      <c r="J264" t="s">
        <v>325</v>
      </c>
      <c r="K264">
        <v>2</v>
      </c>
    </row>
    <row r="265" spans="1:11">
      <c r="A265" s="86" t="s">
        <v>1546</v>
      </c>
      <c r="B265" s="86" t="s">
        <v>320</v>
      </c>
      <c r="C265" s="86">
        <v>3</v>
      </c>
      <c r="D265" s="150" t="str">
        <f>IFERROR(MATCH(A265,'상위 PV'!$H$2:$H$7,0),"")</f>
        <v/>
      </c>
      <c r="E265" t="str">
        <f>IF(D265="","",D265&amp;"@"&amp;COUNTIF($D$1:D265,D265))</f>
        <v/>
      </c>
      <c r="F265" t="str">
        <f t="shared" si="4"/>
        <v>Linkedin.com</v>
      </c>
      <c r="G265">
        <v>3</v>
      </c>
      <c r="I265" t="s">
        <v>669</v>
      </c>
      <c r="J265" t="s">
        <v>318</v>
      </c>
      <c r="K265">
        <v>2</v>
      </c>
    </row>
    <row r="266" spans="1:11">
      <c r="A266" s="86" t="s">
        <v>1546</v>
      </c>
      <c r="B266" s="86" t="s">
        <v>1438</v>
      </c>
      <c r="C266" s="86">
        <v>3</v>
      </c>
      <c r="D266" s="150" t="str">
        <f>IFERROR(MATCH(A266,'상위 PV'!$H$2:$H$7,0),"")</f>
        <v/>
      </c>
      <c r="E266" t="str">
        <f>IF(D266="","",D266&amp;"@"&amp;COUNTIF($D$1:D266,D266))</f>
        <v/>
      </c>
      <c r="F266" t="str">
        <f t="shared" si="4"/>
        <v>Skenergy.com</v>
      </c>
      <c r="G266">
        <v>3</v>
      </c>
      <c r="I266" t="s">
        <v>895</v>
      </c>
      <c r="J266" t="s">
        <v>319</v>
      </c>
      <c r="K266">
        <v>2</v>
      </c>
    </row>
    <row r="267" spans="1:11">
      <c r="A267" s="86" t="s">
        <v>1585</v>
      </c>
      <c r="B267" s="86" t="s">
        <v>319</v>
      </c>
      <c r="C267" s="86">
        <v>3</v>
      </c>
      <c r="D267" s="150" t="str">
        <f>IFERROR(MATCH(A267,'상위 PV'!$H$2:$H$7,0),"")</f>
        <v/>
      </c>
      <c r="E267" t="str">
        <f>IF(D267="","",D267&amp;"@"&amp;COUNTIF($D$1:D267,D267))</f>
        <v/>
      </c>
      <c r="F267" t="str">
        <f t="shared" si="4"/>
        <v>Google.com</v>
      </c>
      <c r="G267">
        <v>3</v>
      </c>
      <c r="I267" t="s">
        <v>943</v>
      </c>
      <c r="J267" t="s">
        <v>318</v>
      </c>
      <c r="K267">
        <v>2</v>
      </c>
    </row>
    <row r="268" spans="1:11">
      <c r="A268" s="86" t="s">
        <v>1646</v>
      </c>
      <c r="B268" s="86" t="s">
        <v>327</v>
      </c>
      <c r="C268" s="86">
        <v>3</v>
      </c>
      <c r="D268" s="150">
        <f>IFERROR(MATCH(A268,'상위 PV'!$H$2:$H$7,0),"")</f>
        <v>6</v>
      </c>
      <c r="E268" t="str">
        <f>IF(D268="","",D268&amp;"@"&amp;COUNTIF($D$1:D268,D268))</f>
        <v>6@4</v>
      </c>
      <c r="F268" t="str">
        <f t="shared" si="4"/>
        <v>Cn.bing.com</v>
      </c>
      <c r="G268">
        <v>3</v>
      </c>
      <c r="I268" t="s">
        <v>967</v>
      </c>
      <c r="J268" t="s">
        <v>319</v>
      </c>
      <c r="K268">
        <v>2</v>
      </c>
    </row>
    <row r="269" spans="1:11">
      <c r="A269" s="86" t="s">
        <v>1678</v>
      </c>
      <c r="B269" s="86" t="s">
        <v>319</v>
      </c>
      <c r="C269" s="86">
        <v>3</v>
      </c>
      <c r="D269" s="150" t="str">
        <f>IFERROR(MATCH(A269,'상위 PV'!$H$2:$H$7,0),"")</f>
        <v/>
      </c>
      <c r="E269" t="str">
        <f>IF(D269="","",D269&amp;"@"&amp;COUNTIF($D$1:D269,D269))</f>
        <v/>
      </c>
      <c r="F269" t="str">
        <f t="shared" si="4"/>
        <v>Google.com</v>
      </c>
      <c r="G269">
        <v>3</v>
      </c>
      <c r="I269" t="s">
        <v>968</v>
      </c>
      <c r="J269" t="s">
        <v>1373</v>
      </c>
      <c r="K269">
        <v>2</v>
      </c>
    </row>
    <row r="270" spans="1:11">
      <c r="A270" s="86" t="s">
        <v>1697</v>
      </c>
      <c r="B270" s="86" t="s">
        <v>319</v>
      </c>
      <c r="C270" s="86">
        <v>3</v>
      </c>
      <c r="D270" s="150" t="str">
        <f>IFERROR(MATCH(A270,'상위 PV'!$H$2:$H$7,0),"")</f>
        <v/>
      </c>
      <c r="E270" t="str">
        <f>IF(D270="","",D270&amp;"@"&amp;COUNTIF($D$1:D270,D270))</f>
        <v/>
      </c>
      <c r="F270" t="str">
        <f t="shared" si="4"/>
        <v>Google.com</v>
      </c>
      <c r="G270">
        <v>3</v>
      </c>
      <c r="I270" t="s">
        <v>968</v>
      </c>
      <c r="J270" t="s">
        <v>1375</v>
      </c>
      <c r="K270">
        <v>2</v>
      </c>
    </row>
    <row r="271" spans="1:11">
      <c r="A271" s="86" t="s">
        <v>1697</v>
      </c>
      <c r="B271" s="86" t="s">
        <v>321</v>
      </c>
      <c r="C271" s="86">
        <v>3</v>
      </c>
      <c r="D271" s="150" t="str">
        <f>IFERROR(MATCH(A271,'상위 PV'!$H$2:$H$7,0),"")</f>
        <v/>
      </c>
      <c r="E271" t="str">
        <f>IF(D271="","",D271&amp;"@"&amp;COUNTIF($D$1:D271,D271))</f>
        <v/>
      </c>
      <c r="F271" t="str">
        <f t="shared" si="4"/>
        <v>Skinnovation.com</v>
      </c>
      <c r="G271">
        <v>3</v>
      </c>
      <c r="I271" t="s">
        <v>995</v>
      </c>
      <c r="J271" t="s">
        <v>318</v>
      </c>
      <c r="K271">
        <v>2</v>
      </c>
    </row>
    <row r="272" spans="1:11">
      <c r="A272" s="86" t="s">
        <v>1753</v>
      </c>
      <c r="B272" s="86" t="s">
        <v>252</v>
      </c>
      <c r="C272" s="86">
        <v>3</v>
      </c>
      <c r="D272" s="150">
        <f>IFERROR(MATCH(A272,'상위 PV'!$H$2:$H$7,0),"")</f>
        <v>1</v>
      </c>
      <c r="E272" t="str">
        <f>IF(D272="","",D272&amp;"@"&amp;COUNTIF($D$1:D272,D272))</f>
        <v>1@10</v>
      </c>
      <c r="F272" t="str">
        <f t="shared" si="4"/>
        <v>(not set)</v>
      </c>
      <c r="G272">
        <v>3</v>
      </c>
      <c r="I272" t="s">
        <v>1029</v>
      </c>
      <c r="J272" t="s">
        <v>318</v>
      </c>
      <c r="K272">
        <v>2</v>
      </c>
    </row>
    <row r="273" spans="1:11">
      <c r="A273" s="86" t="s">
        <v>1810</v>
      </c>
      <c r="B273" s="86" t="s">
        <v>327</v>
      </c>
      <c r="C273" s="86">
        <v>3</v>
      </c>
      <c r="D273" s="150">
        <f>IFERROR(MATCH(A273,'상위 PV'!$H$2:$H$7,0),"")</f>
        <v>2</v>
      </c>
      <c r="E273" t="str">
        <f>IF(D273="","",D273&amp;"@"&amp;COUNTIF($D$1:D273,D273))</f>
        <v>2@11</v>
      </c>
      <c r="F273" t="str">
        <f t="shared" si="4"/>
        <v>Cn.bing.com</v>
      </c>
      <c r="G273">
        <v>3</v>
      </c>
      <c r="I273" t="s">
        <v>1029</v>
      </c>
      <c r="J273" t="s">
        <v>321</v>
      </c>
      <c r="K273">
        <v>2</v>
      </c>
    </row>
    <row r="274" spans="1:11">
      <c r="A274" s="86" t="s">
        <v>1810</v>
      </c>
      <c r="B274" s="86" t="s">
        <v>592</v>
      </c>
      <c r="C274" s="86">
        <v>3</v>
      </c>
      <c r="D274" s="150">
        <f>IFERROR(MATCH(A274,'상위 PV'!$H$2:$H$7,0),"")</f>
        <v>2</v>
      </c>
      <c r="E274" t="str">
        <f>IF(D274="","",D274&amp;"@"&amp;COUNTIF($D$1:D274,D274))</f>
        <v>2@12</v>
      </c>
      <c r="F274" t="str">
        <f t="shared" si="4"/>
        <v>Eng.skgeocentric.com</v>
      </c>
      <c r="G274">
        <v>3</v>
      </c>
      <c r="I274" t="s">
        <v>1026</v>
      </c>
      <c r="J274" t="s">
        <v>320</v>
      </c>
      <c r="K274">
        <v>2</v>
      </c>
    </row>
    <row r="275" spans="1:11">
      <c r="A275" s="86" t="s">
        <v>1810</v>
      </c>
      <c r="B275" s="86" t="s">
        <v>1920</v>
      </c>
      <c r="C275" s="86">
        <v>3</v>
      </c>
      <c r="D275" s="150">
        <f>IFERROR(MATCH(A275,'상위 PV'!$H$2:$H$7,0),"")</f>
        <v>2</v>
      </c>
      <c r="E275" t="str">
        <f>IF(D275="","",D275&amp;"@"&amp;COUNTIF($D$1:D275,D275))</f>
        <v>2@13</v>
      </c>
      <c r="F275" t="str">
        <f t="shared" si="4"/>
        <v>Greenproduction.co.jp</v>
      </c>
      <c r="G275">
        <v>3</v>
      </c>
      <c r="I275" t="s">
        <v>1027</v>
      </c>
      <c r="J275" t="s">
        <v>320</v>
      </c>
      <c r="K275">
        <v>2</v>
      </c>
    </row>
    <row r="276" spans="1:11">
      <c r="A276" s="86" t="s">
        <v>1265</v>
      </c>
      <c r="B276" s="86" t="s">
        <v>319</v>
      </c>
      <c r="C276" s="86">
        <v>3</v>
      </c>
      <c r="D276" s="150" t="str">
        <f>IFERROR(MATCH(A276,'상위 PV'!$H$2:$H$7,0),"")</f>
        <v/>
      </c>
      <c r="E276" t="str">
        <f>IF(D276="","",D276&amp;"@"&amp;COUNTIF($D$1:D276,D276))</f>
        <v/>
      </c>
      <c r="F276" t="str">
        <f t="shared" si="4"/>
        <v>Google.com</v>
      </c>
      <c r="G276">
        <v>2</v>
      </c>
      <c r="I276" t="s">
        <v>1065</v>
      </c>
      <c r="J276" t="s">
        <v>318</v>
      </c>
      <c r="K276">
        <v>2</v>
      </c>
    </row>
    <row r="277" spans="1:11">
      <c r="A277" s="86" t="s">
        <v>658</v>
      </c>
      <c r="B277" s="86" t="s">
        <v>319</v>
      </c>
      <c r="C277" s="86">
        <v>3</v>
      </c>
      <c r="D277" s="150" t="str">
        <f>IFERROR(MATCH(A277,'상위 PV'!$H$2:$H$7,0),"")</f>
        <v/>
      </c>
      <c r="E277" t="str">
        <f>IF(D277="","",D277&amp;"@"&amp;COUNTIF($D$1:D277,D277))</f>
        <v/>
      </c>
      <c r="F277" t="str">
        <f t="shared" si="4"/>
        <v>Google.com</v>
      </c>
      <c r="G277">
        <v>2</v>
      </c>
      <c r="I277" t="s">
        <v>1063</v>
      </c>
      <c r="J277" t="s">
        <v>320</v>
      </c>
      <c r="K277">
        <v>2</v>
      </c>
    </row>
    <row r="278" spans="1:11">
      <c r="A278" s="86" t="s">
        <v>1816</v>
      </c>
      <c r="B278" s="86" t="s">
        <v>319</v>
      </c>
      <c r="C278" s="86">
        <v>3</v>
      </c>
      <c r="D278" s="150" t="str">
        <f>IFERROR(MATCH(A278,'상위 PV'!$H$2:$H$7,0),"")</f>
        <v/>
      </c>
      <c r="E278" t="str">
        <f>IF(D278="","",D278&amp;"@"&amp;COUNTIF($D$1:D278,D278))</f>
        <v/>
      </c>
      <c r="F278" t="str">
        <f t="shared" si="4"/>
        <v>Google.com</v>
      </c>
      <c r="G278">
        <v>2</v>
      </c>
      <c r="I278" t="s">
        <v>1064</v>
      </c>
      <c r="J278" t="s">
        <v>319</v>
      </c>
      <c r="K278">
        <v>2</v>
      </c>
    </row>
    <row r="279" spans="1:11">
      <c r="A279" s="86" t="s">
        <v>1035</v>
      </c>
      <c r="B279" s="86" t="s">
        <v>319</v>
      </c>
      <c r="C279" s="86">
        <v>3</v>
      </c>
      <c r="D279" s="150" t="str">
        <f>IFERROR(MATCH(A279,'상위 PV'!$H$2:$H$7,0),"")</f>
        <v/>
      </c>
      <c r="E279" t="str">
        <f>IF(D279="","",D279&amp;"@"&amp;COUNTIF($D$1:D279,D279))</f>
        <v/>
      </c>
      <c r="F279" t="str">
        <f t="shared" si="4"/>
        <v>Google.com</v>
      </c>
      <c r="G279">
        <v>2</v>
      </c>
      <c r="I279" t="s">
        <v>1115</v>
      </c>
      <c r="J279" t="s">
        <v>252</v>
      </c>
      <c r="K279">
        <v>2</v>
      </c>
    </row>
    <row r="280" spans="1:11">
      <c r="A280" s="86" t="s">
        <v>1817</v>
      </c>
      <c r="B280" s="86" t="s">
        <v>318</v>
      </c>
      <c r="C280" s="86">
        <v>3</v>
      </c>
      <c r="D280" s="150" t="str">
        <f>IFERROR(MATCH(A280,'상위 PV'!$H$2:$H$7,0),"")</f>
        <v/>
      </c>
      <c r="E280" t="str">
        <f>IF(D280="","",D280&amp;"@"&amp;COUNTIF($D$1:D280,D280))</f>
        <v/>
      </c>
      <c r="F280" t="str">
        <f t="shared" si="4"/>
        <v>직접유입</v>
      </c>
      <c r="G280">
        <v>2</v>
      </c>
      <c r="I280" t="s">
        <v>1166</v>
      </c>
      <c r="J280" t="s">
        <v>318</v>
      </c>
      <c r="K280">
        <v>2</v>
      </c>
    </row>
    <row r="281" spans="1:11">
      <c r="A281" s="86" t="s">
        <v>970</v>
      </c>
      <c r="B281" s="86" t="s">
        <v>319</v>
      </c>
      <c r="C281" s="86">
        <v>3</v>
      </c>
      <c r="D281" s="150" t="str">
        <f>IFERROR(MATCH(A281,'상위 PV'!$H$2:$H$7,0),"")</f>
        <v/>
      </c>
      <c r="E281" t="str">
        <f>IF(D281="","",D281&amp;"@"&amp;COUNTIF($D$1:D281,D281))</f>
        <v/>
      </c>
      <c r="F281" t="str">
        <f t="shared" si="4"/>
        <v>Google.com</v>
      </c>
      <c r="G281">
        <v>2</v>
      </c>
      <c r="I281" t="s">
        <v>1166</v>
      </c>
      <c r="J281" t="s">
        <v>319</v>
      </c>
      <c r="K281">
        <v>2</v>
      </c>
    </row>
    <row r="282" spans="1:11">
      <c r="A282" s="86" t="s">
        <v>1680</v>
      </c>
      <c r="B282" s="86" t="s">
        <v>319</v>
      </c>
      <c r="C282" s="86">
        <v>3</v>
      </c>
      <c r="D282" s="150" t="str">
        <f>IFERROR(MATCH(A282,'상위 PV'!$H$2:$H$7,0),"")</f>
        <v/>
      </c>
      <c r="E282" t="str">
        <f>IF(D282="","",D282&amp;"@"&amp;COUNTIF($D$1:D282,D282))</f>
        <v/>
      </c>
      <c r="F282" t="str">
        <f t="shared" si="4"/>
        <v>Google.com</v>
      </c>
      <c r="G282">
        <v>2</v>
      </c>
      <c r="I282" t="s">
        <v>1166</v>
      </c>
      <c r="J282" t="s">
        <v>320</v>
      </c>
      <c r="K282">
        <v>2</v>
      </c>
    </row>
    <row r="283" spans="1:11">
      <c r="A283" s="86" t="s">
        <v>915</v>
      </c>
      <c r="B283" s="86" t="s">
        <v>319</v>
      </c>
      <c r="C283" s="86">
        <v>3</v>
      </c>
      <c r="D283" s="150" t="str">
        <f>IFERROR(MATCH(A283,'상위 PV'!$H$2:$H$7,0),"")</f>
        <v/>
      </c>
      <c r="E283" t="str">
        <f>IF(D283="","",D283&amp;"@"&amp;COUNTIF($D$1:D283,D283))</f>
        <v/>
      </c>
      <c r="F283" t="str">
        <f t="shared" si="4"/>
        <v>Google.com</v>
      </c>
      <c r="G283">
        <v>2</v>
      </c>
      <c r="I283" t="s">
        <v>1167</v>
      </c>
      <c r="J283" t="s">
        <v>322</v>
      </c>
      <c r="K283">
        <v>2</v>
      </c>
    </row>
    <row r="284" spans="1:11">
      <c r="A284" s="86" t="s">
        <v>1084</v>
      </c>
      <c r="B284" s="86" t="s">
        <v>318</v>
      </c>
      <c r="C284" s="86">
        <v>3</v>
      </c>
      <c r="D284" s="150" t="str">
        <f>IFERROR(MATCH(A284,'상위 PV'!$H$2:$H$7,0),"")</f>
        <v/>
      </c>
      <c r="E284" t="str">
        <f>IF(D284="","",D284&amp;"@"&amp;COUNTIF($D$1:D284,D284))</f>
        <v/>
      </c>
      <c r="F284" t="str">
        <f t="shared" si="4"/>
        <v>직접유입</v>
      </c>
      <c r="G284">
        <v>2</v>
      </c>
      <c r="I284" t="s">
        <v>1164</v>
      </c>
      <c r="J284" t="s">
        <v>1376</v>
      </c>
      <c r="K284">
        <v>2</v>
      </c>
    </row>
    <row r="285" spans="1:11">
      <c r="A285" s="86" t="s">
        <v>904</v>
      </c>
      <c r="B285" s="86" t="s">
        <v>319</v>
      </c>
      <c r="C285" s="86">
        <v>3</v>
      </c>
      <c r="D285" s="150" t="str">
        <f>IFERROR(MATCH(A285,'상위 PV'!$H$2:$H$7,0),"")</f>
        <v/>
      </c>
      <c r="E285" t="str">
        <f>IF(D285="","",D285&amp;"@"&amp;COUNTIF($D$1:D285,D285))</f>
        <v/>
      </c>
      <c r="F285" t="str">
        <f t="shared" si="4"/>
        <v>Google.com</v>
      </c>
      <c r="G285">
        <v>2</v>
      </c>
      <c r="I285" t="s">
        <v>1238</v>
      </c>
      <c r="J285" t="s">
        <v>252</v>
      </c>
      <c r="K285">
        <v>2</v>
      </c>
    </row>
    <row r="286" spans="1:11">
      <c r="A286" s="86" t="s">
        <v>310</v>
      </c>
      <c r="B286" s="86" t="s">
        <v>319</v>
      </c>
      <c r="C286" s="86">
        <v>3</v>
      </c>
      <c r="D286" s="150" t="str">
        <f>IFERROR(MATCH(A286,'상위 PV'!$H$2:$H$7,0),"")</f>
        <v/>
      </c>
      <c r="E286" t="str">
        <f>IF(D286="","",D286&amp;"@"&amp;COUNTIF($D$1:D286,D286))</f>
        <v/>
      </c>
      <c r="F286" t="str">
        <f t="shared" si="4"/>
        <v>Google.com</v>
      </c>
      <c r="G286">
        <v>2</v>
      </c>
      <c r="I286" t="s">
        <v>1265</v>
      </c>
      <c r="J286" t="s">
        <v>319</v>
      </c>
      <c r="K286">
        <v>2</v>
      </c>
    </row>
    <row r="287" spans="1:11">
      <c r="A287" s="86" t="s">
        <v>276</v>
      </c>
      <c r="B287" s="86" t="s">
        <v>319</v>
      </c>
      <c r="C287" s="86">
        <v>3</v>
      </c>
      <c r="D287" s="150" t="str">
        <f>IFERROR(MATCH(A287,'상위 PV'!$H$2:$H$7,0),"")</f>
        <v/>
      </c>
      <c r="E287" t="str">
        <f>IF(D287="","",D287&amp;"@"&amp;COUNTIF($D$1:D287,D287))</f>
        <v/>
      </c>
      <c r="F287" t="str">
        <f t="shared" si="4"/>
        <v>Google.com</v>
      </c>
      <c r="G287">
        <v>2</v>
      </c>
      <c r="I287" t="s">
        <v>1266</v>
      </c>
      <c r="J287" t="s">
        <v>319</v>
      </c>
      <c r="K287">
        <v>2</v>
      </c>
    </row>
    <row r="288" spans="1:11">
      <c r="A288" s="86" t="s">
        <v>617</v>
      </c>
      <c r="B288" s="86" t="s">
        <v>319</v>
      </c>
      <c r="C288" s="86">
        <v>3</v>
      </c>
      <c r="D288" s="150" t="str">
        <f>IFERROR(MATCH(A288,'상위 PV'!$H$2:$H$7,0),"")</f>
        <v/>
      </c>
      <c r="E288" t="str">
        <f>IF(D288="","",D288&amp;"@"&amp;COUNTIF($D$1:D288,D288))</f>
        <v/>
      </c>
      <c r="F288" t="str">
        <f t="shared" si="4"/>
        <v>Google.com</v>
      </c>
      <c r="G288">
        <v>2</v>
      </c>
      <c r="I288" t="s">
        <v>1038</v>
      </c>
      <c r="J288" t="s">
        <v>319</v>
      </c>
      <c r="K288">
        <v>2</v>
      </c>
    </row>
    <row r="289" spans="1:11">
      <c r="A289" s="86" t="s">
        <v>277</v>
      </c>
      <c r="B289" s="86" t="s">
        <v>319</v>
      </c>
      <c r="C289" s="86">
        <v>3</v>
      </c>
      <c r="D289" s="150" t="str">
        <f>IFERROR(MATCH(A289,'상위 PV'!$H$2:$H$7,0),"")</f>
        <v/>
      </c>
      <c r="E289" t="str">
        <f>IF(D289="","",D289&amp;"@"&amp;COUNTIF($D$1:D289,D289))</f>
        <v/>
      </c>
      <c r="F289" t="str">
        <f t="shared" si="4"/>
        <v>Google.com</v>
      </c>
      <c r="G289">
        <v>2</v>
      </c>
      <c r="I289" t="s">
        <v>1267</v>
      </c>
      <c r="J289" t="s">
        <v>1153</v>
      </c>
      <c r="K289">
        <v>2</v>
      </c>
    </row>
    <row r="290" spans="1:11">
      <c r="A290" s="86" t="s">
        <v>294</v>
      </c>
      <c r="B290" s="86" t="s">
        <v>324</v>
      </c>
      <c r="C290" s="86">
        <v>3</v>
      </c>
      <c r="D290" s="150" t="str">
        <f>IFERROR(MATCH(A290,'상위 PV'!$H$2:$H$7,0),"")</f>
        <v/>
      </c>
      <c r="E290" t="str">
        <f>IF(D290="","",D290&amp;"@"&amp;COUNTIF($D$1:D290,D290))</f>
        <v/>
      </c>
      <c r="F290" t="str">
        <f t="shared" si="4"/>
        <v>Eng.skietechnology.com</v>
      </c>
      <c r="G290">
        <v>2</v>
      </c>
      <c r="I290" t="s">
        <v>1081</v>
      </c>
      <c r="J290" t="s">
        <v>319</v>
      </c>
      <c r="K290">
        <v>2</v>
      </c>
    </row>
    <row r="291" spans="1:11">
      <c r="A291" s="86" t="s">
        <v>1445</v>
      </c>
      <c r="B291" s="86" t="s">
        <v>1783</v>
      </c>
      <c r="C291" s="86">
        <v>3</v>
      </c>
      <c r="D291" s="150" t="str">
        <f>IFERROR(MATCH(A291,'상위 PV'!$H$2:$H$7,0),"")</f>
        <v/>
      </c>
      <c r="E291" t="str">
        <f>IF(D291="","",D291&amp;"@"&amp;COUNTIF($D$1:D291,D291))</f>
        <v/>
      </c>
      <c r="F291" t="str">
        <f t="shared" si="4"/>
        <v>Edgeservices.bing.com</v>
      </c>
      <c r="G291">
        <v>2</v>
      </c>
      <c r="I291" t="s">
        <v>1070</v>
      </c>
      <c r="J291" t="s">
        <v>319</v>
      </c>
      <c r="K291">
        <v>2</v>
      </c>
    </row>
    <row r="292" spans="1:11">
      <c r="A292" s="86" t="s">
        <v>1445</v>
      </c>
      <c r="B292" s="86" t="s">
        <v>584</v>
      </c>
      <c r="C292" s="86">
        <v>3</v>
      </c>
      <c r="D292" s="150" t="str">
        <f>IFERROR(MATCH(A292,'상위 PV'!$H$2:$H$7,0),"")</f>
        <v/>
      </c>
      <c r="E292" t="str">
        <f>IF(D292="","",D292&amp;"@"&amp;COUNTIF($D$1:D292,D292))</f>
        <v/>
      </c>
      <c r="F292" t="str">
        <f t="shared" si="4"/>
        <v>Yahoo</v>
      </c>
      <c r="G292">
        <v>2</v>
      </c>
      <c r="I292" t="s">
        <v>1138</v>
      </c>
      <c r="J292" t="s">
        <v>319</v>
      </c>
      <c r="K292">
        <v>2</v>
      </c>
    </row>
    <row r="293" spans="1:11">
      <c r="A293" s="86" t="s">
        <v>1448</v>
      </c>
      <c r="B293" s="86" t="s">
        <v>326</v>
      </c>
      <c r="C293" s="86">
        <v>3</v>
      </c>
      <c r="D293" s="150" t="str">
        <f>IFERROR(MATCH(A293,'상위 PV'!$H$2:$H$7,0),"")</f>
        <v/>
      </c>
      <c r="E293" t="str">
        <f>IF(D293="","",D293&amp;"@"&amp;COUNTIF($D$1:D293,D293))</f>
        <v/>
      </c>
      <c r="F293" t="str">
        <f t="shared" si="4"/>
        <v>Bing</v>
      </c>
      <c r="G293">
        <v>2</v>
      </c>
      <c r="I293" t="s">
        <v>268</v>
      </c>
      <c r="J293" t="s">
        <v>318</v>
      </c>
      <c r="K293">
        <v>2</v>
      </c>
    </row>
    <row r="294" spans="1:11">
      <c r="A294" s="86" t="s">
        <v>1447</v>
      </c>
      <c r="B294" s="86" t="s">
        <v>318</v>
      </c>
      <c r="C294" s="86">
        <v>3</v>
      </c>
      <c r="D294" s="150" t="str">
        <f>IFERROR(MATCH(A294,'상위 PV'!$H$2:$H$7,0),"")</f>
        <v/>
      </c>
      <c r="E294" t="str">
        <f>IF(D294="","",D294&amp;"@"&amp;COUNTIF($D$1:D294,D294))</f>
        <v/>
      </c>
      <c r="F294" t="str">
        <f t="shared" si="4"/>
        <v>직접유입</v>
      </c>
      <c r="G294">
        <v>2</v>
      </c>
      <c r="I294" t="s">
        <v>883</v>
      </c>
      <c r="J294" t="s">
        <v>319</v>
      </c>
      <c r="K294">
        <v>2</v>
      </c>
    </row>
    <row r="295" spans="1:11">
      <c r="A295" s="86" t="s">
        <v>1447</v>
      </c>
      <c r="B295" s="86" t="s">
        <v>320</v>
      </c>
      <c r="C295" s="86">
        <v>3</v>
      </c>
      <c r="D295" s="150" t="str">
        <f>IFERROR(MATCH(A295,'상위 PV'!$H$2:$H$7,0),"")</f>
        <v/>
      </c>
      <c r="E295" t="str">
        <f>IF(D295="","",D295&amp;"@"&amp;COUNTIF($D$1:D295,D295))</f>
        <v/>
      </c>
      <c r="F295" t="str">
        <f t="shared" si="4"/>
        <v>Linkedin.com</v>
      </c>
      <c r="G295">
        <v>2</v>
      </c>
      <c r="I295" t="s">
        <v>1269</v>
      </c>
      <c r="J295" t="s">
        <v>319</v>
      </c>
      <c r="K295">
        <v>2</v>
      </c>
    </row>
    <row r="296" spans="1:11">
      <c r="A296" s="86" t="s">
        <v>1447</v>
      </c>
      <c r="B296" s="86" t="s">
        <v>321</v>
      </c>
      <c r="C296" s="86">
        <v>3</v>
      </c>
      <c r="D296" s="150" t="str">
        <f>IFERROR(MATCH(A296,'상위 PV'!$H$2:$H$7,0),"")</f>
        <v/>
      </c>
      <c r="E296" t="str">
        <f>IF(D296="","",D296&amp;"@"&amp;COUNTIF($D$1:D296,D296))</f>
        <v/>
      </c>
      <c r="F296" t="str">
        <f t="shared" si="4"/>
        <v>Skinnovation.com</v>
      </c>
      <c r="G296">
        <v>2</v>
      </c>
      <c r="I296" t="s">
        <v>1270</v>
      </c>
      <c r="J296" t="s">
        <v>319</v>
      </c>
      <c r="K296">
        <v>2</v>
      </c>
    </row>
    <row r="297" spans="1:11">
      <c r="A297" s="86" t="s">
        <v>1450</v>
      </c>
      <c r="B297" s="86" t="s">
        <v>319</v>
      </c>
      <c r="C297" s="86">
        <v>3</v>
      </c>
      <c r="D297" s="150" t="str">
        <f>IFERROR(MATCH(A297,'상위 PV'!$H$2:$H$7,0),"")</f>
        <v/>
      </c>
      <c r="E297" t="str">
        <f>IF(D297="","",D297&amp;"@"&amp;COUNTIF($D$1:D297,D297))</f>
        <v/>
      </c>
      <c r="F297" t="str">
        <f t="shared" si="4"/>
        <v>Google.com</v>
      </c>
      <c r="G297">
        <v>2</v>
      </c>
      <c r="I297" t="s">
        <v>1189</v>
      </c>
      <c r="J297" t="s">
        <v>319</v>
      </c>
      <c r="K297">
        <v>2</v>
      </c>
    </row>
    <row r="298" spans="1:11">
      <c r="A298" s="86" t="s">
        <v>1446</v>
      </c>
      <c r="B298" s="86" t="s">
        <v>1438</v>
      </c>
      <c r="C298" s="86">
        <v>3</v>
      </c>
      <c r="D298" s="150" t="str">
        <f>IFERROR(MATCH(A298,'상위 PV'!$H$2:$H$7,0),"")</f>
        <v/>
      </c>
      <c r="E298" t="str">
        <f>IF(D298="","",D298&amp;"@"&amp;COUNTIF($D$1:D298,D298))</f>
        <v/>
      </c>
      <c r="F298" t="str">
        <f t="shared" si="4"/>
        <v>Skenergy.com</v>
      </c>
      <c r="G298">
        <v>2</v>
      </c>
      <c r="I298" t="s">
        <v>1271</v>
      </c>
      <c r="J298" t="s">
        <v>319</v>
      </c>
      <c r="K298">
        <v>2</v>
      </c>
    </row>
    <row r="299" spans="1:11">
      <c r="A299" s="86" t="s">
        <v>1446</v>
      </c>
      <c r="B299" s="86" t="s">
        <v>584</v>
      </c>
      <c r="C299" s="86">
        <v>3</v>
      </c>
      <c r="D299" s="150" t="str">
        <f>IFERROR(MATCH(A299,'상위 PV'!$H$2:$H$7,0),"")</f>
        <v/>
      </c>
      <c r="E299" t="str">
        <f>IF(D299="","",D299&amp;"@"&amp;COUNTIF($D$1:D299,D299))</f>
        <v/>
      </c>
      <c r="F299" t="str">
        <f t="shared" si="4"/>
        <v>Yahoo</v>
      </c>
      <c r="G299">
        <v>2</v>
      </c>
      <c r="I299" t="s">
        <v>1211</v>
      </c>
      <c r="J299" t="s">
        <v>319</v>
      </c>
      <c r="K299">
        <v>2</v>
      </c>
    </row>
    <row r="300" spans="1:11">
      <c r="A300" s="86" t="s">
        <v>914</v>
      </c>
      <c r="B300" s="86" t="s">
        <v>319</v>
      </c>
      <c r="C300" s="86">
        <v>3</v>
      </c>
      <c r="D300" s="150" t="str">
        <f>IFERROR(MATCH(A300,'상위 PV'!$H$2:$H$7,0),"")</f>
        <v/>
      </c>
      <c r="E300" t="str">
        <f>IF(D300="","",D300&amp;"@"&amp;COUNTIF($D$1:D300,D300))</f>
        <v/>
      </c>
      <c r="F300" t="str">
        <f t="shared" si="4"/>
        <v>Google.com</v>
      </c>
      <c r="G300">
        <v>2</v>
      </c>
      <c r="I300" t="s">
        <v>1190</v>
      </c>
      <c r="J300" t="s">
        <v>319</v>
      </c>
      <c r="K300">
        <v>2</v>
      </c>
    </row>
    <row r="301" spans="1:11">
      <c r="A301" s="86" t="s">
        <v>916</v>
      </c>
      <c r="B301" s="86" t="s">
        <v>321</v>
      </c>
      <c r="C301" s="86">
        <v>3</v>
      </c>
      <c r="D301" s="150" t="str">
        <f>IFERROR(MATCH(A301,'상위 PV'!$H$2:$H$7,0),"")</f>
        <v/>
      </c>
      <c r="E301" t="str">
        <f>IF(D301="","",D301&amp;"@"&amp;COUNTIF($D$1:D301,D301))</f>
        <v/>
      </c>
      <c r="F301" t="str">
        <f t="shared" si="4"/>
        <v>Skinnovation.com</v>
      </c>
      <c r="G301">
        <v>2</v>
      </c>
      <c r="I301" t="s">
        <v>1272</v>
      </c>
      <c r="J301" t="s">
        <v>319</v>
      </c>
      <c r="K301">
        <v>2</v>
      </c>
    </row>
    <row r="302" spans="1:11">
      <c r="A302" s="86" t="s">
        <v>278</v>
      </c>
      <c r="B302" s="86" t="s">
        <v>319</v>
      </c>
      <c r="C302" s="86">
        <v>3</v>
      </c>
      <c r="D302" s="150" t="str">
        <f>IFERROR(MATCH(A302,'상위 PV'!$H$2:$H$7,0),"")</f>
        <v/>
      </c>
      <c r="E302" t="str">
        <f>IF(D302="","",D302&amp;"@"&amp;COUNTIF($D$1:D302,D302))</f>
        <v/>
      </c>
      <c r="F302" t="str">
        <f t="shared" si="4"/>
        <v>Google.com</v>
      </c>
      <c r="G302">
        <v>2</v>
      </c>
      <c r="I302" t="s">
        <v>1273</v>
      </c>
      <c r="J302" t="s">
        <v>319</v>
      </c>
      <c r="K302">
        <v>2</v>
      </c>
    </row>
    <row r="303" spans="1:11">
      <c r="A303" s="86" t="s">
        <v>1436</v>
      </c>
      <c r="B303" s="86" t="s">
        <v>319</v>
      </c>
      <c r="C303" s="86">
        <v>3</v>
      </c>
      <c r="D303" s="150" t="str">
        <f>IFERROR(MATCH(A303,'상위 PV'!$H$2:$H$7,0),"")</f>
        <v/>
      </c>
      <c r="E303" t="str">
        <f>IF(D303="","",D303&amp;"@"&amp;COUNTIF($D$1:D303,D303))</f>
        <v/>
      </c>
      <c r="F303" t="str">
        <f t="shared" si="4"/>
        <v>Google.com</v>
      </c>
      <c r="G303">
        <v>2</v>
      </c>
      <c r="I303" t="s">
        <v>1274</v>
      </c>
      <c r="J303" t="s">
        <v>319</v>
      </c>
      <c r="K303">
        <v>2</v>
      </c>
    </row>
    <row r="304" spans="1:11">
      <c r="A304" s="86" t="s">
        <v>274</v>
      </c>
      <c r="B304" s="86" t="s">
        <v>1231</v>
      </c>
      <c r="C304" s="86">
        <v>3</v>
      </c>
      <c r="D304" s="150" t="str">
        <f>IFERROR(MATCH(A304,'상위 PV'!$H$2:$H$7,0),"")</f>
        <v/>
      </c>
      <c r="E304" t="str">
        <f>IF(D304="","",D304&amp;"@"&amp;COUNTIF($D$1:D304,D304))</f>
        <v/>
      </c>
      <c r="F304" t="str">
        <f t="shared" si="4"/>
        <v>Skenmove.com</v>
      </c>
      <c r="G304">
        <v>2</v>
      </c>
      <c r="I304" t="s">
        <v>1248</v>
      </c>
      <c r="J304" t="s">
        <v>318</v>
      </c>
      <c r="K304">
        <v>2</v>
      </c>
    </row>
    <row r="305" spans="1:11">
      <c r="A305" s="86" t="s">
        <v>1437</v>
      </c>
      <c r="B305" s="86" t="s">
        <v>319</v>
      </c>
      <c r="C305" s="86">
        <v>3</v>
      </c>
      <c r="D305" s="150" t="str">
        <f>IFERROR(MATCH(A305,'상위 PV'!$H$2:$H$7,0),"")</f>
        <v/>
      </c>
      <c r="E305" t="str">
        <f>IF(D305="","",D305&amp;"@"&amp;COUNTIF($D$1:D305,D305))</f>
        <v/>
      </c>
      <c r="F305" t="str">
        <f t="shared" si="4"/>
        <v>Google.com</v>
      </c>
      <c r="G305">
        <v>2</v>
      </c>
      <c r="I305" t="s">
        <v>1248</v>
      </c>
      <c r="J305" t="s">
        <v>319</v>
      </c>
      <c r="K305">
        <v>2</v>
      </c>
    </row>
    <row r="306" spans="1:11">
      <c r="A306" s="86" t="s">
        <v>260</v>
      </c>
      <c r="B306" s="86" t="s">
        <v>326</v>
      </c>
      <c r="C306" s="86">
        <v>3</v>
      </c>
      <c r="D306" s="150" t="str">
        <f>IFERROR(MATCH(A306,'상위 PV'!$H$2:$H$7,0),"")</f>
        <v/>
      </c>
      <c r="E306" t="str">
        <f>IF(D306="","",D306&amp;"@"&amp;COUNTIF($D$1:D306,D306))</f>
        <v/>
      </c>
      <c r="F306" t="str">
        <f t="shared" si="4"/>
        <v>Bing</v>
      </c>
      <c r="G306">
        <v>2</v>
      </c>
      <c r="I306" t="s">
        <v>505</v>
      </c>
      <c r="J306" t="s">
        <v>319</v>
      </c>
      <c r="K306">
        <v>2</v>
      </c>
    </row>
    <row r="307" spans="1:11">
      <c r="A307" s="86" t="s">
        <v>1818</v>
      </c>
      <c r="B307" s="86" t="s">
        <v>319</v>
      </c>
      <c r="C307" s="86">
        <v>3</v>
      </c>
      <c r="D307" s="150" t="str">
        <f>IFERROR(MATCH(A307,'상위 PV'!$H$2:$H$7,0),"")</f>
        <v/>
      </c>
      <c r="E307" t="str">
        <f>IF(D307="","",D307&amp;"@"&amp;COUNTIF($D$1:D307,D307))</f>
        <v/>
      </c>
      <c r="F307" t="str">
        <f t="shared" si="4"/>
        <v>Google.com</v>
      </c>
      <c r="G307">
        <v>2</v>
      </c>
      <c r="I307" t="s">
        <v>1071</v>
      </c>
      <c r="J307" t="s">
        <v>318</v>
      </c>
      <c r="K307">
        <v>2</v>
      </c>
    </row>
    <row r="308" spans="1:11">
      <c r="A308" s="86" t="s">
        <v>1143</v>
      </c>
      <c r="B308" s="86" t="s">
        <v>319</v>
      </c>
      <c r="C308" s="86">
        <v>3</v>
      </c>
      <c r="D308" s="150" t="str">
        <f>IFERROR(MATCH(A308,'상위 PV'!$H$2:$H$7,0),"")</f>
        <v/>
      </c>
      <c r="E308" t="str">
        <f>IF(D308="","",D308&amp;"@"&amp;COUNTIF($D$1:D308,D308))</f>
        <v/>
      </c>
      <c r="F308" t="str">
        <f t="shared" si="4"/>
        <v>Google.com</v>
      </c>
      <c r="G308">
        <v>2</v>
      </c>
      <c r="I308" t="s">
        <v>1124</v>
      </c>
      <c r="J308" t="s">
        <v>319</v>
      </c>
      <c r="K308">
        <v>2</v>
      </c>
    </row>
    <row r="309" spans="1:11">
      <c r="A309" s="86" t="s">
        <v>1757</v>
      </c>
      <c r="B309" s="86" t="s">
        <v>318</v>
      </c>
      <c r="C309" s="86">
        <v>3</v>
      </c>
      <c r="D309" s="150" t="str">
        <f>IFERROR(MATCH(A309,'상위 PV'!$H$2:$H$7,0),"")</f>
        <v/>
      </c>
      <c r="E309" t="str">
        <f>IF(D309="","",D309&amp;"@"&amp;COUNTIF($D$1:D309,D309))</f>
        <v/>
      </c>
      <c r="F309" t="str">
        <f t="shared" si="4"/>
        <v>직접유입</v>
      </c>
      <c r="G309">
        <v>2</v>
      </c>
      <c r="I309" t="s">
        <v>1083</v>
      </c>
      <c r="J309" t="s">
        <v>319</v>
      </c>
      <c r="K309">
        <v>2</v>
      </c>
    </row>
    <row r="310" spans="1:11">
      <c r="A310" s="86" t="s">
        <v>1719</v>
      </c>
      <c r="B310" s="86" t="s">
        <v>319</v>
      </c>
      <c r="C310" s="86">
        <v>3</v>
      </c>
      <c r="D310" s="150" t="str">
        <f>IFERROR(MATCH(A310,'상위 PV'!$H$2:$H$7,0),"")</f>
        <v/>
      </c>
      <c r="E310" t="str">
        <f>IF(D310="","",D310&amp;"@"&amp;COUNTIF($D$1:D310,D310))</f>
        <v/>
      </c>
      <c r="F310" t="str">
        <f t="shared" si="4"/>
        <v>Google.com</v>
      </c>
      <c r="G310">
        <v>2</v>
      </c>
      <c r="I310" t="s">
        <v>1084</v>
      </c>
      <c r="J310" t="s">
        <v>319</v>
      </c>
      <c r="K310">
        <v>2</v>
      </c>
    </row>
    <row r="311" spans="1:11">
      <c r="A311" s="86" t="s">
        <v>1633</v>
      </c>
      <c r="B311" s="86" t="s">
        <v>319</v>
      </c>
      <c r="C311" s="86">
        <v>3</v>
      </c>
      <c r="D311" s="150" t="str">
        <f>IFERROR(MATCH(A311,'상위 PV'!$H$2:$H$7,0),"")</f>
        <v/>
      </c>
      <c r="E311" t="str">
        <f>IF(D311="","",D311&amp;"@"&amp;COUNTIF($D$1:D311,D311))</f>
        <v/>
      </c>
      <c r="F311" t="str">
        <f t="shared" si="4"/>
        <v>Google.com</v>
      </c>
      <c r="G311">
        <v>2</v>
      </c>
      <c r="I311" t="s">
        <v>1275</v>
      </c>
      <c r="J311" t="s">
        <v>327</v>
      </c>
      <c r="K311">
        <v>2</v>
      </c>
    </row>
    <row r="312" spans="1:11">
      <c r="A312" s="86" t="s">
        <v>678</v>
      </c>
      <c r="B312" s="86" t="s">
        <v>319</v>
      </c>
      <c r="C312" s="86">
        <v>3</v>
      </c>
      <c r="D312" s="150" t="str">
        <f>IFERROR(MATCH(A312,'상위 PV'!$H$2:$H$7,0),"")</f>
        <v/>
      </c>
      <c r="E312" t="str">
        <f>IF(D312="","",D312&amp;"@"&amp;COUNTIF($D$1:D312,D312))</f>
        <v/>
      </c>
      <c r="F312" t="str">
        <f t="shared" si="4"/>
        <v>Google.com</v>
      </c>
      <c r="G312">
        <v>2</v>
      </c>
      <c r="I312" t="s">
        <v>1126</v>
      </c>
      <c r="J312" t="s">
        <v>319</v>
      </c>
      <c r="K312">
        <v>2</v>
      </c>
    </row>
    <row r="313" spans="1:11">
      <c r="A313" s="86" t="s">
        <v>1091</v>
      </c>
      <c r="B313" s="86" t="s">
        <v>319</v>
      </c>
      <c r="C313" s="86">
        <v>3</v>
      </c>
      <c r="D313" s="150" t="str">
        <f>IFERROR(MATCH(A313,'상위 PV'!$H$2:$H$7,0),"")</f>
        <v/>
      </c>
      <c r="E313" t="str">
        <f>IF(D313="","",D313&amp;"@"&amp;COUNTIF($D$1:D313,D313))</f>
        <v/>
      </c>
      <c r="F313" t="str">
        <f t="shared" si="4"/>
        <v>Google.com</v>
      </c>
      <c r="G313">
        <v>2</v>
      </c>
      <c r="I313" t="s">
        <v>1276</v>
      </c>
      <c r="J313" t="s">
        <v>319</v>
      </c>
      <c r="K313">
        <v>2</v>
      </c>
    </row>
    <row r="314" spans="1:11">
      <c r="A314" s="86" t="s">
        <v>1819</v>
      </c>
      <c r="B314" s="86" t="s">
        <v>319</v>
      </c>
      <c r="C314" s="86">
        <v>3</v>
      </c>
      <c r="D314" s="150" t="str">
        <f>IFERROR(MATCH(A314,'상위 PV'!$H$2:$H$7,0),"")</f>
        <v/>
      </c>
      <c r="E314" t="str">
        <f>IF(D314="","",D314&amp;"@"&amp;COUNTIF($D$1:D314,D314))</f>
        <v/>
      </c>
      <c r="F314" t="str">
        <f t="shared" si="4"/>
        <v>Google.com</v>
      </c>
      <c r="G314">
        <v>2</v>
      </c>
      <c r="I314" t="s">
        <v>1277</v>
      </c>
      <c r="J314" t="s">
        <v>319</v>
      </c>
      <c r="K314">
        <v>2</v>
      </c>
    </row>
    <row r="315" spans="1:11">
      <c r="A315" s="86" t="s">
        <v>1150</v>
      </c>
      <c r="B315" s="86" t="s">
        <v>319</v>
      </c>
      <c r="C315" s="86">
        <v>3</v>
      </c>
      <c r="D315" s="150" t="str">
        <f>IFERROR(MATCH(A315,'상위 PV'!$H$2:$H$7,0),"")</f>
        <v/>
      </c>
      <c r="E315" t="str">
        <f>IF(D315="","",D315&amp;"@"&amp;COUNTIF($D$1:D315,D315))</f>
        <v/>
      </c>
      <c r="F315" t="str">
        <f t="shared" si="4"/>
        <v>Google.com</v>
      </c>
      <c r="G315">
        <v>2</v>
      </c>
      <c r="I315" t="s">
        <v>1073</v>
      </c>
      <c r="J315" t="s">
        <v>319</v>
      </c>
      <c r="K315">
        <v>2</v>
      </c>
    </row>
    <row r="316" spans="1:11">
      <c r="A316" s="86" t="s">
        <v>1051</v>
      </c>
      <c r="B316" s="86" t="s">
        <v>1438</v>
      </c>
      <c r="C316" s="86">
        <v>3</v>
      </c>
      <c r="D316" s="150" t="str">
        <f>IFERROR(MATCH(A316,'상위 PV'!$H$2:$H$7,0),"")</f>
        <v/>
      </c>
      <c r="E316" t="str">
        <f>IF(D316="","",D316&amp;"@"&amp;COUNTIF($D$1:D316,D316))</f>
        <v/>
      </c>
      <c r="F316" t="str">
        <f t="shared" si="4"/>
        <v>Skenergy.com</v>
      </c>
      <c r="G316">
        <v>2</v>
      </c>
      <c r="I316" t="s">
        <v>1278</v>
      </c>
      <c r="J316" t="s">
        <v>319</v>
      </c>
      <c r="K316">
        <v>2</v>
      </c>
    </row>
    <row r="317" spans="1:11">
      <c r="A317" s="86" t="s">
        <v>1102</v>
      </c>
      <c r="B317" s="86" t="s">
        <v>319</v>
      </c>
      <c r="C317" s="86">
        <v>3</v>
      </c>
      <c r="D317" s="150" t="str">
        <f>IFERROR(MATCH(A317,'상위 PV'!$H$2:$H$7,0),"")</f>
        <v/>
      </c>
      <c r="E317" t="str">
        <f>IF(D317="","",D317&amp;"@"&amp;COUNTIF($D$1:D317,D317))</f>
        <v/>
      </c>
      <c r="F317" t="str">
        <f t="shared" si="4"/>
        <v>Google.com</v>
      </c>
      <c r="G317">
        <v>2</v>
      </c>
      <c r="I317" t="s">
        <v>1219</v>
      </c>
      <c r="J317" t="s">
        <v>319</v>
      </c>
      <c r="K317">
        <v>2</v>
      </c>
    </row>
    <row r="318" spans="1:11">
      <c r="A318" s="86" t="s">
        <v>1369</v>
      </c>
      <c r="B318" s="86" t="s">
        <v>318</v>
      </c>
      <c r="C318" s="86">
        <v>3</v>
      </c>
      <c r="D318" s="150" t="str">
        <f>IFERROR(MATCH(A318,'상위 PV'!$H$2:$H$7,0),"")</f>
        <v/>
      </c>
      <c r="E318" t="str">
        <f>IF(D318="","",D318&amp;"@"&amp;COUNTIF($D$1:D318,D318))</f>
        <v/>
      </c>
      <c r="F318" t="str">
        <f t="shared" si="4"/>
        <v>직접유입</v>
      </c>
      <c r="G318">
        <v>2</v>
      </c>
      <c r="I318" t="s">
        <v>1279</v>
      </c>
      <c r="J318" t="s">
        <v>319</v>
      </c>
      <c r="K318">
        <v>2</v>
      </c>
    </row>
    <row r="319" spans="1:11">
      <c r="A319" s="86" t="s">
        <v>263</v>
      </c>
      <c r="B319" s="86" t="s">
        <v>1110</v>
      </c>
      <c r="C319" s="86">
        <v>3</v>
      </c>
      <c r="D319" s="150" t="str">
        <f>IFERROR(MATCH(A319,'상위 PV'!$H$2:$H$7,0),"")</f>
        <v/>
      </c>
      <c r="E319" t="str">
        <f>IF(D319="","",D319&amp;"@"&amp;COUNTIF($D$1:D319,D319))</f>
        <v/>
      </c>
      <c r="F319" t="str">
        <f t="shared" si="4"/>
        <v>Chn.sk-on.com</v>
      </c>
      <c r="G319">
        <v>2</v>
      </c>
      <c r="I319" t="s">
        <v>1221</v>
      </c>
      <c r="J319" t="s">
        <v>319</v>
      </c>
      <c r="K319">
        <v>2</v>
      </c>
    </row>
    <row r="320" spans="1:11">
      <c r="A320" s="86" t="s">
        <v>263</v>
      </c>
      <c r="B320" s="86" t="s">
        <v>321</v>
      </c>
      <c r="C320" s="86">
        <v>3</v>
      </c>
      <c r="D320" s="150" t="str">
        <f>IFERROR(MATCH(A320,'상위 PV'!$H$2:$H$7,0),"")</f>
        <v/>
      </c>
      <c r="E320" t="str">
        <f>IF(D320="","",D320&amp;"@"&amp;COUNTIF($D$1:D320,D320))</f>
        <v/>
      </c>
      <c r="F320" t="str">
        <f t="shared" si="4"/>
        <v>Skinnovation.com</v>
      </c>
      <c r="G320">
        <v>2</v>
      </c>
      <c r="I320" t="s">
        <v>969</v>
      </c>
      <c r="J320" t="s">
        <v>319</v>
      </c>
      <c r="K320">
        <v>2</v>
      </c>
    </row>
    <row r="321" spans="1:11">
      <c r="A321" s="86" t="s">
        <v>1750</v>
      </c>
      <c r="B321" s="86" t="s">
        <v>319</v>
      </c>
      <c r="C321" s="86">
        <v>3</v>
      </c>
      <c r="D321" s="150" t="str">
        <f>IFERROR(MATCH(A321,'상위 PV'!$H$2:$H$7,0),"")</f>
        <v/>
      </c>
      <c r="E321" t="str">
        <f>IF(D321="","",D321&amp;"@"&amp;COUNTIF($D$1:D321,D321))</f>
        <v/>
      </c>
      <c r="F321" t="str">
        <f t="shared" si="4"/>
        <v>Google.com</v>
      </c>
      <c r="G321">
        <v>2</v>
      </c>
      <c r="I321" t="s">
        <v>276</v>
      </c>
      <c r="J321" t="s">
        <v>319</v>
      </c>
      <c r="K321">
        <v>2</v>
      </c>
    </row>
    <row r="322" spans="1:11">
      <c r="A322" s="86" t="s">
        <v>1809</v>
      </c>
      <c r="B322" s="86" t="s">
        <v>318</v>
      </c>
      <c r="C322" s="86">
        <v>3</v>
      </c>
      <c r="D322" s="150" t="str">
        <f>IFERROR(MATCH(A322,'상위 PV'!$H$2:$H$7,0),"")</f>
        <v/>
      </c>
      <c r="E322" t="str">
        <f>IF(D322="","",D322&amp;"@"&amp;COUNTIF($D$1:D322,D322))</f>
        <v/>
      </c>
      <c r="F322" t="str">
        <f t="shared" si="4"/>
        <v>직접유입</v>
      </c>
      <c r="G322">
        <v>2</v>
      </c>
      <c r="I322" t="s">
        <v>1280</v>
      </c>
      <c r="J322" t="s">
        <v>319</v>
      </c>
      <c r="K322">
        <v>2</v>
      </c>
    </row>
    <row r="323" spans="1:11">
      <c r="A323" s="86" t="s">
        <v>254</v>
      </c>
      <c r="B323" s="86" t="s">
        <v>326</v>
      </c>
      <c r="C323" s="86">
        <v>2</v>
      </c>
      <c r="D323" s="150" t="str">
        <f>IFERROR(MATCH(A323,'상위 PV'!$H$2:$H$7,0),"")</f>
        <v/>
      </c>
      <c r="E323" t="str">
        <f>IF(D323="","",D323&amp;"@"&amp;COUNTIF($D$1:D323,D323))</f>
        <v/>
      </c>
      <c r="F323" t="str">
        <f t="shared" ref="F323:F386" si="5">IF(B323="google","Google.com",IF(B323="(direct)","직접유입",UPPER(LEFT(B323,1))&amp;MID(B323,2,99)))</f>
        <v>Bing</v>
      </c>
      <c r="G323">
        <v>2</v>
      </c>
      <c r="I323" t="s">
        <v>1033</v>
      </c>
      <c r="J323" t="s">
        <v>319</v>
      </c>
      <c r="K323">
        <v>2</v>
      </c>
    </row>
    <row r="324" spans="1:11">
      <c r="A324" s="86" t="s">
        <v>307</v>
      </c>
      <c r="B324" s="86" t="s">
        <v>319</v>
      </c>
      <c r="C324" s="86">
        <v>2</v>
      </c>
      <c r="D324" s="150" t="str">
        <f>IFERROR(MATCH(A324,'상위 PV'!$H$2:$H$7,0),"")</f>
        <v/>
      </c>
      <c r="E324" t="str">
        <f>IF(D324="","",D324&amp;"@"&amp;COUNTIF($D$1:D324,D324))</f>
        <v/>
      </c>
      <c r="F324" t="str">
        <f t="shared" si="5"/>
        <v>Google.com</v>
      </c>
      <c r="G324">
        <v>2</v>
      </c>
      <c r="I324" t="s">
        <v>281</v>
      </c>
      <c r="J324" t="s">
        <v>323</v>
      </c>
      <c r="K324">
        <v>2</v>
      </c>
    </row>
    <row r="325" spans="1:11">
      <c r="A325" s="86" t="s">
        <v>1820</v>
      </c>
      <c r="B325" s="86" t="s">
        <v>319</v>
      </c>
      <c r="C325" s="86">
        <v>2</v>
      </c>
      <c r="D325" s="150" t="str">
        <f>IFERROR(MATCH(A325,'상위 PV'!$H$2:$H$7,0),"")</f>
        <v/>
      </c>
      <c r="E325" t="str">
        <f>IF(D325="","",D325&amp;"@"&amp;COUNTIF($D$1:D325,D325))</f>
        <v/>
      </c>
      <c r="F325" t="str">
        <f t="shared" si="5"/>
        <v>Google.com</v>
      </c>
      <c r="G325">
        <v>2</v>
      </c>
      <c r="I325" t="s">
        <v>281</v>
      </c>
      <c r="J325" t="s">
        <v>321</v>
      </c>
      <c r="K325">
        <v>2</v>
      </c>
    </row>
    <row r="326" spans="1:11">
      <c r="A326" s="86" t="s">
        <v>1249</v>
      </c>
      <c r="B326" s="86" t="s">
        <v>318</v>
      </c>
      <c r="C326" s="86">
        <v>2</v>
      </c>
      <c r="D326" s="150" t="str">
        <f>IFERROR(MATCH(A326,'상위 PV'!$H$2:$H$7,0),"")</f>
        <v/>
      </c>
      <c r="E326" t="str">
        <f>IF(D326="","",D326&amp;"@"&amp;COUNTIF($D$1:D326,D326))</f>
        <v/>
      </c>
      <c r="F326" t="str">
        <f t="shared" si="5"/>
        <v>직접유입</v>
      </c>
      <c r="G326">
        <v>2</v>
      </c>
      <c r="I326" t="s">
        <v>277</v>
      </c>
      <c r="J326" t="s">
        <v>318</v>
      </c>
      <c r="K326">
        <v>2</v>
      </c>
    </row>
    <row r="327" spans="1:11">
      <c r="A327" s="86" t="s">
        <v>288</v>
      </c>
      <c r="B327" s="86" t="s">
        <v>319</v>
      </c>
      <c r="C327" s="86">
        <v>2</v>
      </c>
      <c r="D327" s="150" t="str">
        <f>IFERROR(MATCH(A327,'상위 PV'!$H$2:$H$7,0),"")</f>
        <v/>
      </c>
      <c r="E327" t="str">
        <f>IF(D327="","",D327&amp;"@"&amp;COUNTIF($D$1:D327,D327))</f>
        <v/>
      </c>
      <c r="F327" t="str">
        <f t="shared" si="5"/>
        <v>Google.com</v>
      </c>
      <c r="G327">
        <v>2</v>
      </c>
      <c r="I327" t="s">
        <v>294</v>
      </c>
      <c r="J327" t="s">
        <v>324</v>
      </c>
      <c r="K327">
        <v>2</v>
      </c>
    </row>
    <row r="328" spans="1:11">
      <c r="A328" s="86" t="s">
        <v>945</v>
      </c>
      <c r="B328" s="86" t="s">
        <v>319</v>
      </c>
      <c r="C328" s="86">
        <v>2</v>
      </c>
      <c r="D328" s="150" t="str">
        <f>IFERROR(MATCH(A328,'상위 PV'!$H$2:$H$7,0),"")</f>
        <v/>
      </c>
      <c r="E328" t="str">
        <f>IF(D328="","",D328&amp;"@"&amp;COUNTIF($D$1:D328,D328))</f>
        <v/>
      </c>
      <c r="F328" t="str">
        <f t="shared" si="5"/>
        <v>Google.com</v>
      </c>
      <c r="G328">
        <v>2</v>
      </c>
      <c r="I328" t="s">
        <v>265</v>
      </c>
      <c r="J328" t="s">
        <v>320</v>
      </c>
      <c r="K328">
        <v>2</v>
      </c>
    </row>
    <row r="329" spans="1:11">
      <c r="A329" s="86" t="s">
        <v>1717</v>
      </c>
      <c r="B329" s="86" t="s">
        <v>1438</v>
      </c>
      <c r="C329" s="86">
        <v>2</v>
      </c>
      <c r="D329" s="150" t="str">
        <f>IFERROR(MATCH(A329,'상위 PV'!$H$2:$H$7,0),"")</f>
        <v/>
      </c>
      <c r="E329" t="str">
        <f>IF(D329="","",D329&amp;"@"&amp;COUNTIF($D$1:D329,D329))</f>
        <v/>
      </c>
      <c r="F329" t="str">
        <f t="shared" si="5"/>
        <v>Skenergy.com</v>
      </c>
      <c r="G329">
        <v>2</v>
      </c>
      <c r="I329" t="s">
        <v>265</v>
      </c>
      <c r="J329" t="s">
        <v>321</v>
      </c>
      <c r="K329">
        <v>2</v>
      </c>
    </row>
    <row r="330" spans="1:11">
      <c r="A330" s="86" t="s">
        <v>296</v>
      </c>
      <c r="B330" s="86" t="s">
        <v>318</v>
      </c>
      <c r="C330" s="86">
        <v>2</v>
      </c>
      <c r="D330" s="150" t="str">
        <f>IFERROR(MATCH(A330,'상위 PV'!$H$2:$H$7,0),"")</f>
        <v/>
      </c>
      <c r="E330" t="str">
        <f>IF(D330="","",D330&amp;"@"&amp;COUNTIF($D$1:D330,D330))</f>
        <v/>
      </c>
      <c r="F330" t="str">
        <f t="shared" si="5"/>
        <v>직접유입</v>
      </c>
      <c r="G330">
        <v>2</v>
      </c>
      <c r="I330" t="s">
        <v>914</v>
      </c>
      <c r="J330" t="s">
        <v>319</v>
      </c>
      <c r="K330">
        <v>2</v>
      </c>
    </row>
    <row r="331" spans="1:11">
      <c r="A331" s="86" t="s">
        <v>975</v>
      </c>
      <c r="B331" s="86" t="s">
        <v>319</v>
      </c>
      <c r="C331" s="86">
        <v>2</v>
      </c>
      <c r="D331" s="150" t="str">
        <f>IFERROR(MATCH(A331,'상위 PV'!$H$2:$H$7,0),"")</f>
        <v/>
      </c>
      <c r="E331" t="str">
        <f>IF(D331="","",D331&amp;"@"&amp;COUNTIF($D$1:D331,D331))</f>
        <v/>
      </c>
      <c r="F331" t="str">
        <f t="shared" si="5"/>
        <v>Google.com</v>
      </c>
      <c r="G331">
        <v>2</v>
      </c>
      <c r="I331" t="s">
        <v>306</v>
      </c>
      <c r="J331" t="s">
        <v>321</v>
      </c>
      <c r="K331">
        <v>2</v>
      </c>
    </row>
    <row r="332" spans="1:11">
      <c r="A332" s="86" t="s">
        <v>1822</v>
      </c>
      <c r="B332" s="86" t="s">
        <v>319</v>
      </c>
      <c r="C332" s="86">
        <v>2</v>
      </c>
      <c r="D332" s="150" t="str">
        <f>IFERROR(MATCH(A332,'상위 PV'!$H$2:$H$7,0),"")</f>
        <v/>
      </c>
      <c r="E332" t="str">
        <f>IF(D332="","",D332&amp;"@"&amp;COUNTIF($D$1:D332,D332))</f>
        <v/>
      </c>
      <c r="F332" t="str">
        <f t="shared" si="5"/>
        <v>Google.com</v>
      </c>
      <c r="G332">
        <v>2</v>
      </c>
      <c r="I332" t="s">
        <v>278</v>
      </c>
      <c r="J332" t="s">
        <v>318</v>
      </c>
      <c r="K332">
        <v>2</v>
      </c>
    </row>
    <row r="333" spans="1:11">
      <c r="A333" s="86" t="s">
        <v>267</v>
      </c>
      <c r="B333" s="86" t="s">
        <v>1921</v>
      </c>
      <c r="C333" s="86">
        <v>2</v>
      </c>
      <c r="D333" s="150" t="str">
        <f>IFERROR(MATCH(A333,'상위 PV'!$H$2:$H$7,0),"")</f>
        <v/>
      </c>
      <c r="E333" t="str">
        <f>IF(D333="","",D333&amp;"@"&amp;COUNTIF($D$1:D333,D333))</f>
        <v/>
      </c>
      <c r="F333" t="str">
        <f t="shared" si="5"/>
        <v>Translate.google.co.jp</v>
      </c>
      <c r="G333">
        <v>2</v>
      </c>
      <c r="I333" t="s">
        <v>278</v>
      </c>
      <c r="J333" t="s">
        <v>321</v>
      </c>
      <c r="K333">
        <v>2</v>
      </c>
    </row>
    <row r="334" spans="1:11">
      <c r="A334" s="86" t="s">
        <v>308</v>
      </c>
      <c r="B334" s="86" t="s">
        <v>318</v>
      </c>
      <c r="C334" s="86">
        <v>2</v>
      </c>
      <c r="D334" s="150" t="str">
        <f>IFERROR(MATCH(A334,'상위 PV'!$H$2:$H$7,0),"")</f>
        <v/>
      </c>
      <c r="E334" t="str">
        <f>IF(D334="","",D334&amp;"@"&amp;COUNTIF($D$1:D334,D334))</f>
        <v/>
      </c>
      <c r="F334" t="str">
        <f t="shared" si="5"/>
        <v>직접유입</v>
      </c>
      <c r="G334">
        <v>2</v>
      </c>
      <c r="I334" t="s">
        <v>261</v>
      </c>
      <c r="J334" t="s">
        <v>326</v>
      </c>
      <c r="K334">
        <v>2</v>
      </c>
    </row>
    <row r="335" spans="1:11">
      <c r="A335" s="86" t="s">
        <v>308</v>
      </c>
      <c r="B335" s="86" t="s">
        <v>1231</v>
      </c>
      <c r="C335" s="86">
        <v>2</v>
      </c>
      <c r="D335" s="150" t="str">
        <f>IFERROR(MATCH(A335,'상위 PV'!$H$2:$H$7,0),"")</f>
        <v/>
      </c>
      <c r="E335" t="str">
        <f>IF(D335="","",D335&amp;"@"&amp;COUNTIF($D$1:D335,D335))</f>
        <v/>
      </c>
      <c r="F335" t="str">
        <f t="shared" si="5"/>
        <v>Skenmove.com</v>
      </c>
      <c r="G335">
        <v>2</v>
      </c>
      <c r="I335" t="s">
        <v>260</v>
      </c>
      <c r="J335" t="s">
        <v>592</v>
      </c>
      <c r="K335">
        <v>2</v>
      </c>
    </row>
    <row r="336" spans="1:11">
      <c r="A336" s="86" t="s">
        <v>1766</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269</v>
      </c>
      <c r="B337" s="86" t="s">
        <v>1918</v>
      </c>
      <c r="C337" s="86">
        <v>2</v>
      </c>
      <c r="D337" s="150" t="str">
        <f>IFERROR(MATCH(A337,'상위 PV'!$H$2:$H$7,0),"")</f>
        <v/>
      </c>
      <c r="E337" t="str">
        <f>IF(D337="","",D337&amp;"@"&amp;COUNTIF($D$1:D337,D337))</f>
        <v/>
      </c>
      <c r="F337" t="str">
        <f t="shared" si="5"/>
        <v>Safe.menlosecurity.com</v>
      </c>
      <c r="G337">
        <v>2</v>
      </c>
      <c r="I337" t="s">
        <v>978</v>
      </c>
      <c r="J337" t="s">
        <v>1231</v>
      </c>
      <c r="K337">
        <v>2</v>
      </c>
    </row>
    <row r="338" spans="1:11">
      <c r="A338" s="86" t="s">
        <v>293</v>
      </c>
      <c r="B338" s="86" t="s">
        <v>326</v>
      </c>
      <c r="C338" s="86">
        <v>2</v>
      </c>
      <c r="D338" s="150" t="str">
        <f>IFERROR(MATCH(A338,'상위 PV'!$H$2:$H$7,0),"")</f>
        <v/>
      </c>
      <c r="E338" t="str">
        <f>IF(D338="","",D338&amp;"@"&amp;COUNTIF($D$1:D338,D338))</f>
        <v/>
      </c>
      <c r="F338" t="str">
        <f t="shared" si="5"/>
        <v>Bing</v>
      </c>
      <c r="G338">
        <v>2</v>
      </c>
      <c r="I338" t="s">
        <v>1225</v>
      </c>
      <c r="J338" t="s">
        <v>319</v>
      </c>
      <c r="K338">
        <v>2</v>
      </c>
    </row>
    <row r="339" spans="1:11">
      <c r="A339" s="86" t="s">
        <v>275</v>
      </c>
      <c r="B339" s="86" t="s">
        <v>318</v>
      </c>
      <c r="C339" s="86">
        <v>2</v>
      </c>
      <c r="D339" s="150" t="str">
        <f>IFERROR(MATCH(A339,'상위 PV'!$H$2:$H$7,0),"")</f>
        <v/>
      </c>
      <c r="E339" t="str">
        <f>IF(D339="","",D339&amp;"@"&amp;COUNTIF($D$1:D339,D339))</f>
        <v/>
      </c>
      <c r="F339" t="str">
        <f t="shared" si="5"/>
        <v>직접유입</v>
      </c>
      <c r="G339">
        <v>2</v>
      </c>
      <c r="I339" t="s">
        <v>1281</v>
      </c>
      <c r="J339" t="s">
        <v>319</v>
      </c>
      <c r="K339">
        <v>2</v>
      </c>
    </row>
    <row r="340" spans="1:11">
      <c r="A340" s="86" t="s">
        <v>1045</v>
      </c>
      <c r="B340" s="86" t="s">
        <v>319</v>
      </c>
      <c r="C340" s="86">
        <v>2</v>
      </c>
      <c r="D340" s="150" t="str">
        <f>IFERROR(MATCH(A340,'상위 PV'!$H$2:$H$7,0),"")</f>
        <v/>
      </c>
      <c r="E340" t="str">
        <f>IF(D340="","",D340&amp;"@"&amp;COUNTIF($D$1:D340,D340))</f>
        <v/>
      </c>
      <c r="F340" t="str">
        <f t="shared" si="5"/>
        <v>Google.com</v>
      </c>
      <c r="G340">
        <v>2</v>
      </c>
      <c r="I340" t="s">
        <v>1282</v>
      </c>
      <c r="J340" t="s">
        <v>319</v>
      </c>
      <c r="K340">
        <v>2</v>
      </c>
    </row>
    <row r="341" spans="1:11">
      <c r="A341" s="86" t="s">
        <v>1611</v>
      </c>
      <c r="B341" s="86" t="s">
        <v>319</v>
      </c>
      <c r="C341" s="86">
        <v>2</v>
      </c>
      <c r="D341" s="150" t="str">
        <f>IFERROR(MATCH(A341,'상위 PV'!$H$2:$H$7,0),"")</f>
        <v/>
      </c>
      <c r="E341" t="str">
        <f>IF(D341="","",D341&amp;"@"&amp;COUNTIF($D$1:D341,D341))</f>
        <v/>
      </c>
      <c r="F341" t="str">
        <f t="shared" si="5"/>
        <v>Google.com</v>
      </c>
      <c r="G341">
        <v>2</v>
      </c>
      <c r="I341" t="s">
        <v>881</v>
      </c>
      <c r="J341" t="s">
        <v>319</v>
      </c>
      <c r="K341">
        <v>2</v>
      </c>
    </row>
    <row r="342" spans="1:11">
      <c r="A342" s="86" t="s">
        <v>973</v>
      </c>
      <c r="B342" s="86" t="s">
        <v>319</v>
      </c>
      <c r="C342" s="86">
        <v>2</v>
      </c>
      <c r="D342" s="150" t="str">
        <f>IFERROR(MATCH(A342,'상위 PV'!$H$2:$H$7,0),"")</f>
        <v/>
      </c>
      <c r="E342" t="str">
        <f>IF(D342="","",D342&amp;"@"&amp;COUNTIF($D$1:D342,D342))</f>
        <v/>
      </c>
      <c r="F342" t="str">
        <f t="shared" si="5"/>
        <v>Google.com</v>
      </c>
      <c r="G342">
        <v>2</v>
      </c>
      <c r="I342" t="s">
        <v>1283</v>
      </c>
      <c r="J342" t="s">
        <v>318</v>
      </c>
      <c r="K342">
        <v>2</v>
      </c>
    </row>
    <row r="343" spans="1:11">
      <c r="A343" s="86" t="s">
        <v>299</v>
      </c>
      <c r="B343" s="86" t="s">
        <v>319</v>
      </c>
      <c r="C343" s="86">
        <v>2</v>
      </c>
      <c r="D343" s="150" t="str">
        <f>IFERROR(MATCH(A343,'상위 PV'!$H$2:$H$7,0),"")</f>
        <v/>
      </c>
      <c r="E343" t="str">
        <f>IF(D343="","",D343&amp;"@"&amp;COUNTIF($D$1:D343,D343))</f>
        <v/>
      </c>
      <c r="F343" t="str">
        <f t="shared" si="5"/>
        <v>Google.com</v>
      </c>
      <c r="G343">
        <v>2</v>
      </c>
      <c r="I343" t="s">
        <v>1284</v>
      </c>
      <c r="J343" t="s">
        <v>326</v>
      </c>
      <c r="K343">
        <v>2</v>
      </c>
    </row>
    <row r="344" spans="1:11">
      <c r="A344" s="86" t="s">
        <v>1296</v>
      </c>
      <c r="B344" s="86" t="s">
        <v>319</v>
      </c>
      <c r="C344" s="86">
        <v>2</v>
      </c>
      <c r="D344" s="150" t="str">
        <f>IFERROR(MATCH(A344,'상위 PV'!$H$2:$H$7,0),"")</f>
        <v/>
      </c>
      <c r="E344" t="str">
        <f>IF(D344="","",D344&amp;"@"&amp;COUNTIF($D$1:D344,D344))</f>
        <v/>
      </c>
      <c r="F344" t="str">
        <f t="shared" si="5"/>
        <v>Google.com</v>
      </c>
      <c r="G344">
        <v>2</v>
      </c>
      <c r="I344" t="s">
        <v>1285</v>
      </c>
      <c r="J344" t="s">
        <v>318</v>
      </c>
      <c r="K344">
        <v>2</v>
      </c>
    </row>
    <row r="345" spans="1:11">
      <c r="A345" s="86" t="s">
        <v>262</v>
      </c>
      <c r="B345" s="86" t="s">
        <v>318</v>
      </c>
      <c r="C345" s="86">
        <v>2</v>
      </c>
      <c r="D345" s="150" t="str">
        <f>IFERROR(MATCH(A345,'상위 PV'!$H$2:$H$7,0),"")</f>
        <v/>
      </c>
      <c r="E345" t="str">
        <f>IF(D345="","",D345&amp;"@"&amp;COUNTIF($D$1:D345,D345))</f>
        <v/>
      </c>
      <c r="F345" t="str">
        <f t="shared" si="5"/>
        <v>직접유입</v>
      </c>
      <c r="G345">
        <v>2</v>
      </c>
      <c r="I345" t="s">
        <v>1286</v>
      </c>
      <c r="J345" t="s">
        <v>934</v>
      </c>
      <c r="K345">
        <v>2</v>
      </c>
    </row>
    <row r="346" spans="1:11">
      <c r="A346" s="86" t="s">
        <v>262</v>
      </c>
      <c r="B346" s="86" t="s">
        <v>319</v>
      </c>
      <c r="C346" s="86">
        <v>2</v>
      </c>
      <c r="D346" s="150" t="str">
        <f>IFERROR(MATCH(A346,'상위 PV'!$H$2:$H$7,0),"")</f>
        <v/>
      </c>
      <c r="E346" t="str">
        <f>IF(D346="","",D346&amp;"@"&amp;COUNTIF($D$1:D346,D346))</f>
        <v/>
      </c>
      <c r="F346" t="str">
        <f t="shared" si="5"/>
        <v>Google.com</v>
      </c>
      <c r="G346">
        <v>2</v>
      </c>
      <c r="I346" t="s">
        <v>677</v>
      </c>
      <c r="J346" t="s">
        <v>319</v>
      </c>
      <c r="K346">
        <v>2</v>
      </c>
    </row>
    <row r="347" spans="1:11">
      <c r="A347" s="86" t="s">
        <v>1616</v>
      </c>
      <c r="B347" s="86" t="s">
        <v>319</v>
      </c>
      <c r="C347" s="86">
        <v>2</v>
      </c>
      <c r="D347" s="150" t="str">
        <f>IFERROR(MATCH(A347,'상위 PV'!$H$2:$H$7,0),"")</f>
        <v/>
      </c>
      <c r="E347" t="str">
        <f>IF(D347="","",D347&amp;"@"&amp;COUNTIF($D$1:D347,D347))</f>
        <v/>
      </c>
      <c r="F347" t="str">
        <f t="shared" si="5"/>
        <v>Google.com</v>
      </c>
      <c r="G347">
        <v>2</v>
      </c>
      <c r="I347" t="s">
        <v>1041</v>
      </c>
      <c r="J347" t="s">
        <v>319</v>
      </c>
      <c r="K347">
        <v>2</v>
      </c>
    </row>
    <row r="348" spans="1:11">
      <c r="A348" s="86" t="s">
        <v>255</v>
      </c>
      <c r="B348" s="86" t="s">
        <v>326</v>
      </c>
      <c r="C348" s="86">
        <v>2</v>
      </c>
      <c r="D348" s="150" t="str">
        <f>IFERROR(MATCH(A348,'상위 PV'!$H$2:$H$7,0),"")</f>
        <v/>
      </c>
      <c r="E348" t="str">
        <f>IF(D348="","",D348&amp;"@"&amp;COUNTIF($D$1:D348,D348))</f>
        <v/>
      </c>
      <c r="F348" t="str">
        <f t="shared" si="5"/>
        <v>Bing</v>
      </c>
      <c r="G348">
        <v>2</v>
      </c>
      <c r="I348" t="s">
        <v>678</v>
      </c>
      <c r="J348" t="s">
        <v>318</v>
      </c>
      <c r="K348">
        <v>2</v>
      </c>
    </row>
    <row r="349" spans="1:11">
      <c r="A349" s="86" t="s">
        <v>331</v>
      </c>
      <c r="B349" s="86" t="s">
        <v>318</v>
      </c>
      <c r="C349" s="86">
        <v>2</v>
      </c>
      <c r="D349" s="150" t="str">
        <f>IFERROR(MATCH(A349,'상위 PV'!$H$2:$H$7,0),"")</f>
        <v/>
      </c>
      <c r="E349" t="str">
        <f>IF(D349="","",D349&amp;"@"&amp;COUNTIF($D$1:D349,D349))</f>
        <v/>
      </c>
      <c r="F349" t="str">
        <f t="shared" si="5"/>
        <v>직접유입</v>
      </c>
      <c r="G349">
        <v>2</v>
      </c>
      <c r="I349" t="s">
        <v>1148</v>
      </c>
      <c r="J349" t="s">
        <v>319</v>
      </c>
      <c r="K349">
        <v>2</v>
      </c>
    </row>
    <row r="350" spans="1:11">
      <c r="A350" s="86" t="s">
        <v>331</v>
      </c>
      <c r="B350" s="86" t="s">
        <v>1664</v>
      </c>
      <c r="C350" s="86">
        <v>2</v>
      </c>
      <c r="D350" s="150" t="str">
        <f>IFERROR(MATCH(A350,'상위 PV'!$H$2:$H$7,0),"")</f>
        <v/>
      </c>
      <c r="E350" t="str">
        <f>IF(D350="","",D350&amp;"@"&amp;COUNTIF($D$1:D350,D350))</f>
        <v/>
      </c>
      <c r="F350" t="str">
        <f t="shared" si="5"/>
        <v>Chatgpt.com</v>
      </c>
      <c r="G350">
        <v>2</v>
      </c>
      <c r="I350" t="s">
        <v>1287</v>
      </c>
      <c r="J350" t="s">
        <v>326</v>
      </c>
      <c r="K350">
        <v>2</v>
      </c>
    </row>
    <row r="351" spans="1:11">
      <c r="A351" s="86" t="s">
        <v>1823</v>
      </c>
      <c r="B351" s="86" t="s">
        <v>319</v>
      </c>
      <c r="C351" s="86">
        <v>2</v>
      </c>
      <c r="D351" s="150" t="str">
        <f>IFERROR(MATCH(A351,'상위 PV'!$H$2:$H$7,0),"")</f>
        <v/>
      </c>
      <c r="E351" t="str">
        <f>IF(D351="","",D351&amp;"@"&amp;COUNTIF($D$1:D351,D351))</f>
        <v/>
      </c>
      <c r="F351" t="str">
        <f t="shared" si="5"/>
        <v>Google.com</v>
      </c>
      <c r="G351">
        <v>2</v>
      </c>
      <c r="I351" t="s">
        <v>1000</v>
      </c>
      <c r="J351" t="s">
        <v>319</v>
      </c>
      <c r="K351">
        <v>2</v>
      </c>
    </row>
    <row r="352" spans="1:11">
      <c r="A352" s="86" t="s">
        <v>1121</v>
      </c>
      <c r="B352" s="86" t="s">
        <v>319</v>
      </c>
      <c r="C352" s="86">
        <v>2</v>
      </c>
      <c r="D352" s="150" t="str">
        <f>IFERROR(MATCH(A352,'상위 PV'!$H$2:$H$7,0),"")</f>
        <v/>
      </c>
      <c r="E352" t="str">
        <f>IF(D352="","",D352&amp;"@"&amp;COUNTIF($D$1:D352,D352))</f>
        <v/>
      </c>
      <c r="F352" t="str">
        <f t="shared" si="5"/>
        <v>Google.com</v>
      </c>
      <c r="G352">
        <v>2</v>
      </c>
      <c r="I352" t="s">
        <v>1288</v>
      </c>
      <c r="J352" t="s">
        <v>319</v>
      </c>
      <c r="K352">
        <v>2</v>
      </c>
    </row>
    <row r="353" spans="1:11">
      <c r="A353" s="86" t="s">
        <v>1647</v>
      </c>
      <c r="B353" s="86" t="s">
        <v>319</v>
      </c>
      <c r="C353" s="86">
        <v>2</v>
      </c>
      <c r="D353" s="150" t="str">
        <f>IFERROR(MATCH(A353,'상위 PV'!$H$2:$H$7,0),"")</f>
        <v/>
      </c>
      <c r="E353" t="str">
        <f>IF(D353="","",D353&amp;"@"&amp;COUNTIF($D$1:D353,D353))</f>
        <v/>
      </c>
      <c r="F353" t="str">
        <f t="shared" si="5"/>
        <v>Google.com</v>
      </c>
      <c r="G353">
        <v>2</v>
      </c>
      <c r="I353" t="s">
        <v>653</v>
      </c>
      <c r="J353" t="s">
        <v>319</v>
      </c>
      <c r="K353">
        <v>2</v>
      </c>
    </row>
    <row r="354" spans="1:11">
      <c r="A354" s="86" t="s">
        <v>512</v>
      </c>
      <c r="B354" s="86" t="s">
        <v>318</v>
      </c>
      <c r="C354" s="86">
        <v>2</v>
      </c>
      <c r="D354" s="150" t="str">
        <f>IFERROR(MATCH(A354,'상위 PV'!$H$2:$H$7,0),"")</f>
        <v/>
      </c>
      <c r="E354" t="str">
        <f>IF(D354="","",D354&amp;"@"&amp;COUNTIF($D$1:D354,D354))</f>
        <v/>
      </c>
      <c r="F354" t="str">
        <f t="shared" si="5"/>
        <v>직접유입</v>
      </c>
      <c r="G354">
        <v>2</v>
      </c>
      <c r="I354" t="s">
        <v>622</v>
      </c>
      <c r="J354" t="s">
        <v>319</v>
      </c>
      <c r="K354">
        <v>2</v>
      </c>
    </row>
    <row r="355" spans="1:11">
      <c r="A355" s="86" t="s">
        <v>512</v>
      </c>
      <c r="B355" s="86" t="s">
        <v>319</v>
      </c>
      <c r="C355" s="86">
        <v>2</v>
      </c>
      <c r="D355" s="150" t="str">
        <f>IFERROR(MATCH(A355,'상위 PV'!$H$2:$H$7,0),"")</f>
        <v/>
      </c>
      <c r="E355" t="str">
        <f>IF(D355="","",D355&amp;"@"&amp;COUNTIF($D$1:D355,D355))</f>
        <v/>
      </c>
      <c r="F355" t="str">
        <f t="shared" si="5"/>
        <v>Google.com</v>
      </c>
      <c r="G355">
        <v>2</v>
      </c>
      <c r="I355" t="s">
        <v>291</v>
      </c>
      <c r="J355" t="s">
        <v>319</v>
      </c>
      <c r="K355">
        <v>2</v>
      </c>
    </row>
    <row r="356" spans="1:11">
      <c r="A356" s="86" t="s">
        <v>518</v>
      </c>
      <c r="B356" s="86" t="s">
        <v>319</v>
      </c>
      <c r="C356" s="86">
        <v>2</v>
      </c>
      <c r="D356" s="150" t="str">
        <f>IFERROR(MATCH(A356,'상위 PV'!$H$2:$H$7,0),"")</f>
        <v/>
      </c>
      <c r="E356" t="str">
        <f>IF(D356="","",D356&amp;"@"&amp;COUNTIF($D$1:D356,D356))</f>
        <v/>
      </c>
      <c r="F356" t="str">
        <f t="shared" si="5"/>
        <v>Google.com</v>
      </c>
      <c r="G356">
        <v>2</v>
      </c>
      <c r="I356" t="s">
        <v>1289</v>
      </c>
      <c r="J356" t="s">
        <v>319</v>
      </c>
      <c r="K356">
        <v>2</v>
      </c>
    </row>
    <row r="357" spans="1:11">
      <c r="A357" s="86" t="s">
        <v>972</v>
      </c>
      <c r="B357" s="86" t="s">
        <v>319</v>
      </c>
      <c r="C357" s="86">
        <v>2</v>
      </c>
      <c r="D357" s="150" t="str">
        <f>IFERROR(MATCH(A357,'상위 PV'!$H$2:$H$7,0),"")</f>
        <v/>
      </c>
      <c r="E357" t="str">
        <f>IF(D357="","",D357&amp;"@"&amp;COUNTIF($D$1:D357,D357))</f>
        <v/>
      </c>
      <c r="F357" t="str">
        <f t="shared" si="5"/>
        <v>Google.com</v>
      </c>
      <c r="G357">
        <v>2</v>
      </c>
      <c r="I357" t="s">
        <v>679</v>
      </c>
      <c r="J357" t="s">
        <v>319</v>
      </c>
      <c r="K357">
        <v>2</v>
      </c>
    </row>
    <row r="358" spans="1:11">
      <c r="A358" s="86" t="s">
        <v>615</v>
      </c>
      <c r="B358" s="86" t="s">
        <v>319</v>
      </c>
      <c r="C358" s="86">
        <v>2</v>
      </c>
      <c r="D358" s="150" t="str">
        <f>IFERROR(MATCH(A358,'상위 PV'!$H$2:$H$7,0),"")</f>
        <v/>
      </c>
      <c r="E358" t="str">
        <f>IF(D358="","",D358&amp;"@"&amp;COUNTIF($D$1:D358,D358))</f>
        <v/>
      </c>
      <c r="F358" t="str">
        <f t="shared" si="5"/>
        <v>Google.com</v>
      </c>
      <c r="G358">
        <v>2</v>
      </c>
      <c r="I358" t="s">
        <v>1290</v>
      </c>
      <c r="J358" t="s">
        <v>319</v>
      </c>
      <c r="K358">
        <v>2</v>
      </c>
    </row>
    <row r="359" spans="1:11">
      <c r="A359" s="86" t="s">
        <v>1188</v>
      </c>
      <c r="B359" s="86" t="s">
        <v>326</v>
      </c>
      <c r="C359" s="86">
        <v>2</v>
      </c>
      <c r="D359" s="150" t="str">
        <f>IFERROR(MATCH(A359,'상위 PV'!$H$2:$H$7,0),"")</f>
        <v/>
      </c>
      <c r="E359" t="str">
        <f>IF(D359="","",D359&amp;"@"&amp;COUNTIF($D$1:D359,D359))</f>
        <v/>
      </c>
      <c r="F359" t="str">
        <f t="shared" si="5"/>
        <v>Bing</v>
      </c>
      <c r="G359">
        <v>2</v>
      </c>
      <c r="I359" t="s">
        <v>1291</v>
      </c>
      <c r="J359" t="s">
        <v>327</v>
      </c>
      <c r="K359">
        <v>2</v>
      </c>
    </row>
    <row r="360" spans="1:11">
      <c r="A360" s="86" t="s">
        <v>644</v>
      </c>
      <c r="B360" s="86" t="s">
        <v>319</v>
      </c>
      <c r="C360" s="86">
        <v>2</v>
      </c>
      <c r="D360" s="150" t="str">
        <f>IFERROR(MATCH(A360,'상위 PV'!$H$2:$H$7,0),"")</f>
        <v/>
      </c>
      <c r="E360" t="str">
        <f>IF(D360="","",D360&amp;"@"&amp;COUNTIF($D$1:D360,D360))</f>
        <v/>
      </c>
      <c r="F360" t="str">
        <f t="shared" si="5"/>
        <v>Google.com</v>
      </c>
      <c r="G360">
        <v>2</v>
      </c>
      <c r="I360" t="s">
        <v>263</v>
      </c>
      <c r="J360" t="s">
        <v>320</v>
      </c>
      <c r="K360">
        <v>2</v>
      </c>
    </row>
    <row r="361" spans="1:11">
      <c r="A361" s="86" t="s">
        <v>645</v>
      </c>
      <c r="B361" s="86" t="s">
        <v>319</v>
      </c>
      <c r="C361" s="86">
        <v>2</v>
      </c>
      <c r="D361" s="150" t="str">
        <f>IFERROR(MATCH(A361,'상위 PV'!$H$2:$H$7,0),"")</f>
        <v/>
      </c>
      <c r="E361" t="str">
        <f>IF(D361="","",D361&amp;"@"&amp;COUNTIF($D$1:D361,D361))</f>
        <v/>
      </c>
      <c r="F361" t="str">
        <f t="shared" si="5"/>
        <v>Google.com</v>
      </c>
      <c r="G361">
        <v>2</v>
      </c>
      <c r="I361" t="s">
        <v>280</v>
      </c>
      <c r="J361" t="s">
        <v>1111</v>
      </c>
      <c r="K361">
        <v>2</v>
      </c>
    </row>
    <row r="362" spans="1:11">
      <c r="A362" s="86" t="s">
        <v>668</v>
      </c>
      <c r="B362" s="86" t="s">
        <v>1918</v>
      </c>
      <c r="C362" s="86">
        <v>2</v>
      </c>
      <c r="D362" s="150" t="str">
        <f>IFERROR(MATCH(A362,'상위 PV'!$H$2:$H$7,0),"")</f>
        <v/>
      </c>
      <c r="E362" t="str">
        <f>IF(D362="","",D362&amp;"@"&amp;COUNTIF($D$1:D362,D362))</f>
        <v/>
      </c>
      <c r="F362" t="str">
        <f t="shared" si="5"/>
        <v>Safe.menlosecurity.com</v>
      </c>
      <c r="G362">
        <v>2</v>
      </c>
      <c r="I362" t="s">
        <v>254</v>
      </c>
      <c r="J362" t="s">
        <v>1110</v>
      </c>
      <c r="K362">
        <v>1</v>
      </c>
    </row>
    <row r="363" spans="1:11">
      <c r="A363" s="86" t="s">
        <v>1305</v>
      </c>
      <c r="B363" s="86" t="s">
        <v>319</v>
      </c>
      <c r="C363" s="86">
        <v>2</v>
      </c>
      <c r="D363" s="150" t="str">
        <f>IFERROR(MATCH(A363,'상위 PV'!$H$2:$H$7,0),"")</f>
        <v/>
      </c>
      <c r="E363" t="str">
        <f>IF(D363="","",D363&amp;"@"&amp;COUNTIF($D$1:D363,D363))</f>
        <v/>
      </c>
      <c r="F363" t="str">
        <f t="shared" si="5"/>
        <v>Google.com</v>
      </c>
      <c r="G363">
        <v>2</v>
      </c>
      <c r="I363" t="s">
        <v>254</v>
      </c>
      <c r="J363" t="s">
        <v>327</v>
      </c>
      <c r="K363">
        <v>1</v>
      </c>
    </row>
    <row r="364" spans="1:11">
      <c r="A364" s="86" t="s">
        <v>1736</v>
      </c>
      <c r="B364" s="86" t="s">
        <v>319</v>
      </c>
      <c r="C364" s="86">
        <v>2</v>
      </c>
      <c r="D364" s="150" t="str">
        <f>IFERROR(MATCH(A364,'상위 PV'!$H$2:$H$7,0),"")</f>
        <v/>
      </c>
      <c r="E364" t="str">
        <f>IF(D364="","",D364&amp;"@"&amp;COUNTIF($D$1:D364,D364))</f>
        <v/>
      </c>
      <c r="F364" t="str">
        <f t="shared" si="5"/>
        <v>Google.com</v>
      </c>
      <c r="G364">
        <v>2</v>
      </c>
      <c r="I364" t="s">
        <v>254</v>
      </c>
      <c r="J364" t="s">
        <v>1377</v>
      </c>
      <c r="K364">
        <v>1</v>
      </c>
    </row>
    <row r="365" spans="1:11">
      <c r="A365" s="86" t="s">
        <v>669</v>
      </c>
      <c r="B365" s="86" t="s">
        <v>934</v>
      </c>
      <c r="C365" s="86">
        <v>2</v>
      </c>
      <c r="D365" s="150" t="str">
        <f>IFERROR(MATCH(A365,'상위 PV'!$H$2:$H$7,0),"")</f>
        <v/>
      </c>
      <c r="E365" t="str">
        <f>IF(D365="","",D365&amp;"@"&amp;COUNTIF($D$1:D365,D365))</f>
        <v/>
      </c>
      <c r="F365" t="str">
        <f t="shared" si="5"/>
        <v>Lens.google.com</v>
      </c>
      <c r="G365">
        <v>2</v>
      </c>
      <c r="I365" t="s">
        <v>254</v>
      </c>
      <c r="J365" t="s">
        <v>934</v>
      </c>
      <c r="K365">
        <v>1</v>
      </c>
    </row>
    <row r="366" spans="1:11">
      <c r="A366" s="86" t="s">
        <v>895</v>
      </c>
      <c r="B366" s="86" t="s">
        <v>319</v>
      </c>
      <c r="C366" s="86">
        <v>2</v>
      </c>
      <c r="D366" s="150" t="str">
        <f>IFERROR(MATCH(A366,'상위 PV'!$H$2:$H$7,0),"")</f>
        <v/>
      </c>
      <c r="E366" t="str">
        <f>IF(D366="","",D366&amp;"@"&amp;COUNTIF($D$1:D366,D366))</f>
        <v/>
      </c>
      <c r="F366" t="str">
        <f t="shared" si="5"/>
        <v>Google.com</v>
      </c>
      <c r="G366">
        <v>2</v>
      </c>
      <c r="I366" t="s">
        <v>254</v>
      </c>
      <c r="J366" t="s">
        <v>1153</v>
      </c>
      <c r="K366">
        <v>1</v>
      </c>
    </row>
    <row r="367" spans="1:11">
      <c r="A367" s="86" t="s">
        <v>903</v>
      </c>
      <c r="B367" s="86" t="s">
        <v>319</v>
      </c>
      <c r="C367" s="86">
        <v>2</v>
      </c>
      <c r="D367" s="150" t="str">
        <f>IFERROR(MATCH(A367,'상위 PV'!$H$2:$H$7,0),"")</f>
        <v/>
      </c>
      <c r="E367" t="str">
        <f>IF(D367="","",D367&amp;"@"&amp;COUNTIF($D$1:D367,D367))</f>
        <v/>
      </c>
      <c r="F367" t="str">
        <f t="shared" si="5"/>
        <v>Google.com</v>
      </c>
      <c r="G367">
        <v>2</v>
      </c>
      <c r="I367" t="s">
        <v>254</v>
      </c>
      <c r="J367" t="s">
        <v>1111</v>
      </c>
      <c r="K367">
        <v>1</v>
      </c>
    </row>
    <row r="368" spans="1:11">
      <c r="A368" s="86" t="s">
        <v>903</v>
      </c>
      <c r="B368" s="86" t="s">
        <v>325</v>
      </c>
      <c r="C368" s="86">
        <v>2</v>
      </c>
      <c r="D368" s="150" t="str">
        <f>IFERROR(MATCH(A368,'상위 PV'!$H$2:$H$7,0),"")</f>
        <v/>
      </c>
      <c r="E368" t="str">
        <f>IF(D368="","",D368&amp;"@"&amp;COUNTIF($D$1:D368,D368))</f>
        <v/>
      </c>
      <c r="F368" t="str">
        <f t="shared" si="5"/>
        <v>Statics.teams.cdn.office.net</v>
      </c>
      <c r="G368">
        <v>2</v>
      </c>
      <c r="I368" t="s">
        <v>254</v>
      </c>
      <c r="J368" t="s">
        <v>1376</v>
      </c>
      <c r="K368">
        <v>1</v>
      </c>
    </row>
    <row r="369" spans="1:11">
      <c r="A369" s="86" t="s">
        <v>913</v>
      </c>
      <c r="B369" s="86" t="s">
        <v>1515</v>
      </c>
      <c r="C369" s="86">
        <v>2</v>
      </c>
      <c r="D369" s="150" t="str">
        <f>IFERROR(MATCH(A369,'상위 PV'!$H$2:$H$7,0),"")</f>
        <v/>
      </c>
      <c r="E369" t="str">
        <f>IF(D369="","",D369&amp;"@"&amp;COUNTIF($D$1:D369,D369))</f>
        <v/>
      </c>
      <c r="F369" t="str">
        <f t="shared" si="5"/>
        <v>Eng.skearthon.com</v>
      </c>
      <c r="G369">
        <v>2</v>
      </c>
      <c r="I369" t="s">
        <v>1180</v>
      </c>
      <c r="J369" t="s">
        <v>934</v>
      </c>
      <c r="K369">
        <v>1</v>
      </c>
    </row>
    <row r="370" spans="1:11">
      <c r="A370" s="86" t="s">
        <v>942</v>
      </c>
      <c r="B370" s="86" t="s">
        <v>321</v>
      </c>
      <c r="C370" s="86">
        <v>2</v>
      </c>
      <c r="D370" s="150" t="str">
        <f>IFERROR(MATCH(A370,'상위 PV'!$H$2:$H$7,0),"")</f>
        <v/>
      </c>
      <c r="E370" t="str">
        <f>IF(D370="","",D370&amp;"@"&amp;COUNTIF($D$1:D370,D370))</f>
        <v/>
      </c>
      <c r="F370" t="str">
        <f t="shared" si="5"/>
        <v>Skinnovation.com</v>
      </c>
      <c r="G370">
        <v>2</v>
      </c>
      <c r="I370" t="s">
        <v>307</v>
      </c>
      <c r="J370" t="s">
        <v>326</v>
      </c>
      <c r="K370">
        <v>1</v>
      </c>
    </row>
    <row r="371" spans="1:11">
      <c r="A371" s="86" t="s">
        <v>942</v>
      </c>
      <c r="B371" s="86" t="s">
        <v>1111</v>
      </c>
      <c r="C371" s="86">
        <v>2</v>
      </c>
      <c r="D371" s="150" t="str">
        <f>IFERROR(MATCH(A371,'상위 PV'!$H$2:$H$7,0),"")</f>
        <v/>
      </c>
      <c r="E371" t="str">
        <f>IF(D371="","",D371&amp;"@"&amp;COUNTIF($D$1:D371,D371))</f>
        <v/>
      </c>
      <c r="F371" t="str">
        <f t="shared" si="5"/>
        <v>Sktradinginternational.com</v>
      </c>
      <c r="G371">
        <v>2</v>
      </c>
      <c r="I371" t="s">
        <v>1075</v>
      </c>
      <c r="J371" t="s">
        <v>319</v>
      </c>
      <c r="K371">
        <v>1</v>
      </c>
    </row>
    <row r="372" spans="1:11">
      <c r="A372" s="86" t="s">
        <v>956</v>
      </c>
      <c r="B372" s="86" t="s">
        <v>319</v>
      </c>
      <c r="C372" s="86">
        <v>2</v>
      </c>
      <c r="D372" s="150" t="str">
        <f>IFERROR(MATCH(A372,'상위 PV'!$H$2:$H$7,0),"")</f>
        <v/>
      </c>
      <c r="E372" t="str">
        <f>IF(D372="","",D372&amp;"@"&amp;COUNTIF($D$1:D372,D372))</f>
        <v/>
      </c>
      <c r="F372" t="str">
        <f t="shared" si="5"/>
        <v>Google.com</v>
      </c>
      <c r="G372">
        <v>2</v>
      </c>
      <c r="I372" t="s">
        <v>1292</v>
      </c>
      <c r="J372" t="s">
        <v>318</v>
      </c>
      <c r="K372">
        <v>1</v>
      </c>
    </row>
    <row r="373" spans="1:11">
      <c r="A373" s="86" t="s">
        <v>967</v>
      </c>
      <c r="B373" s="86" t="s">
        <v>319</v>
      </c>
      <c r="C373" s="86">
        <v>2</v>
      </c>
      <c r="D373" s="150" t="str">
        <f>IFERROR(MATCH(A373,'상위 PV'!$H$2:$H$7,0),"")</f>
        <v/>
      </c>
      <c r="E373" t="str">
        <f>IF(D373="","",D373&amp;"@"&amp;COUNTIF($D$1:D373,D373))</f>
        <v/>
      </c>
      <c r="F373" t="str">
        <f t="shared" si="5"/>
        <v>Google.com</v>
      </c>
      <c r="G373">
        <v>2</v>
      </c>
      <c r="I373" t="s">
        <v>1129</v>
      </c>
      <c r="J373" t="s">
        <v>319</v>
      </c>
      <c r="K373">
        <v>1</v>
      </c>
    </row>
    <row r="374" spans="1:11">
      <c r="A374" s="86" t="s">
        <v>995</v>
      </c>
      <c r="B374" s="86" t="s">
        <v>319</v>
      </c>
      <c r="C374" s="86">
        <v>2</v>
      </c>
      <c r="D374" s="150" t="str">
        <f>IFERROR(MATCH(A374,'상위 PV'!$H$2:$H$7,0),"")</f>
        <v/>
      </c>
      <c r="E374" t="str">
        <f>IF(D374="","",D374&amp;"@"&amp;COUNTIF($D$1:D374,D374))</f>
        <v/>
      </c>
      <c r="F374" t="str">
        <f t="shared" si="5"/>
        <v>Google.com</v>
      </c>
      <c r="G374">
        <v>2</v>
      </c>
      <c r="I374" t="s">
        <v>1293</v>
      </c>
      <c r="J374" t="s">
        <v>319</v>
      </c>
      <c r="K374">
        <v>1</v>
      </c>
    </row>
    <row r="375" spans="1:11">
      <c r="A375" s="86" t="s">
        <v>1026</v>
      </c>
      <c r="B375" s="86" t="s">
        <v>326</v>
      </c>
      <c r="C375" s="86">
        <v>2</v>
      </c>
      <c r="D375" s="150" t="str">
        <f>IFERROR(MATCH(A375,'상위 PV'!$H$2:$H$7,0),"")</f>
        <v/>
      </c>
      <c r="E375" t="str">
        <f>IF(D375="","",D375&amp;"@"&amp;COUNTIF($D$1:D375,D375))</f>
        <v/>
      </c>
      <c r="F375" t="str">
        <f t="shared" si="5"/>
        <v>Bing</v>
      </c>
      <c r="G375">
        <v>2</v>
      </c>
      <c r="I375" t="s">
        <v>1043</v>
      </c>
      <c r="J375" t="s">
        <v>318</v>
      </c>
      <c r="K375">
        <v>1</v>
      </c>
    </row>
    <row r="376" spans="1:11">
      <c r="A376" s="86" t="s">
        <v>1064</v>
      </c>
      <c r="B376" s="86" t="s">
        <v>319</v>
      </c>
      <c r="C376" s="86">
        <v>2</v>
      </c>
      <c r="D376" s="150" t="str">
        <f>IFERROR(MATCH(A376,'상위 PV'!$H$2:$H$7,0),"")</f>
        <v/>
      </c>
      <c r="E376" t="str">
        <f>IF(D376="","",D376&amp;"@"&amp;COUNTIF($D$1:D376,D376))</f>
        <v/>
      </c>
      <c r="F376" t="str">
        <f t="shared" si="5"/>
        <v>Google.com</v>
      </c>
      <c r="G376">
        <v>2</v>
      </c>
      <c r="I376" t="s">
        <v>1181</v>
      </c>
      <c r="J376" t="s">
        <v>320</v>
      </c>
      <c r="K376">
        <v>1</v>
      </c>
    </row>
    <row r="377" spans="1:11">
      <c r="A377" s="86" t="s">
        <v>1115</v>
      </c>
      <c r="B377" s="86" t="s">
        <v>318</v>
      </c>
      <c r="C377" s="86">
        <v>2</v>
      </c>
      <c r="D377" s="150" t="str">
        <f>IFERROR(MATCH(A377,'상위 PV'!$H$2:$H$7,0),"")</f>
        <v/>
      </c>
      <c r="E377" t="str">
        <f>IF(D377="","",D377&amp;"@"&amp;COUNTIF($D$1:D377,D377))</f>
        <v/>
      </c>
      <c r="F377" t="str">
        <f t="shared" si="5"/>
        <v>직접유입</v>
      </c>
      <c r="G377">
        <v>2</v>
      </c>
      <c r="I377" t="s">
        <v>1258</v>
      </c>
      <c r="J377" t="s">
        <v>319</v>
      </c>
      <c r="K377">
        <v>1</v>
      </c>
    </row>
    <row r="378" spans="1:11">
      <c r="A378" s="86" t="s">
        <v>1115</v>
      </c>
      <c r="B378" s="86" t="s">
        <v>319</v>
      </c>
      <c r="C378" s="86">
        <v>2</v>
      </c>
      <c r="D378" s="150" t="str">
        <f>IFERROR(MATCH(A378,'상위 PV'!$H$2:$H$7,0),"")</f>
        <v/>
      </c>
      <c r="E378" t="str">
        <f>IF(D378="","",D378&amp;"@"&amp;COUNTIF($D$1:D378,D378))</f>
        <v/>
      </c>
      <c r="F378" t="str">
        <f t="shared" si="5"/>
        <v>Google.com</v>
      </c>
      <c r="G378">
        <v>2</v>
      </c>
      <c r="I378" t="s">
        <v>1258</v>
      </c>
      <c r="J378" t="s">
        <v>1153</v>
      </c>
      <c r="K378">
        <v>1</v>
      </c>
    </row>
    <row r="379" spans="1:11">
      <c r="A379" s="86" t="s">
        <v>1165</v>
      </c>
      <c r="B379" s="86" t="s">
        <v>318</v>
      </c>
      <c r="C379" s="86">
        <v>2</v>
      </c>
      <c r="D379" s="150" t="str">
        <f>IFERROR(MATCH(A379,'상위 PV'!$H$2:$H$7,0),"")</f>
        <v/>
      </c>
      <c r="E379" t="str">
        <f>IF(D379="","",D379&amp;"@"&amp;COUNTIF($D$1:D379,D379))</f>
        <v/>
      </c>
      <c r="F379" t="str">
        <f t="shared" si="5"/>
        <v>직접유입</v>
      </c>
      <c r="G379">
        <v>2</v>
      </c>
      <c r="I379" t="s">
        <v>264</v>
      </c>
      <c r="J379" t="s">
        <v>318</v>
      </c>
      <c r="K379">
        <v>1</v>
      </c>
    </row>
    <row r="380" spans="1:11">
      <c r="A380" s="86" t="s">
        <v>1610</v>
      </c>
      <c r="B380" s="86" t="s">
        <v>318</v>
      </c>
      <c r="C380" s="86">
        <v>2</v>
      </c>
      <c r="D380" s="150" t="str">
        <f>IFERROR(MATCH(A380,'상위 PV'!$H$2:$H$7,0),"")</f>
        <v/>
      </c>
      <c r="E380" t="str">
        <f>IF(D380="","",D380&amp;"@"&amp;COUNTIF($D$1:D380,D380))</f>
        <v/>
      </c>
      <c r="F380" t="str">
        <f t="shared" si="5"/>
        <v>직접유입</v>
      </c>
      <c r="G380">
        <v>2</v>
      </c>
      <c r="I380" t="s">
        <v>1183</v>
      </c>
      <c r="J380" t="s">
        <v>319</v>
      </c>
      <c r="K380">
        <v>1</v>
      </c>
    </row>
    <row r="381" spans="1:11">
      <c r="A381" s="86" t="s">
        <v>1407</v>
      </c>
      <c r="B381" s="86" t="s">
        <v>318</v>
      </c>
      <c r="C381" s="86">
        <v>2</v>
      </c>
      <c r="D381" s="150" t="str">
        <f>IFERROR(MATCH(A381,'상위 PV'!$H$2:$H$7,0),"")</f>
        <v/>
      </c>
      <c r="E381" t="str">
        <f>IF(D381="","",D381&amp;"@"&amp;COUNTIF($D$1:D381,D381))</f>
        <v/>
      </c>
      <c r="F381" t="str">
        <f t="shared" si="5"/>
        <v>직접유입</v>
      </c>
      <c r="G381">
        <v>2</v>
      </c>
      <c r="I381" t="s">
        <v>646</v>
      </c>
      <c r="J381" t="s">
        <v>318</v>
      </c>
      <c r="K381">
        <v>1</v>
      </c>
    </row>
    <row r="382" spans="1:11">
      <c r="A382" s="86" t="s">
        <v>1598</v>
      </c>
      <c r="B382" s="86" t="s">
        <v>319</v>
      </c>
      <c r="C382" s="86">
        <v>2</v>
      </c>
      <c r="D382" s="150" t="str">
        <f>IFERROR(MATCH(A382,'상위 PV'!$H$2:$H$7,0),"")</f>
        <v/>
      </c>
      <c r="E382" t="str">
        <f>IF(D382="","",D382&amp;"@"&amp;COUNTIF($D$1:D382,D382))</f>
        <v/>
      </c>
      <c r="F382" t="str">
        <f t="shared" si="5"/>
        <v>Google.com</v>
      </c>
      <c r="G382">
        <v>2</v>
      </c>
      <c r="I382" t="s">
        <v>304</v>
      </c>
      <c r="J382" t="s">
        <v>318</v>
      </c>
      <c r="K382">
        <v>1</v>
      </c>
    </row>
    <row r="383" spans="1:11">
      <c r="A383" s="86" t="s">
        <v>1420</v>
      </c>
      <c r="B383" s="86" t="s">
        <v>326</v>
      </c>
      <c r="C383" s="86">
        <v>2</v>
      </c>
      <c r="D383" s="150" t="str">
        <f>IFERROR(MATCH(A383,'상위 PV'!$H$2:$H$7,0),"")</f>
        <v/>
      </c>
      <c r="E383" t="str">
        <f>IF(D383="","",D383&amp;"@"&amp;COUNTIF($D$1:D383,D383))</f>
        <v/>
      </c>
      <c r="F383" t="str">
        <f t="shared" si="5"/>
        <v>Bing</v>
      </c>
      <c r="G383">
        <v>2</v>
      </c>
      <c r="I383" t="s">
        <v>304</v>
      </c>
      <c r="J383" t="s">
        <v>319</v>
      </c>
      <c r="K383">
        <v>1</v>
      </c>
    </row>
    <row r="384" spans="1:11">
      <c r="A384" s="86" t="s">
        <v>1434</v>
      </c>
      <c r="B384" s="86" t="s">
        <v>1231</v>
      </c>
      <c r="C384" s="86">
        <v>2</v>
      </c>
      <c r="D384" s="150" t="str">
        <f>IFERROR(MATCH(A384,'상위 PV'!$H$2:$H$7,0),"")</f>
        <v/>
      </c>
      <c r="E384" t="str">
        <f>IF(D384="","",D384&amp;"@"&amp;COUNTIF($D$1:D384,D384))</f>
        <v/>
      </c>
      <c r="F384" t="str">
        <f t="shared" si="5"/>
        <v>Skenmove.com</v>
      </c>
      <c r="G384">
        <v>2</v>
      </c>
      <c r="I384" t="s">
        <v>945</v>
      </c>
      <c r="J384" t="s">
        <v>319</v>
      </c>
      <c r="K384">
        <v>1</v>
      </c>
    </row>
    <row r="385" spans="1:11">
      <c r="A385" s="86" t="s">
        <v>1444</v>
      </c>
      <c r="B385" s="86" t="s">
        <v>584</v>
      </c>
      <c r="C385" s="86">
        <v>2</v>
      </c>
      <c r="D385" s="150">
        <f>IFERROR(MATCH(A385,'상위 PV'!$H$2:$H$7,0),"")</f>
        <v>5</v>
      </c>
      <c r="E385" t="str">
        <f>IF(D385="","",D385&amp;"@"&amp;COUNTIF($D$1:D385,D385))</f>
        <v>5@5</v>
      </c>
      <c r="F385" t="str">
        <f t="shared" si="5"/>
        <v>Yahoo</v>
      </c>
      <c r="G385">
        <v>2</v>
      </c>
      <c r="I385" t="s">
        <v>296</v>
      </c>
      <c r="J385" t="s">
        <v>318</v>
      </c>
      <c r="K385">
        <v>1</v>
      </c>
    </row>
    <row r="386" spans="1:11">
      <c r="A386" s="86" t="s">
        <v>1752</v>
      </c>
      <c r="B386" s="86" t="s">
        <v>318</v>
      </c>
      <c r="C386" s="86">
        <v>2</v>
      </c>
      <c r="D386" s="150" t="str">
        <f>IFERROR(MATCH(A386,'상위 PV'!$H$2:$H$7,0),"")</f>
        <v/>
      </c>
      <c r="E386" t="str">
        <f>IF(D386="","",D386&amp;"@"&amp;COUNTIF($D$1:D386,D386))</f>
        <v/>
      </c>
      <c r="F386" t="str">
        <f t="shared" si="5"/>
        <v>직접유입</v>
      </c>
      <c r="G386">
        <v>2</v>
      </c>
      <c r="I386" t="s">
        <v>1039</v>
      </c>
      <c r="J386" t="s">
        <v>934</v>
      </c>
      <c r="K386">
        <v>1</v>
      </c>
    </row>
    <row r="387" spans="1:11">
      <c r="A387" s="86" t="s">
        <v>1752</v>
      </c>
      <c r="B387" s="86" t="s">
        <v>319</v>
      </c>
      <c r="C387" s="86">
        <v>2</v>
      </c>
      <c r="D387" s="150" t="str">
        <f>IFERROR(MATCH(A387,'상위 PV'!$H$2:$H$7,0),"")</f>
        <v/>
      </c>
      <c r="E387" t="str">
        <f>IF(D387="","",D387&amp;"@"&amp;COUNTIF($D$1:D387,D387))</f>
        <v/>
      </c>
      <c r="F387" t="str">
        <f t="shared" ref="F387:F450" si="6">IF(B387="google","Google.com",IF(B387="(direct)","직접유입",UPPER(LEFT(B387,1))&amp;MID(B387,2,99)))</f>
        <v>Google.com</v>
      </c>
      <c r="G387">
        <v>2</v>
      </c>
      <c r="I387" t="s">
        <v>1119</v>
      </c>
      <c r="J387" t="s">
        <v>947</v>
      </c>
      <c r="K387">
        <v>1</v>
      </c>
    </row>
    <row r="388" spans="1:11">
      <c r="A388" s="86" t="s">
        <v>1526</v>
      </c>
      <c r="B388" s="86" t="s">
        <v>320</v>
      </c>
      <c r="C388" s="86">
        <v>2</v>
      </c>
      <c r="D388" s="150" t="str">
        <f>IFERROR(MATCH(A388,'상위 PV'!$H$2:$H$7,0),"")</f>
        <v/>
      </c>
      <c r="E388" t="str">
        <f>IF(D388="","",D388&amp;"@"&amp;COUNTIF($D$1:D388,D388))</f>
        <v/>
      </c>
      <c r="F388" t="str">
        <f t="shared" si="6"/>
        <v>Linkedin.com</v>
      </c>
      <c r="G388">
        <v>2</v>
      </c>
      <c r="I388" t="s">
        <v>1119</v>
      </c>
      <c r="J388" t="s">
        <v>326</v>
      </c>
      <c r="K388">
        <v>1</v>
      </c>
    </row>
    <row r="389" spans="1:11">
      <c r="A389" s="86" t="s">
        <v>1468</v>
      </c>
      <c r="B389" s="86" t="s">
        <v>318</v>
      </c>
      <c r="C389" s="86">
        <v>2</v>
      </c>
      <c r="D389" s="150" t="str">
        <f>IFERROR(MATCH(A389,'상위 PV'!$H$2:$H$7,0),"")</f>
        <v/>
      </c>
      <c r="E389" t="str">
        <f>IF(D389="","",D389&amp;"@"&amp;COUNTIF($D$1:D389,D389))</f>
        <v/>
      </c>
      <c r="F389" t="str">
        <f t="shared" si="6"/>
        <v>직접유입</v>
      </c>
      <c r="G389">
        <v>2</v>
      </c>
      <c r="I389" t="s">
        <v>1119</v>
      </c>
      <c r="J389" t="s">
        <v>1378</v>
      </c>
      <c r="K389">
        <v>1</v>
      </c>
    </row>
    <row r="390" spans="1:11">
      <c r="A390" s="86" t="s">
        <v>1469</v>
      </c>
      <c r="B390" s="86" t="s">
        <v>318</v>
      </c>
      <c r="C390" s="86">
        <v>2</v>
      </c>
      <c r="D390" s="150" t="str">
        <f>IFERROR(MATCH(A390,'상위 PV'!$H$2:$H$7,0),"")</f>
        <v/>
      </c>
      <c r="E390" t="str">
        <f>IF(D390="","",D390&amp;"@"&amp;COUNTIF($D$1:D390,D390))</f>
        <v/>
      </c>
      <c r="F390" t="str">
        <f t="shared" si="6"/>
        <v>직접유입</v>
      </c>
      <c r="G390">
        <v>2</v>
      </c>
      <c r="I390" t="s">
        <v>1119</v>
      </c>
      <c r="J390" t="s">
        <v>320</v>
      </c>
      <c r="K390">
        <v>1</v>
      </c>
    </row>
    <row r="391" spans="1:11">
      <c r="A391" s="86" t="s">
        <v>1482</v>
      </c>
      <c r="B391" s="86" t="s">
        <v>252</v>
      </c>
      <c r="C391" s="86">
        <v>2</v>
      </c>
      <c r="D391" s="150" t="str">
        <f>IFERROR(MATCH(A391,'상위 PV'!$H$2:$H$7,0),"")</f>
        <v/>
      </c>
      <c r="E391" t="str">
        <f>IF(D391="","",D391&amp;"@"&amp;COUNTIF($D$1:D391,D391))</f>
        <v/>
      </c>
      <c r="F391" t="str">
        <f t="shared" si="6"/>
        <v>(not set)</v>
      </c>
      <c r="G391">
        <v>2</v>
      </c>
      <c r="I391" t="s">
        <v>1119</v>
      </c>
      <c r="J391" t="s">
        <v>1232</v>
      </c>
      <c r="K391">
        <v>1</v>
      </c>
    </row>
    <row r="392" spans="1:11">
      <c r="A392" s="86" t="s">
        <v>1488</v>
      </c>
      <c r="B392" s="86" t="s">
        <v>318</v>
      </c>
      <c r="C392" s="86">
        <v>2</v>
      </c>
      <c r="D392" s="150" t="str">
        <f>IFERROR(MATCH(A392,'상위 PV'!$H$2:$H$7,0),"")</f>
        <v/>
      </c>
      <c r="E392" t="str">
        <f>IF(D392="","",D392&amp;"@"&amp;COUNTIF($D$1:D392,D392))</f>
        <v/>
      </c>
      <c r="F392" t="str">
        <f t="shared" si="6"/>
        <v>직접유입</v>
      </c>
      <c r="G392">
        <v>2</v>
      </c>
      <c r="I392" t="s">
        <v>933</v>
      </c>
      <c r="J392" t="s">
        <v>934</v>
      </c>
      <c r="K392">
        <v>1</v>
      </c>
    </row>
    <row r="393" spans="1:11">
      <c r="A393" s="86" t="s">
        <v>1684</v>
      </c>
      <c r="B393" s="86" t="s">
        <v>320</v>
      </c>
      <c r="C393" s="86">
        <v>2</v>
      </c>
      <c r="D393" s="150" t="str">
        <f>IFERROR(MATCH(A393,'상위 PV'!$H$2:$H$7,0),"")</f>
        <v/>
      </c>
      <c r="E393" t="str">
        <f>IF(D393="","",D393&amp;"@"&amp;COUNTIF($D$1:D393,D393))</f>
        <v/>
      </c>
      <c r="F393" t="str">
        <f t="shared" si="6"/>
        <v>Linkedin.com</v>
      </c>
      <c r="G393">
        <v>2</v>
      </c>
      <c r="I393" t="s">
        <v>905</v>
      </c>
      <c r="J393" t="s">
        <v>319</v>
      </c>
      <c r="K393">
        <v>1</v>
      </c>
    </row>
    <row r="394" spans="1:11">
      <c r="A394" s="86" t="s">
        <v>1514</v>
      </c>
      <c r="B394" s="86" t="s">
        <v>318</v>
      </c>
      <c r="C394" s="86">
        <v>2</v>
      </c>
      <c r="D394" s="150" t="str">
        <f>IFERROR(MATCH(A394,'상위 PV'!$H$2:$H$7,0),"")</f>
        <v/>
      </c>
      <c r="E394" t="str">
        <f>IF(D394="","",D394&amp;"@"&amp;COUNTIF($D$1:D394,D394))</f>
        <v/>
      </c>
      <c r="F394" t="str">
        <f t="shared" si="6"/>
        <v>직접유입</v>
      </c>
      <c r="G394">
        <v>2</v>
      </c>
      <c r="I394" t="s">
        <v>1240</v>
      </c>
      <c r="J394" t="s">
        <v>318</v>
      </c>
      <c r="K394">
        <v>1</v>
      </c>
    </row>
    <row r="395" spans="1:11">
      <c r="A395" s="86" t="s">
        <v>1523</v>
      </c>
      <c r="B395" s="86" t="s">
        <v>320</v>
      </c>
      <c r="C395" s="86">
        <v>2</v>
      </c>
      <c r="D395" s="150" t="str">
        <f>IFERROR(MATCH(A395,'상위 PV'!$H$2:$H$7,0),"")</f>
        <v/>
      </c>
      <c r="E395" t="str">
        <f>IF(D395="","",D395&amp;"@"&amp;COUNTIF($D$1:D395,D395))</f>
        <v/>
      </c>
      <c r="F395" t="str">
        <f t="shared" si="6"/>
        <v>Linkedin.com</v>
      </c>
      <c r="G395">
        <v>2</v>
      </c>
      <c r="I395" t="s">
        <v>1184</v>
      </c>
      <c r="J395" t="s">
        <v>319</v>
      </c>
      <c r="K395">
        <v>1</v>
      </c>
    </row>
    <row r="396" spans="1:11">
      <c r="A396" s="86" t="s">
        <v>1525</v>
      </c>
      <c r="B396" s="86" t="s">
        <v>318</v>
      </c>
      <c r="C396" s="86">
        <v>2</v>
      </c>
      <c r="D396" s="150" t="str">
        <f>IFERROR(MATCH(A396,'상위 PV'!$H$2:$H$7,0),"")</f>
        <v/>
      </c>
      <c r="E396" t="str">
        <f>IF(D396="","",D396&amp;"@"&amp;COUNTIF($D$1:D396,D396))</f>
        <v/>
      </c>
      <c r="F396" t="str">
        <f t="shared" si="6"/>
        <v>직접유입</v>
      </c>
      <c r="G396">
        <v>2</v>
      </c>
      <c r="I396" t="s">
        <v>267</v>
      </c>
      <c r="J396" t="s">
        <v>318</v>
      </c>
      <c r="K396">
        <v>1</v>
      </c>
    </row>
    <row r="397" spans="1:11">
      <c r="A397" s="86" t="s">
        <v>1525</v>
      </c>
      <c r="B397" s="86" t="s">
        <v>321</v>
      </c>
      <c r="C397" s="86">
        <v>2</v>
      </c>
      <c r="D397" s="150" t="str">
        <f>IFERROR(MATCH(A397,'상위 PV'!$H$2:$H$7,0),"")</f>
        <v/>
      </c>
      <c r="E397" t="str">
        <f>IF(D397="","",D397&amp;"@"&amp;COUNTIF($D$1:D397,D397))</f>
        <v/>
      </c>
      <c r="F397" t="str">
        <f t="shared" si="6"/>
        <v>Skinnovation.com</v>
      </c>
      <c r="G397">
        <v>2</v>
      </c>
      <c r="I397" t="s">
        <v>267</v>
      </c>
      <c r="J397" t="s">
        <v>326</v>
      </c>
      <c r="K397">
        <v>1</v>
      </c>
    </row>
    <row r="398" spans="1:11">
      <c r="A398" s="86" t="s">
        <v>1532</v>
      </c>
      <c r="B398" s="86" t="s">
        <v>584</v>
      </c>
      <c r="C398" s="86">
        <v>2</v>
      </c>
      <c r="D398" s="150" t="str">
        <f>IFERROR(MATCH(A398,'상위 PV'!$H$2:$H$7,0),"")</f>
        <v/>
      </c>
      <c r="E398" t="str">
        <f>IF(D398="","",D398&amp;"@"&amp;COUNTIF($D$1:D398,D398))</f>
        <v/>
      </c>
      <c r="F398" t="str">
        <f t="shared" si="6"/>
        <v>Yahoo</v>
      </c>
      <c r="G398">
        <v>2</v>
      </c>
      <c r="I398" t="s">
        <v>1294</v>
      </c>
      <c r="J398" t="s">
        <v>324</v>
      </c>
      <c r="K398">
        <v>1</v>
      </c>
    </row>
    <row r="399" spans="1:11">
      <c r="A399" s="86" t="s">
        <v>1538</v>
      </c>
      <c r="B399" s="86" t="s">
        <v>1922</v>
      </c>
      <c r="C399" s="86">
        <v>2</v>
      </c>
      <c r="D399" s="150" t="str">
        <f>IFERROR(MATCH(A399,'상위 PV'!$H$2:$H$7,0),"")</f>
        <v/>
      </c>
      <c r="E399" t="str">
        <f>IF(D399="","",D399&amp;"@"&amp;COUNTIF($D$1:D399,D399))</f>
        <v/>
      </c>
      <c r="F399" t="str">
        <f t="shared" si="6"/>
        <v>T.co</v>
      </c>
      <c r="G399">
        <v>2</v>
      </c>
      <c r="I399" t="s">
        <v>305</v>
      </c>
      <c r="J399" t="s">
        <v>318</v>
      </c>
      <c r="K399">
        <v>1</v>
      </c>
    </row>
    <row r="400" spans="1:11">
      <c r="A400" s="86" t="s">
        <v>1552</v>
      </c>
      <c r="B400" s="86" t="s">
        <v>318</v>
      </c>
      <c r="C400" s="86">
        <v>2</v>
      </c>
      <c r="D400" s="150" t="str">
        <f>IFERROR(MATCH(A400,'상위 PV'!$H$2:$H$7,0),"")</f>
        <v/>
      </c>
      <c r="E400" t="str">
        <f>IF(D400="","",D400&amp;"@"&amp;COUNTIF($D$1:D400,D400))</f>
        <v/>
      </c>
      <c r="F400" t="str">
        <f t="shared" si="6"/>
        <v>직접유입</v>
      </c>
      <c r="G400">
        <v>2</v>
      </c>
      <c r="I400" t="s">
        <v>305</v>
      </c>
      <c r="J400" t="s">
        <v>584</v>
      </c>
      <c r="K400">
        <v>1</v>
      </c>
    </row>
    <row r="401" spans="1:11">
      <c r="A401" s="86" t="s">
        <v>1715</v>
      </c>
      <c r="B401" s="86" t="s">
        <v>319</v>
      </c>
      <c r="C401" s="86">
        <v>2</v>
      </c>
      <c r="D401" s="150" t="str">
        <f>IFERROR(MATCH(A401,'상위 PV'!$H$2:$H$7,0),"")</f>
        <v/>
      </c>
      <c r="E401" t="str">
        <f>IF(D401="","",D401&amp;"@"&amp;COUNTIF($D$1:D401,D401))</f>
        <v/>
      </c>
      <c r="F401" t="str">
        <f t="shared" si="6"/>
        <v>Google.com</v>
      </c>
      <c r="G401">
        <v>2</v>
      </c>
      <c r="I401" t="s">
        <v>1194</v>
      </c>
      <c r="J401" t="s">
        <v>318</v>
      </c>
      <c r="K401">
        <v>1</v>
      </c>
    </row>
    <row r="402" spans="1:11">
      <c r="A402" s="86" t="s">
        <v>1701</v>
      </c>
      <c r="B402" s="86" t="s">
        <v>318</v>
      </c>
      <c r="C402" s="86">
        <v>2</v>
      </c>
      <c r="D402" s="150" t="str">
        <f>IFERROR(MATCH(A402,'상위 PV'!$H$2:$H$7,0),"")</f>
        <v/>
      </c>
      <c r="E402" t="str">
        <f>IF(D402="","",D402&amp;"@"&amp;COUNTIF($D$1:D402,D402))</f>
        <v/>
      </c>
      <c r="F402" t="str">
        <f t="shared" si="6"/>
        <v>직접유입</v>
      </c>
      <c r="G402">
        <v>2</v>
      </c>
      <c r="I402" t="s">
        <v>1185</v>
      </c>
      <c r="J402" t="s">
        <v>320</v>
      </c>
      <c r="K402">
        <v>1</v>
      </c>
    </row>
    <row r="403" spans="1:11">
      <c r="A403" s="86" t="s">
        <v>1594</v>
      </c>
      <c r="B403" s="86" t="s">
        <v>321</v>
      </c>
      <c r="C403" s="86">
        <v>2</v>
      </c>
      <c r="D403" s="150" t="str">
        <f>IFERROR(MATCH(A403,'상위 PV'!$H$2:$H$7,0),"")</f>
        <v/>
      </c>
      <c r="E403" t="str">
        <f>IF(D403="","",D403&amp;"@"&amp;COUNTIF($D$1:D403,D403))</f>
        <v/>
      </c>
      <c r="F403" t="str">
        <f t="shared" si="6"/>
        <v>Skinnovation.com</v>
      </c>
      <c r="G403">
        <v>2</v>
      </c>
      <c r="I403" t="s">
        <v>1241</v>
      </c>
      <c r="J403" t="s">
        <v>318</v>
      </c>
      <c r="K403">
        <v>1</v>
      </c>
    </row>
    <row r="404" spans="1:11">
      <c r="A404" s="86" t="s">
        <v>1595</v>
      </c>
      <c r="B404" s="86" t="s">
        <v>321</v>
      </c>
      <c r="C404" s="86">
        <v>2</v>
      </c>
      <c r="D404" s="150" t="str">
        <f>IFERROR(MATCH(A404,'상위 PV'!$H$2:$H$7,0),"")</f>
        <v/>
      </c>
      <c r="E404" t="str">
        <f>IF(D404="","",D404&amp;"@"&amp;COUNTIF($D$1:D404,D404))</f>
        <v/>
      </c>
      <c r="F404" t="str">
        <f t="shared" si="6"/>
        <v>Skinnovation.com</v>
      </c>
      <c r="G404">
        <v>2</v>
      </c>
      <c r="I404" t="s">
        <v>308</v>
      </c>
      <c r="J404" t="s">
        <v>1379</v>
      </c>
      <c r="K404">
        <v>1</v>
      </c>
    </row>
    <row r="405" spans="1:11">
      <c r="A405" s="86" t="s">
        <v>1609</v>
      </c>
      <c r="B405" s="86" t="s">
        <v>318</v>
      </c>
      <c r="C405" s="86">
        <v>2</v>
      </c>
      <c r="D405" s="150" t="str">
        <f>IFERROR(MATCH(A405,'상위 PV'!$H$2:$H$7,0),"")</f>
        <v/>
      </c>
      <c r="E405" t="str">
        <f>IF(D405="","",D405&amp;"@"&amp;COUNTIF($D$1:D405,D405))</f>
        <v/>
      </c>
      <c r="F405" t="str">
        <f t="shared" si="6"/>
        <v>직접유입</v>
      </c>
      <c r="G405">
        <v>2</v>
      </c>
      <c r="I405" t="s">
        <v>926</v>
      </c>
      <c r="J405" t="s">
        <v>1380</v>
      </c>
      <c r="K405">
        <v>1</v>
      </c>
    </row>
    <row r="406" spans="1:11">
      <c r="A406" s="86" t="s">
        <v>1607</v>
      </c>
      <c r="B406" s="86" t="s">
        <v>321</v>
      </c>
      <c r="C406" s="86">
        <v>2</v>
      </c>
      <c r="D406" s="150" t="str">
        <f>IFERROR(MATCH(A406,'상위 PV'!$H$2:$H$7,0),"")</f>
        <v/>
      </c>
      <c r="E406" t="str">
        <f>IF(D406="","",D406&amp;"@"&amp;COUNTIF($D$1:D406,D406))</f>
        <v/>
      </c>
      <c r="F406" t="str">
        <f t="shared" si="6"/>
        <v>Skinnovation.com</v>
      </c>
      <c r="G406">
        <v>2</v>
      </c>
      <c r="I406" t="s">
        <v>1130</v>
      </c>
      <c r="J406" t="s">
        <v>320</v>
      </c>
      <c r="K406">
        <v>1</v>
      </c>
    </row>
    <row r="407" spans="1:11">
      <c r="A407" s="86" t="s">
        <v>1629</v>
      </c>
      <c r="B407" s="86" t="s">
        <v>318</v>
      </c>
      <c r="C407" s="86">
        <v>2</v>
      </c>
      <c r="D407" s="150" t="str">
        <f>IFERROR(MATCH(A407,'상위 PV'!$H$2:$H$7,0),"")</f>
        <v/>
      </c>
      <c r="E407" t="str">
        <f>IF(D407="","",D407&amp;"@"&amp;COUNTIF($D$1:D407,D407))</f>
        <v/>
      </c>
      <c r="F407" t="str">
        <f t="shared" si="6"/>
        <v>직접유입</v>
      </c>
      <c r="G407">
        <v>2</v>
      </c>
      <c r="I407" t="s">
        <v>266</v>
      </c>
      <c r="J407" t="s">
        <v>318</v>
      </c>
      <c r="K407">
        <v>1</v>
      </c>
    </row>
    <row r="408" spans="1:11">
      <c r="A408" s="86" t="s">
        <v>1629</v>
      </c>
      <c r="B408" s="86" t="s">
        <v>319</v>
      </c>
      <c r="C408" s="86">
        <v>2</v>
      </c>
      <c r="D408" s="150" t="str">
        <f>IFERROR(MATCH(A408,'상위 PV'!$H$2:$H$7,0),"")</f>
        <v/>
      </c>
      <c r="E408" t="str">
        <f>IF(D408="","",D408&amp;"@"&amp;COUNTIF($D$1:D408,D408))</f>
        <v/>
      </c>
      <c r="F408" t="str">
        <f t="shared" si="6"/>
        <v>Google.com</v>
      </c>
      <c r="G408">
        <v>2</v>
      </c>
      <c r="I408" t="s">
        <v>1195</v>
      </c>
      <c r="J408" t="s">
        <v>319</v>
      </c>
      <c r="K408">
        <v>1</v>
      </c>
    </row>
    <row r="409" spans="1:11">
      <c r="A409" s="86" t="s">
        <v>1646</v>
      </c>
      <c r="B409" s="86" t="s">
        <v>592</v>
      </c>
      <c r="C409" s="86">
        <v>2</v>
      </c>
      <c r="D409" s="150">
        <f>IFERROR(MATCH(A409,'상위 PV'!$H$2:$H$7,0),"")</f>
        <v>6</v>
      </c>
      <c r="E409" t="str">
        <f>IF(D409="","",D409&amp;"@"&amp;COUNTIF($D$1:D409,D409))</f>
        <v>6@5</v>
      </c>
      <c r="F409" t="str">
        <f t="shared" si="6"/>
        <v>Eng.skgeocentric.com</v>
      </c>
      <c r="G409">
        <v>2</v>
      </c>
      <c r="I409" t="s">
        <v>275</v>
      </c>
      <c r="J409" t="s">
        <v>320</v>
      </c>
      <c r="K409">
        <v>1</v>
      </c>
    </row>
    <row r="410" spans="1:11">
      <c r="A410" s="86" t="s">
        <v>1759</v>
      </c>
      <c r="B410" s="86" t="s">
        <v>320</v>
      </c>
      <c r="C410" s="86">
        <v>2</v>
      </c>
      <c r="D410" s="150" t="str">
        <f>IFERROR(MATCH(A410,'상위 PV'!$H$2:$H$7,0),"")</f>
        <v/>
      </c>
      <c r="E410" t="str">
        <f>IF(D410="","",D410&amp;"@"&amp;COUNTIF($D$1:D410,D410))</f>
        <v/>
      </c>
      <c r="F410" t="str">
        <f t="shared" si="6"/>
        <v>Linkedin.com</v>
      </c>
      <c r="G410">
        <v>2</v>
      </c>
      <c r="I410" t="s">
        <v>275</v>
      </c>
      <c r="J410" t="s">
        <v>325</v>
      </c>
      <c r="K410">
        <v>1</v>
      </c>
    </row>
    <row r="411" spans="1:11">
      <c r="A411" s="86" t="s">
        <v>1676</v>
      </c>
      <c r="B411" s="86" t="s">
        <v>320</v>
      </c>
      <c r="C411" s="86">
        <v>2</v>
      </c>
      <c r="D411" s="150" t="str">
        <f>IFERROR(MATCH(A411,'상위 PV'!$H$2:$H$7,0),"")</f>
        <v/>
      </c>
      <c r="E411" t="str">
        <f>IF(D411="","",D411&amp;"@"&amp;COUNTIF($D$1:D411,D411))</f>
        <v/>
      </c>
      <c r="F411" t="str">
        <f t="shared" si="6"/>
        <v>Linkedin.com</v>
      </c>
      <c r="G411">
        <v>2</v>
      </c>
      <c r="I411" t="s">
        <v>1045</v>
      </c>
      <c r="J411" t="s">
        <v>319</v>
      </c>
      <c r="K411">
        <v>1</v>
      </c>
    </row>
    <row r="412" spans="1:11">
      <c r="A412" s="86" t="s">
        <v>1760</v>
      </c>
      <c r="B412" s="86" t="s">
        <v>318</v>
      </c>
      <c r="C412" s="86">
        <v>2</v>
      </c>
      <c r="D412" s="150" t="str">
        <f>IFERROR(MATCH(A412,'상위 PV'!$H$2:$H$7,0),"")</f>
        <v/>
      </c>
      <c r="E412" t="str">
        <f>IF(D412="","",D412&amp;"@"&amp;COUNTIF($D$1:D412,D412))</f>
        <v/>
      </c>
      <c r="F412" t="str">
        <f t="shared" si="6"/>
        <v>직접유입</v>
      </c>
      <c r="G412">
        <v>2</v>
      </c>
      <c r="I412" t="s">
        <v>1259</v>
      </c>
      <c r="J412" t="s">
        <v>319</v>
      </c>
      <c r="K412">
        <v>1</v>
      </c>
    </row>
    <row r="413" spans="1:11">
      <c r="A413" s="86" t="s">
        <v>1760</v>
      </c>
      <c r="B413" s="86" t="s">
        <v>320</v>
      </c>
      <c r="C413" s="86">
        <v>2</v>
      </c>
      <c r="D413" s="150" t="str">
        <f>IFERROR(MATCH(A413,'상위 PV'!$H$2:$H$7,0),"")</f>
        <v/>
      </c>
      <c r="E413" t="str">
        <f>IF(D413="","",D413&amp;"@"&amp;COUNTIF($D$1:D413,D413))</f>
        <v/>
      </c>
      <c r="F413" t="str">
        <f t="shared" si="6"/>
        <v>Linkedin.com</v>
      </c>
      <c r="G413">
        <v>2</v>
      </c>
      <c r="I413" t="s">
        <v>1259</v>
      </c>
      <c r="J413" t="s">
        <v>320</v>
      </c>
      <c r="K413">
        <v>1</v>
      </c>
    </row>
    <row r="414" spans="1:11">
      <c r="A414" s="86" t="s">
        <v>1714</v>
      </c>
      <c r="B414" s="86" t="s">
        <v>318</v>
      </c>
      <c r="C414" s="86">
        <v>2</v>
      </c>
      <c r="D414" s="150" t="str">
        <f>IFERROR(MATCH(A414,'상위 PV'!$H$2:$H$7,0),"")</f>
        <v/>
      </c>
      <c r="E414" t="str">
        <f>IF(D414="","",D414&amp;"@"&amp;COUNTIF($D$1:D414,D414))</f>
        <v/>
      </c>
      <c r="F414" t="str">
        <f t="shared" si="6"/>
        <v>직접유입</v>
      </c>
      <c r="G414">
        <v>2</v>
      </c>
      <c r="I414" t="s">
        <v>1076</v>
      </c>
      <c r="J414" t="s">
        <v>319</v>
      </c>
      <c r="K414">
        <v>1</v>
      </c>
    </row>
    <row r="415" spans="1:11">
      <c r="A415" s="86" t="s">
        <v>1697</v>
      </c>
      <c r="B415" s="86" t="s">
        <v>318</v>
      </c>
      <c r="C415" s="86">
        <v>2</v>
      </c>
      <c r="D415" s="150" t="str">
        <f>IFERROR(MATCH(A415,'상위 PV'!$H$2:$H$7,0),"")</f>
        <v/>
      </c>
      <c r="E415" t="str">
        <f>IF(D415="","",D415&amp;"@"&amp;COUNTIF($D$1:D415,D415))</f>
        <v/>
      </c>
      <c r="F415" t="str">
        <f t="shared" si="6"/>
        <v>직접유입</v>
      </c>
      <c r="G415">
        <v>2</v>
      </c>
      <c r="I415" t="s">
        <v>976</v>
      </c>
      <c r="J415" t="s">
        <v>1233</v>
      </c>
      <c r="K415">
        <v>1</v>
      </c>
    </row>
    <row r="416" spans="1:11">
      <c r="A416" s="86" t="s">
        <v>1713</v>
      </c>
      <c r="B416" s="86" t="s">
        <v>1664</v>
      </c>
      <c r="C416" s="86">
        <v>2</v>
      </c>
      <c r="D416" s="150" t="str">
        <f>IFERROR(MATCH(A416,'상위 PV'!$H$2:$H$7,0),"")</f>
        <v/>
      </c>
      <c r="E416" t="str">
        <f>IF(D416="","",D416&amp;"@"&amp;COUNTIF($D$1:D416,D416))</f>
        <v/>
      </c>
      <c r="F416" t="str">
        <f t="shared" si="6"/>
        <v>Chatgpt.com</v>
      </c>
      <c r="G416">
        <v>2</v>
      </c>
      <c r="I416" t="s">
        <v>1040</v>
      </c>
      <c r="J416" t="s">
        <v>319</v>
      </c>
      <c r="K416">
        <v>1</v>
      </c>
    </row>
    <row r="417" spans="1:11">
      <c r="A417" s="86" t="s">
        <v>1732</v>
      </c>
      <c r="B417" s="86" t="s">
        <v>1515</v>
      </c>
      <c r="C417" s="86">
        <v>2</v>
      </c>
      <c r="D417" s="150" t="str">
        <f>IFERROR(MATCH(A417,'상위 PV'!$H$2:$H$7,0),"")</f>
        <v/>
      </c>
      <c r="E417" t="str">
        <f>IF(D417="","",D417&amp;"@"&amp;COUNTIF($D$1:D417,D417))</f>
        <v/>
      </c>
      <c r="F417" t="str">
        <f t="shared" si="6"/>
        <v>Eng.skearthon.com</v>
      </c>
      <c r="G417">
        <v>2</v>
      </c>
      <c r="I417" t="s">
        <v>1077</v>
      </c>
      <c r="J417" t="s">
        <v>318</v>
      </c>
      <c r="K417">
        <v>1</v>
      </c>
    </row>
    <row r="418" spans="1:11">
      <c r="A418" s="86" t="s">
        <v>1732</v>
      </c>
      <c r="B418" s="86" t="s">
        <v>320</v>
      </c>
      <c r="C418" s="86">
        <v>2</v>
      </c>
      <c r="D418" s="150" t="str">
        <f>IFERROR(MATCH(A418,'상위 PV'!$H$2:$H$7,0),"")</f>
        <v/>
      </c>
      <c r="E418" t="str">
        <f>IF(D418="","",D418&amp;"@"&amp;COUNTIF($D$1:D418,D418))</f>
        <v/>
      </c>
      <c r="F418" t="str">
        <f t="shared" si="6"/>
        <v>Linkedin.com</v>
      </c>
      <c r="G418">
        <v>2</v>
      </c>
      <c r="I418" t="s">
        <v>1077</v>
      </c>
      <c r="J418" t="s">
        <v>319</v>
      </c>
      <c r="K418">
        <v>1</v>
      </c>
    </row>
    <row r="419" spans="1:11">
      <c r="A419" s="86" t="s">
        <v>1733</v>
      </c>
      <c r="B419" s="86" t="s">
        <v>318</v>
      </c>
      <c r="C419" s="86">
        <v>2</v>
      </c>
      <c r="D419" s="150" t="str">
        <f>IFERROR(MATCH(A419,'상위 PV'!$H$2:$H$7,0),"")</f>
        <v/>
      </c>
      <c r="E419" t="str">
        <f>IF(D419="","",D419&amp;"@"&amp;COUNTIF($D$1:D419,D419))</f>
        <v/>
      </c>
      <c r="F419" t="str">
        <f t="shared" si="6"/>
        <v>직접유입</v>
      </c>
      <c r="G419">
        <v>2</v>
      </c>
      <c r="I419" t="s">
        <v>1196</v>
      </c>
      <c r="J419" t="s">
        <v>319</v>
      </c>
      <c r="K419">
        <v>1</v>
      </c>
    </row>
    <row r="420" spans="1:11">
      <c r="A420" s="86" t="s">
        <v>1748</v>
      </c>
      <c r="B420" s="86" t="s">
        <v>320</v>
      </c>
      <c r="C420" s="86">
        <v>2</v>
      </c>
      <c r="D420" s="150" t="str">
        <f>IFERROR(MATCH(A420,'상위 PV'!$H$2:$H$7,0),"")</f>
        <v/>
      </c>
      <c r="E420" t="str">
        <f>IF(D420="","",D420&amp;"@"&amp;COUNTIF($D$1:D420,D420))</f>
        <v/>
      </c>
      <c r="F420" t="str">
        <f t="shared" si="6"/>
        <v>Linkedin.com</v>
      </c>
      <c r="G420">
        <v>2</v>
      </c>
      <c r="I420" t="s">
        <v>973</v>
      </c>
      <c r="J420" t="s">
        <v>1381</v>
      </c>
      <c r="K420">
        <v>1</v>
      </c>
    </row>
    <row r="421" spans="1:11">
      <c r="A421" s="86" t="s">
        <v>1753</v>
      </c>
      <c r="B421" s="86" t="s">
        <v>592</v>
      </c>
      <c r="C421" s="86">
        <v>2</v>
      </c>
      <c r="D421" s="150">
        <f>IFERROR(MATCH(A421,'상위 PV'!$H$2:$H$7,0),"")</f>
        <v>1</v>
      </c>
      <c r="E421" t="str">
        <f>IF(D421="","",D421&amp;"@"&amp;COUNTIF($D$1:D421,D421))</f>
        <v>1@11</v>
      </c>
      <c r="F421" t="str">
        <f t="shared" si="6"/>
        <v>Eng.skgeocentric.com</v>
      </c>
      <c r="G421">
        <v>2</v>
      </c>
      <c r="I421" t="s">
        <v>973</v>
      </c>
      <c r="J421" t="s">
        <v>319</v>
      </c>
      <c r="K421">
        <v>1</v>
      </c>
    </row>
    <row r="422" spans="1:11">
      <c r="A422" s="86" t="s">
        <v>1753</v>
      </c>
      <c r="B422" s="86" t="s">
        <v>1917</v>
      </c>
      <c r="C422" s="86">
        <v>2</v>
      </c>
      <c r="D422" s="150">
        <f>IFERROR(MATCH(A422,'상위 PV'!$H$2:$H$7,0),"")</f>
        <v>1</v>
      </c>
      <c r="E422" t="str">
        <f>IF(D422="","",D422&amp;"@"&amp;COUNTIF($D$1:D422,D422))</f>
        <v>1@12</v>
      </c>
      <c r="F422" t="str">
        <f t="shared" si="6"/>
        <v>Googleadservices.com</v>
      </c>
      <c r="G422">
        <v>2</v>
      </c>
      <c r="I422" t="s">
        <v>299</v>
      </c>
      <c r="J422" t="s">
        <v>318</v>
      </c>
      <c r="K422">
        <v>1</v>
      </c>
    </row>
    <row r="423" spans="1:11">
      <c r="A423" s="86" t="s">
        <v>1753</v>
      </c>
      <c r="B423" s="86" t="s">
        <v>1923</v>
      </c>
      <c r="C423" s="86">
        <v>2</v>
      </c>
      <c r="D423" s="150">
        <f>IFERROR(MATCH(A423,'상위 PV'!$H$2:$H$7,0),"")</f>
        <v>1</v>
      </c>
      <c r="E423" t="str">
        <f>IF(D423="","",D423&amp;"@"&amp;COUNTIF($D$1:D423,D423))</f>
        <v>1@13</v>
      </c>
      <c r="F423" t="str">
        <f t="shared" si="6"/>
        <v>Link.naver.com</v>
      </c>
      <c r="G423">
        <v>2</v>
      </c>
      <c r="I423" t="s">
        <v>1295</v>
      </c>
      <c r="J423" t="s">
        <v>326</v>
      </c>
      <c r="K423">
        <v>1</v>
      </c>
    </row>
    <row r="424" spans="1:11">
      <c r="A424" s="86" t="s">
        <v>1753</v>
      </c>
      <c r="B424" s="86" t="s">
        <v>1782</v>
      </c>
      <c r="C424" s="86">
        <v>2</v>
      </c>
      <c r="D424" s="150">
        <f>IFERROR(MATCH(A424,'상위 PV'!$H$2:$H$7,0),"")</f>
        <v>1</v>
      </c>
      <c r="E424" t="str">
        <f>IF(D424="","",D424&amp;"@"&amp;COUNTIF($D$1:D424,D424))</f>
        <v>1@14</v>
      </c>
      <c r="F424" t="str">
        <f t="shared" si="6"/>
        <v>Lnkd.in</v>
      </c>
      <c r="G424">
        <v>2</v>
      </c>
      <c r="I424" t="s">
        <v>1170</v>
      </c>
      <c r="J424" t="s">
        <v>319</v>
      </c>
      <c r="K424">
        <v>1</v>
      </c>
    </row>
    <row r="425" spans="1:11">
      <c r="A425" s="86" t="s">
        <v>1753</v>
      </c>
      <c r="B425" s="86" t="s">
        <v>1231</v>
      </c>
      <c r="C425" s="86">
        <v>2</v>
      </c>
      <c r="D425" s="150">
        <f>IFERROR(MATCH(A425,'상위 PV'!$H$2:$H$7,0),"")</f>
        <v>1</v>
      </c>
      <c r="E425" t="str">
        <f>IF(D425="","",D425&amp;"@"&amp;COUNTIF($D$1:D425,D425))</f>
        <v>1@15</v>
      </c>
      <c r="F425" t="str">
        <f t="shared" si="6"/>
        <v>Skenmove.com</v>
      </c>
      <c r="G425">
        <v>2</v>
      </c>
      <c r="I425" t="s">
        <v>1170</v>
      </c>
      <c r="J425" t="s">
        <v>321</v>
      </c>
      <c r="K425">
        <v>1</v>
      </c>
    </row>
    <row r="426" spans="1:11">
      <c r="A426" s="86" t="s">
        <v>1753</v>
      </c>
      <c r="B426" s="86" t="s">
        <v>1919</v>
      </c>
      <c r="C426" s="86">
        <v>2</v>
      </c>
      <c r="D426" s="150">
        <f>IFERROR(MATCH(A426,'상위 PV'!$H$2:$H$7,0),"")</f>
        <v>1</v>
      </c>
      <c r="E426" t="str">
        <f>IF(D426="","",D426&amp;"@"&amp;COUNTIF($D$1:D426,D426))</f>
        <v>1@16</v>
      </c>
      <c r="F426" t="str">
        <f t="shared" si="6"/>
        <v>Skmagic.hanbiro.net</v>
      </c>
      <c r="G426">
        <v>2</v>
      </c>
      <c r="I426" t="s">
        <v>1296</v>
      </c>
      <c r="J426" t="s">
        <v>319</v>
      </c>
      <c r="K426">
        <v>1</v>
      </c>
    </row>
    <row r="427" spans="1:11">
      <c r="A427" s="86" t="s">
        <v>1810</v>
      </c>
      <c r="B427" s="86" t="s">
        <v>1924</v>
      </c>
      <c r="C427" s="86">
        <v>2</v>
      </c>
      <c r="D427" s="150">
        <f>IFERROR(MATCH(A427,'상위 PV'!$H$2:$H$7,0),"")</f>
        <v>2</v>
      </c>
      <c r="E427" t="str">
        <f>IF(D427="","",D427&amp;"@"&amp;COUNTIF($D$1:D427,D427))</f>
        <v>2@14</v>
      </c>
      <c r="F427" t="str">
        <f t="shared" si="6"/>
        <v>Ccarbon.info</v>
      </c>
      <c r="G427">
        <v>2</v>
      </c>
      <c r="I427" t="s">
        <v>1171</v>
      </c>
      <c r="J427" t="s">
        <v>326</v>
      </c>
      <c r="K427">
        <v>1</v>
      </c>
    </row>
    <row r="428" spans="1:11">
      <c r="A428" s="86" t="s">
        <v>1810</v>
      </c>
      <c r="B428" s="86" t="s">
        <v>1470</v>
      </c>
      <c r="C428" s="86">
        <v>2</v>
      </c>
      <c r="D428" s="150">
        <f>IFERROR(MATCH(A428,'상위 PV'!$H$2:$H$7,0),"")</f>
        <v>2</v>
      </c>
      <c r="E428" t="str">
        <f>IF(D428="","",D428&amp;"@"&amp;COUNTIF($D$1:D428,D428))</f>
        <v>2@15</v>
      </c>
      <c r="F428" t="str">
        <f t="shared" si="6"/>
        <v>News.google.com</v>
      </c>
      <c r="G428">
        <v>2</v>
      </c>
      <c r="I428" t="s">
        <v>997</v>
      </c>
      <c r="J428" t="s">
        <v>319</v>
      </c>
      <c r="K428">
        <v>1</v>
      </c>
    </row>
    <row r="429" spans="1:11">
      <c r="A429" s="86" t="s">
        <v>1810</v>
      </c>
      <c r="B429" s="86" t="s">
        <v>1925</v>
      </c>
      <c r="C429" s="86">
        <v>2</v>
      </c>
      <c r="D429" s="150">
        <f>IFERROR(MATCH(A429,'상위 PV'!$H$2:$H$7,0),"")</f>
        <v>2</v>
      </c>
      <c r="E429" t="str">
        <f>IF(D429="","",D429&amp;"@"&amp;COUNTIF($D$1:D429,D429))</f>
        <v>2@16</v>
      </c>
      <c r="F429" t="str">
        <f t="shared" si="6"/>
        <v>Viewer.factiva.com</v>
      </c>
      <c r="G429">
        <v>2</v>
      </c>
      <c r="I429" t="s">
        <v>1197</v>
      </c>
      <c r="J429" t="s">
        <v>319</v>
      </c>
      <c r="K429">
        <v>1</v>
      </c>
    </row>
    <row r="430" spans="1:11">
      <c r="A430" s="86" t="s">
        <v>1002</v>
      </c>
      <c r="B430" s="86" t="s">
        <v>319</v>
      </c>
      <c r="C430" s="86">
        <v>2</v>
      </c>
      <c r="D430" s="150" t="str">
        <f>IFERROR(MATCH(A430,'상위 PV'!$H$2:$H$7,0),"")</f>
        <v/>
      </c>
      <c r="E430" t="str">
        <f>IF(D430="","",D430&amp;"@"&amp;COUNTIF($D$1:D430,D430))</f>
        <v/>
      </c>
      <c r="F430" t="str">
        <f t="shared" si="6"/>
        <v>Google.com</v>
      </c>
      <c r="G430">
        <v>2</v>
      </c>
      <c r="I430" t="s">
        <v>271</v>
      </c>
      <c r="J430" t="s">
        <v>319</v>
      </c>
      <c r="K430">
        <v>1</v>
      </c>
    </row>
    <row r="431" spans="1:11">
      <c r="A431" s="86" t="s">
        <v>1308</v>
      </c>
      <c r="B431" s="86" t="s">
        <v>319</v>
      </c>
      <c r="C431" s="86">
        <v>2</v>
      </c>
      <c r="D431" s="150" t="str">
        <f>IFERROR(MATCH(A431,'상위 PV'!$H$2:$H$7,0),"")</f>
        <v/>
      </c>
      <c r="E431" t="str">
        <f>IF(D431="","",D431&amp;"@"&amp;COUNTIF($D$1:D431,D431))</f>
        <v/>
      </c>
      <c r="F431" t="str">
        <f t="shared" si="6"/>
        <v>Google.com</v>
      </c>
      <c r="G431">
        <v>1</v>
      </c>
      <c r="I431" t="s">
        <v>1132</v>
      </c>
      <c r="J431" t="s">
        <v>318</v>
      </c>
      <c r="K431">
        <v>1</v>
      </c>
    </row>
    <row r="432" spans="1:11">
      <c r="A432" s="86" t="s">
        <v>1734</v>
      </c>
      <c r="B432" s="86" t="s">
        <v>319</v>
      </c>
      <c r="C432" s="86">
        <v>2</v>
      </c>
      <c r="D432" s="150" t="str">
        <f>IFERROR(MATCH(A432,'상위 PV'!$H$2:$H$7,0),"")</f>
        <v/>
      </c>
      <c r="E432" t="str">
        <f>IF(D432="","",D432&amp;"@"&amp;COUNTIF($D$1:D432,D432))</f>
        <v/>
      </c>
      <c r="F432" t="str">
        <f t="shared" si="6"/>
        <v>Google.com</v>
      </c>
      <c r="G432">
        <v>1</v>
      </c>
      <c r="I432" t="s">
        <v>1132</v>
      </c>
      <c r="J432" t="s">
        <v>319</v>
      </c>
      <c r="K432">
        <v>1</v>
      </c>
    </row>
    <row r="433" spans="1:11">
      <c r="A433" s="86" t="s">
        <v>1737</v>
      </c>
      <c r="B433" s="86" t="s">
        <v>934</v>
      </c>
      <c r="C433" s="86">
        <v>2</v>
      </c>
      <c r="D433" s="150" t="str">
        <f>IFERROR(MATCH(A433,'상위 PV'!$H$2:$H$7,0),"")</f>
        <v/>
      </c>
      <c r="E433" t="str">
        <f>IF(D433="","",D433&amp;"@"&amp;COUNTIF($D$1:D433,D433))</f>
        <v/>
      </c>
      <c r="F433" t="str">
        <f t="shared" si="6"/>
        <v>Lens.google.com</v>
      </c>
      <c r="G433">
        <v>1</v>
      </c>
      <c r="I433" t="s">
        <v>1297</v>
      </c>
      <c r="J433" t="s">
        <v>319</v>
      </c>
      <c r="K433">
        <v>1</v>
      </c>
    </row>
    <row r="434" spans="1:11">
      <c r="A434" s="86" t="s">
        <v>1824</v>
      </c>
      <c r="B434" s="86" t="s">
        <v>318</v>
      </c>
      <c r="C434" s="86">
        <v>2</v>
      </c>
      <c r="D434" s="150" t="str">
        <f>IFERROR(MATCH(A434,'상위 PV'!$H$2:$H$7,0),"")</f>
        <v/>
      </c>
      <c r="E434" t="str">
        <f>IF(D434="","",D434&amp;"@"&amp;COUNTIF($D$1:D434,D434))</f>
        <v/>
      </c>
      <c r="F434" t="str">
        <f t="shared" si="6"/>
        <v>직접유입</v>
      </c>
      <c r="G434">
        <v>1</v>
      </c>
      <c r="I434" t="s">
        <v>1298</v>
      </c>
      <c r="J434" t="s">
        <v>319</v>
      </c>
      <c r="K434">
        <v>1</v>
      </c>
    </row>
    <row r="435" spans="1:11">
      <c r="A435" s="86" t="s">
        <v>1038</v>
      </c>
      <c r="B435" s="86" t="s">
        <v>319</v>
      </c>
      <c r="C435" s="86">
        <v>2</v>
      </c>
      <c r="D435" s="150" t="str">
        <f>IFERROR(MATCH(A435,'상위 PV'!$H$2:$H$7,0),"")</f>
        <v/>
      </c>
      <c r="E435" t="str">
        <f>IF(D435="","",D435&amp;"@"&amp;COUNTIF($D$1:D435,D435))</f>
        <v/>
      </c>
      <c r="F435" t="str">
        <f t="shared" si="6"/>
        <v>Google.com</v>
      </c>
      <c r="G435">
        <v>1</v>
      </c>
      <c r="I435" t="s">
        <v>1172</v>
      </c>
      <c r="J435" t="s">
        <v>319</v>
      </c>
      <c r="K435">
        <v>1</v>
      </c>
    </row>
    <row r="436" spans="1:11">
      <c r="A436" s="86" t="s">
        <v>279</v>
      </c>
      <c r="B436" s="86" t="s">
        <v>318</v>
      </c>
      <c r="C436" s="86">
        <v>2</v>
      </c>
      <c r="D436" s="150" t="str">
        <f>IFERROR(MATCH(A436,'상위 PV'!$H$2:$H$7,0),"")</f>
        <v/>
      </c>
      <c r="E436" t="str">
        <f>IF(D436="","",D436&amp;"@"&amp;COUNTIF($D$1:D436,D436))</f>
        <v/>
      </c>
      <c r="F436" t="str">
        <f t="shared" si="6"/>
        <v>직접유입</v>
      </c>
      <c r="G436">
        <v>1</v>
      </c>
      <c r="I436" t="s">
        <v>1261</v>
      </c>
      <c r="J436" t="s">
        <v>318</v>
      </c>
      <c r="K436">
        <v>1</v>
      </c>
    </row>
    <row r="437" spans="1:11">
      <c r="A437" s="86" t="s">
        <v>279</v>
      </c>
      <c r="B437" s="86" t="s">
        <v>1664</v>
      </c>
      <c r="C437" s="86">
        <v>2</v>
      </c>
      <c r="D437" s="150" t="str">
        <f>IFERROR(MATCH(A437,'상위 PV'!$H$2:$H$7,0),"")</f>
        <v/>
      </c>
      <c r="E437" t="str">
        <f>IF(D437="","",D437&amp;"@"&amp;COUNTIF($D$1:D437,D437))</f>
        <v/>
      </c>
      <c r="F437" t="str">
        <f t="shared" si="6"/>
        <v>Chatgpt.com</v>
      </c>
      <c r="G437">
        <v>1</v>
      </c>
      <c r="I437" t="s">
        <v>1261</v>
      </c>
      <c r="J437" t="s">
        <v>319</v>
      </c>
      <c r="K437">
        <v>1</v>
      </c>
    </row>
    <row r="438" spans="1:11">
      <c r="A438" s="86" t="s">
        <v>658</v>
      </c>
      <c r="B438" s="86" t="s">
        <v>318</v>
      </c>
      <c r="C438" s="86">
        <v>2</v>
      </c>
      <c r="D438" s="150" t="str">
        <f>IFERROR(MATCH(A438,'상위 PV'!$H$2:$H$7,0),"")</f>
        <v/>
      </c>
      <c r="E438" t="str">
        <f>IF(D438="","",D438&amp;"@"&amp;COUNTIF($D$1:D438,D438))</f>
        <v/>
      </c>
      <c r="F438" t="str">
        <f t="shared" si="6"/>
        <v>직접유입</v>
      </c>
      <c r="G438">
        <v>1</v>
      </c>
      <c r="I438" t="s">
        <v>258</v>
      </c>
      <c r="J438" t="s">
        <v>318</v>
      </c>
      <c r="K438">
        <v>1</v>
      </c>
    </row>
    <row r="439" spans="1:11">
      <c r="A439" s="86" t="s">
        <v>1682</v>
      </c>
      <c r="B439" s="86" t="s">
        <v>319</v>
      </c>
      <c r="C439" s="86">
        <v>2</v>
      </c>
      <c r="D439" s="150" t="str">
        <f>IFERROR(MATCH(A439,'상위 PV'!$H$2:$H$7,0),"")</f>
        <v/>
      </c>
      <c r="E439" t="str">
        <f>IF(D439="","",D439&amp;"@"&amp;COUNTIF($D$1:D439,D439))</f>
        <v/>
      </c>
      <c r="F439" t="str">
        <f t="shared" si="6"/>
        <v>Google.com</v>
      </c>
      <c r="G439">
        <v>1</v>
      </c>
      <c r="I439" t="s">
        <v>258</v>
      </c>
      <c r="J439" t="s">
        <v>319</v>
      </c>
      <c r="K439">
        <v>1</v>
      </c>
    </row>
    <row r="440" spans="1:11">
      <c r="A440" s="86" t="s">
        <v>1772</v>
      </c>
      <c r="B440" s="86" t="s">
        <v>319</v>
      </c>
      <c r="C440" s="86">
        <v>2</v>
      </c>
      <c r="D440" s="150" t="str">
        <f>IFERROR(MATCH(A440,'상위 PV'!$H$2:$H$7,0),"")</f>
        <v/>
      </c>
      <c r="E440" t="str">
        <f>IF(D440="","",D440&amp;"@"&amp;COUNTIF($D$1:D440,D440))</f>
        <v/>
      </c>
      <c r="F440" t="str">
        <f t="shared" si="6"/>
        <v>Google.com</v>
      </c>
      <c r="G440">
        <v>1</v>
      </c>
      <c r="I440" t="s">
        <v>331</v>
      </c>
      <c r="J440" t="s">
        <v>326</v>
      </c>
      <c r="K440">
        <v>1</v>
      </c>
    </row>
    <row r="441" spans="1:11">
      <c r="A441" s="86" t="s">
        <v>606</v>
      </c>
      <c r="B441" s="86" t="s">
        <v>319</v>
      </c>
      <c r="C441" s="86">
        <v>2</v>
      </c>
      <c r="D441" s="150" t="str">
        <f>IFERROR(MATCH(A441,'상위 PV'!$H$2:$H$7,0),"")</f>
        <v/>
      </c>
      <c r="E441" t="str">
        <f>IF(D441="","",D441&amp;"@"&amp;COUNTIF($D$1:D441,D441))</f>
        <v/>
      </c>
      <c r="F441" t="str">
        <f t="shared" si="6"/>
        <v>Google.com</v>
      </c>
      <c r="G441">
        <v>1</v>
      </c>
      <c r="I441" t="s">
        <v>331</v>
      </c>
      <c r="J441" t="s">
        <v>1382</v>
      </c>
      <c r="K441">
        <v>1</v>
      </c>
    </row>
    <row r="442" spans="1:11">
      <c r="A442" s="86" t="s">
        <v>977</v>
      </c>
      <c r="B442" s="86" t="s">
        <v>319</v>
      </c>
      <c r="C442" s="86">
        <v>2</v>
      </c>
      <c r="D442" s="150" t="str">
        <f>IFERROR(MATCH(A442,'상위 PV'!$H$2:$H$7,0),"")</f>
        <v/>
      </c>
      <c r="E442" t="str">
        <f>IF(D442="","",D442&amp;"@"&amp;COUNTIF($D$1:D442,D442))</f>
        <v/>
      </c>
      <c r="F442" t="str">
        <f t="shared" si="6"/>
        <v>Google.com</v>
      </c>
      <c r="G442">
        <v>1</v>
      </c>
      <c r="I442" t="s">
        <v>1121</v>
      </c>
      <c r="J442" t="s">
        <v>318</v>
      </c>
      <c r="K442">
        <v>1</v>
      </c>
    </row>
    <row r="443" spans="1:11">
      <c r="A443" s="86" t="s">
        <v>1082</v>
      </c>
      <c r="B443" s="86" t="s">
        <v>327</v>
      </c>
      <c r="C443" s="86">
        <v>2</v>
      </c>
      <c r="D443" s="150" t="str">
        <f>IFERROR(MATCH(A443,'상위 PV'!$H$2:$H$7,0),"")</f>
        <v/>
      </c>
      <c r="E443" t="str">
        <f>IF(D443="","",D443&amp;"@"&amp;COUNTIF($D$1:D443,D443))</f>
        <v/>
      </c>
      <c r="F443" t="str">
        <f t="shared" si="6"/>
        <v>Cn.bing.com</v>
      </c>
      <c r="G443">
        <v>1</v>
      </c>
      <c r="I443" t="s">
        <v>1121</v>
      </c>
      <c r="J443" t="s">
        <v>323</v>
      </c>
      <c r="K443">
        <v>1</v>
      </c>
    </row>
    <row r="444" spans="1:11">
      <c r="A444" s="86" t="s">
        <v>1247</v>
      </c>
      <c r="B444" s="86" t="s">
        <v>319</v>
      </c>
      <c r="C444" s="86">
        <v>2</v>
      </c>
      <c r="D444" s="150" t="str">
        <f>IFERROR(MATCH(A444,'상위 PV'!$H$2:$H$7,0),"")</f>
        <v/>
      </c>
      <c r="E444" t="str">
        <f>IF(D444="","",D444&amp;"@"&amp;COUNTIF($D$1:D444,D444))</f>
        <v/>
      </c>
      <c r="F444" t="str">
        <f t="shared" si="6"/>
        <v>Google.com</v>
      </c>
      <c r="G444">
        <v>1</v>
      </c>
      <c r="I444" t="s">
        <v>1299</v>
      </c>
      <c r="J444" t="s">
        <v>318</v>
      </c>
      <c r="K444">
        <v>1</v>
      </c>
    </row>
    <row r="445" spans="1:11">
      <c r="A445" s="86" t="s">
        <v>289</v>
      </c>
      <c r="B445" s="86" t="s">
        <v>318</v>
      </c>
      <c r="C445" s="86">
        <v>2</v>
      </c>
      <c r="D445" s="150" t="str">
        <f>IFERROR(MATCH(A445,'상위 PV'!$H$2:$H$7,0),"")</f>
        <v/>
      </c>
      <c r="E445" t="str">
        <f>IF(D445="","",D445&amp;"@"&amp;COUNTIF($D$1:D445,D445))</f>
        <v/>
      </c>
      <c r="F445" t="str">
        <f t="shared" si="6"/>
        <v>직접유입</v>
      </c>
      <c r="G445">
        <v>1</v>
      </c>
      <c r="I445" t="s">
        <v>579</v>
      </c>
      <c r="J445" t="s">
        <v>318</v>
      </c>
      <c r="K445">
        <v>1</v>
      </c>
    </row>
    <row r="446" spans="1:11">
      <c r="A446" s="86" t="s">
        <v>289</v>
      </c>
      <c r="B446" s="86" t="s">
        <v>319</v>
      </c>
      <c r="C446" s="86">
        <v>2</v>
      </c>
      <c r="D446" s="150" t="str">
        <f>IFERROR(MATCH(A446,'상위 PV'!$H$2:$H$7,0),"")</f>
        <v/>
      </c>
      <c r="E446" t="str">
        <f>IF(D446="","",D446&amp;"@"&amp;COUNTIF($D$1:D446,D446))</f>
        <v/>
      </c>
      <c r="F446" t="str">
        <f t="shared" si="6"/>
        <v>Google.com</v>
      </c>
      <c r="G446">
        <v>1</v>
      </c>
      <c r="I446" t="s">
        <v>1300</v>
      </c>
      <c r="J446" t="s">
        <v>319</v>
      </c>
      <c r="K446">
        <v>1</v>
      </c>
    </row>
    <row r="447" spans="1:11">
      <c r="A447" s="86" t="s">
        <v>1070</v>
      </c>
      <c r="B447" s="86" t="s">
        <v>318</v>
      </c>
      <c r="C447" s="86">
        <v>2</v>
      </c>
      <c r="D447" s="150" t="str">
        <f>IFERROR(MATCH(A447,'상위 PV'!$H$2:$H$7,0),"")</f>
        <v/>
      </c>
      <c r="E447" t="str">
        <f>IF(D447="","",D447&amp;"@"&amp;COUNTIF($D$1:D447,D447))</f>
        <v/>
      </c>
      <c r="F447" t="str">
        <f t="shared" si="6"/>
        <v>직접유입</v>
      </c>
      <c r="G447">
        <v>1</v>
      </c>
      <c r="I447" t="s">
        <v>1118</v>
      </c>
      <c r="J447" t="s">
        <v>319</v>
      </c>
      <c r="K447">
        <v>1</v>
      </c>
    </row>
    <row r="448" spans="1:11">
      <c r="A448" s="86" t="s">
        <v>1617</v>
      </c>
      <c r="B448" s="86" t="s">
        <v>318</v>
      </c>
      <c r="C448" s="86">
        <v>2</v>
      </c>
      <c r="D448" s="150" t="str">
        <f>IFERROR(MATCH(A448,'상위 PV'!$H$2:$H$7,0),"")</f>
        <v/>
      </c>
      <c r="E448" t="str">
        <f>IF(D448="","",D448&amp;"@"&amp;COUNTIF($D$1:D448,D448))</f>
        <v/>
      </c>
      <c r="F448" t="str">
        <f t="shared" si="6"/>
        <v>직접유입</v>
      </c>
      <c r="G448">
        <v>1</v>
      </c>
      <c r="I448" t="s">
        <v>618</v>
      </c>
      <c r="J448" t="s">
        <v>318</v>
      </c>
      <c r="K448">
        <v>1</v>
      </c>
    </row>
    <row r="449" spans="1:11">
      <c r="A449" s="86" t="s">
        <v>1255</v>
      </c>
      <c r="B449" s="86" t="s">
        <v>319</v>
      </c>
      <c r="C449" s="86">
        <v>2</v>
      </c>
      <c r="D449" s="150" t="str">
        <f>IFERROR(MATCH(A449,'상위 PV'!$H$2:$H$7,0),"")</f>
        <v/>
      </c>
      <c r="E449" t="str">
        <f>IF(D449="","",D449&amp;"@"&amp;COUNTIF($D$1:D449,D449))</f>
        <v/>
      </c>
      <c r="F449" t="str">
        <f t="shared" si="6"/>
        <v>Google.com</v>
      </c>
      <c r="G449">
        <v>1</v>
      </c>
      <c r="I449" t="s">
        <v>1301</v>
      </c>
      <c r="J449" t="s">
        <v>318</v>
      </c>
      <c r="K449">
        <v>1</v>
      </c>
    </row>
    <row r="450" spans="1:11">
      <c r="A450" s="86" t="s">
        <v>268</v>
      </c>
      <c r="B450" s="86" t="s">
        <v>318</v>
      </c>
      <c r="C450" s="86">
        <v>2</v>
      </c>
      <c r="D450" s="150" t="str">
        <f>IFERROR(MATCH(A450,'상위 PV'!$H$2:$H$7,0),"")</f>
        <v/>
      </c>
      <c r="E450" t="str">
        <f>IF(D450="","",D450&amp;"@"&amp;COUNTIF($D$1:D450,D450))</f>
        <v/>
      </c>
      <c r="F450" t="str">
        <f t="shared" si="6"/>
        <v>직접유입</v>
      </c>
      <c r="G450">
        <v>1</v>
      </c>
      <c r="I450" t="s">
        <v>511</v>
      </c>
      <c r="J450" t="s">
        <v>320</v>
      </c>
      <c r="K450">
        <v>1</v>
      </c>
    </row>
    <row r="451" spans="1:11">
      <c r="A451" s="86" t="s">
        <v>501</v>
      </c>
      <c r="B451" s="86" t="s">
        <v>319</v>
      </c>
      <c r="C451" s="86">
        <v>2</v>
      </c>
      <c r="D451" s="150" t="str">
        <f>IFERROR(MATCH(A451,'상위 PV'!$H$2:$H$7,0),"")</f>
        <v/>
      </c>
      <c r="E451" t="str">
        <f>IF(D451="","",D451&amp;"@"&amp;COUNTIF($D$1:D451,D451))</f>
        <v/>
      </c>
      <c r="F451" t="str">
        <f t="shared" ref="F451:F514" si="7">IF(B451="google","Google.com",IF(B451="(direct)","직접유입",UPPER(LEFT(B451,1))&amp;MID(B451,2,99)))</f>
        <v>Google.com</v>
      </c>
      <c r="G451">
        <v>1</v>
      </c>
      <c r="I451" t="s">
        <v>511</v>
      </c>
      <c r="J451" t="s">
        <v>1383</v>
      </c>
      <c r="K451">
        <v>1</v>
      </c>
    </row>
    <row r="452" spans="1:11">
      <c r="A452" s="86" t="s">
        <v>1754</v>
      </c>
      <c r="B452" s="86" t="s">
        <v>326</v>
      </c>
      <c r="C452" s="86">
        <v>2</v>
      </c>
      <c r="D452" s="150" t="str">
        <f>IFERROR(MATCH(A452,'상위 PV'!$H$2:$H$7,0),"")</f>
        <v/>
      </c>
      <c r="E452" t="str">
        <f>IF(D452="","",D452&amp;"@"&amp;COUNTIF($D$1:D452,D452))</f>
        <v/>
      </c>
      <c r="F452" t="str">
        <f t="shared" si="7"/>
        <v>Bing</v>
      </c>
      <c r="G452">
        <v>1</v>
      </c>
      <c r="I452" t="s">
        <v>1134</v>
      </c>
      <c r="J452" t="s">
        <v>318</v>
      </c>
      <c r="K452">
        <v>1</v>
      </c>
    </row>
    <row r="453" spans="1:11">
      <c r="A453" s="86" t="s">
        <v>1210</v>
      </c>
      <c r="B453" s="86" t="s">
        <v>318</v>
      </c>
      <c r="C453" s="86">
        <v>2</v>
      </c>
      <c r="D453" s="150" t="str">
        <f>IFERROR(MATCH(A453,'상위 PV'!$H$2:$H$7,0),"")</f>
        <v/>
      </c>
      <c r="E453" t="str">
        <f>IF(D453="","",D453&amp;"@"&amp;COUNTIF($D$1:D453,D453))</f>
        <v/>
      </c>
      <c r="F453" t="str">
        <f t="shared" si="7"/>
        <v>직접유입</v>
      </c>
      <c r="G453">
        <v>1</v>
      </c>
      <c r="I453" t="s">
        <v>1134</v>
      </c>
      <c r="J453" t="s">
        <v>1384</v>
      </c>
      <c r="K453">
        <v>1</v>
      </c>
    </row>
    <row r="454" spans="1:11">
      <c r="A454" s="86" t="s">
        <v>1189</v>
      </c>
      <c r="B454" s="86" t="s">
        <v>319</v>
      </c>
      <c r="C454" s="86">
        <v>2</v>
      </c>
      <c r="D454" s="150" t="str">
        <f>IFERROR(MATCH(A454,'상위 PV'!$H$2:$H$7,0),"")</f>
        <v/>
      </c>
      <c r="E454" t="str">
        <f>IF(D454="","",D454&amp;"@"&amp;COUNTIF($D$1:D454,D454))</f>
        <v/>
      </c>
      <c r="F454" t="str">
        <f t="shared" si="7"/>
        <v>Google.com</v>
      </c>
      <c r="G454">
        <v>1</v>
      </c>
      <c r="I454" t="s">
        <v>513</v>
      </c>
      <c r="J454" t="s">
        <v>318</v>
      </c>
      <c r="K454">
        <v>1</v>
      </c>
    </row>
    <row r="455" spans="1:11">
      <c r="A455" s="86" t="s">
        <v>1211</v>
      </c>
      <c r="B455" s="86" t="s">
        <v>319</v>
      </c>
      <c r="C455" s="86">
        <v>2</v>
      </c>
      <c r="D455" s="150" t="str">
        <f>IFERROR(MATCH(A455,'상위 PV'!$H$2:$H$7,0),"")</f>
        <v/>
      </c>
      <c r="E455" t="str">
        <f>IF(D455="","",D455&amp;"@"&amp;COUNTIF($D$1:D455,D455))</f>
        <v/>
      </c>
      <c r="F455" t="str">
        <f t="shared" si="7"/>
        <v>Google.com</v>
      </c>
      <c r="G455">
        <v>1</v>
      </c>
      <c r="I455" t="s">
        <v>512</v>
      </c>
      <c r="J455" t="s">
        <v>1231</v>
      </c>
      <c r="K455">
        <v>1</v>
      </c>
    </row>
    <row r="456" spans="1:11">
      <c r="A456" s="86" t="s">
        <v>673</v>
      </c>
      <c r="B456" s="86" t="s">
        <v>319</v>
      </c>
      <c r="C456" s="86">
        <v>2</v>
      </c>
      <c r="D456" s="150" t="str">
        <f>IFERROR(MATCH(A456,'상위 PV'!$H$2:$H$7,0),"")</f>
        <v/>
      </c>
      <c r="E456" t="str">
        <f>IF(D456="","",D456&amp;"@"&amp;COUNTIF($D$1:D456,D456))</f>
        <v/>
      </c>
      <c r="F456" t="str">
        <f t="shared" si="7"/>
        <v>Google.com</v>
      </c>
      <c r="G456">
        <v>1</v>
      </c>
      <c r="I456" t="s">
        <v>1176</v>
      </c>
      <c r="J456" t="s">
        <v>318</v>
      </c>
      <c r="K456">
        <v>1</v>
      </c>
    </row>
    <row r="457" spans="1:11">
      <c r="A457" s="86" t="s">
        <v>1175</v>
      </c>
      <c r="B457" s="86" t="s">
        <v>319</v>
      </c>
      <c r="C457" s="86">
        <v>2</v>
      </c>
      <c r="D457" s="150" t="str">
        <f>IFERROR(MATCH(A457,'상위 PV'!$H$2:$H$7,0),"")</f>
        <v/>
      </c>
      <c r="E457" t="str">
        <f>IF(D457="","",D457&amp;"@"&amp;COUNTIF($D$1:D457,D457))</f>
        <v/>
      </c>
      <c r="F457" t="str">
        <f t="shared" si="7"/>
        <v>Google.com</v>
      </c>
      <c r="G457">
        <v>1</v>
      </c>
      <c r="I457" t="s">
        <v>1302</v>
      </c>
      <c r="J457" t="s">
        <v>319</v>
      </c>
      <c r="K457">
        <v>1</v>
      </c>
    </row>
    <row r="458" spans="1:11">
      <c r="A458" s="86" t="s">
        <v>1825</v>
      </c>
      <c r="B458" s="86" t="s">
        <v>319</v>
      </c>
      <c r="C458" s="86">
        <v>2</v>
      </c>
      <c r="D458" s="150" t="str">
        <f>IFERROR(MATCH(A458,'상위 PV'!$H$2:$H$7,0),"")</f>
        <v/>
      </c>
      <c r="E458" t="str">
        <f>IF(D458="","",D458&amp;"@"&amp;COUNTIF($D$1:D458,D458))</f>
        <v/>
      </c>
      <c r="F458" t="str">
        <f t="shared" si="7"/>
        <v>Google.com</v>
      </c>
      <c r="G458">
        <v>1</v>
      </c>
      <c r="I458" t="s">
        <v>597</v>
      </c>
      <c r="J458" t="s">
        <v>320</v>
      </c>
      <c r="K458">
        <v>1</v>
      </c>
    </row>
    <row r="459" spans="1:11">
      <c r="A459" s="86" t="s">
        <v>286</v>
      </c>
      <c r="B459" s="86" t="s">
        <v>326</v>
      </c>
      <c r="C459" s="86">
        <v>2</v>
      </c>
      <c r="D459" s="150" t="str">
        <f>IFERROR(MATCH(A459,'상위 PV'!$H$2:$H$7,0),"")</f>
        <v/>
      </c>
      <c r="E459" t="str">
        <f>IF(D459="","",D459&amp;"@"&amp;COUNTIF($D$1:D459,D459))</f>
        <v/>
      </c>
      <c r="F459" t="str">
        <f t="shared" si="7"/>
        <v>Bing</v>
      </c>
      <c r="G459">
        <v>1</v>
      </c>
      <c r="I459" t="s">
        <v>957</v>
      </c>
      <c r="J459" t="s">
        <v>323</v>
      </c>
      <c r="K459">
        <v>1</v>
      </c>
    </row>
    <row r="460" spans="1:11">
      <c r="A460" s="86" t="s">
        <v>505</v>
      </c>
      <c r="B460" s="86" t="s">
        <v>319</v>
      </c>
      <c r="C460" s="86">
        <v>2</v>
      </c>
      <c r="D460" s="150" t="str">
        <f>IFERROR(MATCH(A460,'상위 PV'!$H$2:$H$7,0),"")</f>
        <v/>
      </c>
      <c r="E460" t="str">
        <f>IF(D460="","",D460&amp;"@"&amp;COUNTIF($D$1:D460,D460))</f>
        <v/>
      </c>
      <c r="F460" t="str">
        <f t="shared" si="7"/>
        <v>Google.com</v>
      </c>
      <c r="G460">
        <v>1</v>
      </c>
      <c r="I460" t="s">
        <v>972</v>
      </c>
      <c r="J460" t="s">
        <v>318</v>
      </c>
      <c r="K460">
        <v>1</v>
      </c>
    </row>
    <row r="461" spans="1:11">
      <c r="A461" s="86" t="s">
        <v>1826</v>
      </c>
      <c r="B461" s="86" t="s">
        <v>319</v>
      </c>
      <c r="C461" s="86">
        <v>2</v>
      </c>
      <c r="D461" s="150" t="str">
        <f>IFERROR(MATCH(A461,'상위 PV'!$H$2:$H$7,0),"")</f>
        <v/>
      </c>
      <c r="E461" t="str">
        <f>IF(D461="","",D461&amp;"@"&amp;COUNTIF($D$1:D461,D461))</f>
        <v/>
      </c>
      <c r="F461" t="str">
        <f t="shared" si="7"/>
        <v>Google.com</v>
      </c>
      <c r="G461">
        <v>1</v>
      </c>
      <c r="I461" t="s">
        <v>1199</v>
      </c>
      <c r="J461" t="s">
        <v>319</v>
      </c>
      <c r="K461">
        <v>1</v>
      </c>
    </row>
    <row r="462" spans="1:11">
      <c r="A462" s="86" t="s">
        <v>1071</v>
      </c>
      <c r="B462" s="86" t="s">
        <v>319</v>
      </c>
      <c r="C462" s="86">
        <v>2</v>
      </c>
      <c r="D462" s="150" t="str">
        <f>IFERROR(MATCH(A462,'상위 PV'!$H$2:$H$7,0),"")</f>
        <v/>
      </c>
      <c r="E462" t="str">
        <f>IF(D462="","",D462&amp;"@"&amp;COUNTIF($D$1:D462,D462))</f>
        <v/>
      </c>
      <c r="F462" t="str">
        <f t="shared" si="7"/>
        <v>Google.com</v>
      </c>
      <c r="G462">
        <v>1</v>
      </c>
      <c r="I462" t="s">
        <v>613</v>
      </c>
      <c r="J462" t="s">
        <v>320</v>
      </c>
      <c r="K462">
        <v>1</v>
      </c>
    </row>
    <row r="463" spans="1:11">
      <c r="A463" s="86" t="s">
        <v>301</v>
      </c>
      <c r="B463" s="86" t="s">
        <v>319</v>
      </c>
      <c r="C463" s="86">
        <v>2</v>
      </c>
      <c r="D463" s="150" t="str">
        <f>IFERROR(MATCH(A463,'상위 PV'!$H$2:$H$7,0),"")</f>
        <v/>
      </c>
      <c r="E463" t="str">
        <f>IF(D463="","",D463&amp;"@"&amp;COUNTIF($D$1:D463,D463))</f>
        <v/>
      </c>
      <c r="F463" t="str">
        <f t="shared" si="7"/>
        <v>Google.com</v>
      </c>
      <c r="G463">
        <v>1</v>
      </c>
      <c r="I463" t="s">
        <v>613</v>
      </c>
      <c r="J463" t="s">
        <v>321</v>
      </c>
      <c r="K463">
        <v>1</v>
      </c>
    </row>
    <row r="464" spans="1:11">
      <c r="A464" s="86" t="s">
        <v>1084</v>
      </c>
      <c r="B464" s="86" t="s">
        <v>319</v>
      </c>
      <c r="C464" s="86">
        <v>2</v>
      </c>
      <c r="D464" s="150" t="str">
        <f>IFERROR(MATCH(A464,'상위 PV'!$H$2:$H$7,0),"")</f>
        <v/>
      </c>
      <c r="E464" t="str">
        <f>IF(D464="","",D464&amp;"@"&amp;COUNTIF($D$1:D464,D464))</f>
        <v/>
      </c>
      <c r="F464" t="str">
        <f t="shared" si="7"/>
        <v>Google.com</v>
      </c>
      <c r="G464">
        <v>1</v>
      </c>
      <c r="I464" t="s">
        <v>613</v>
      </c>
      <c r="J464" t="s">
        <v>584</v>
      </c>
      <c r="K464">
        <v>1</v>
      </c>
    </row>
    <row r="465" spans="1:11">
      <c r="A465" s="86" t="s">
        <v>1218</v>
      </c>
      <c r="B465" s="86" t="s">
        <v>319</v>
      </c>
      <c r="C465" s="86">
        <v>2</v>
      </c>
      <c r="D465" s="150" t="str">
        <f>IFERROR(MATCH(A465,'상위 PV'!$H$2:$H$7,0),"")</f>
        <v/>
      </c>
      <c r="E465" t="str">
        <f>IF(D465="","",D465&amp;"@"&amp;COUNTIF($D$1:D465,D465))</f>
        <v/>
      </c>
      <c r="F465" t="str">
        <f t="shared" si="7"/>
        <v>Google.com</v>
      </c>
      <c r="G465">
        <v>1</v>
      </c>
      <c r="I465" t="s">
        <v>615</v>
      </c>
      <c r="J465" t="s">
        <v>319</v>
      </c>
      <c r="K465">
        <v>1</v>
      </c>
    </row>
    <row r="466" spans="1:11">
      <c r="A466" s="86" t="s">
        <v>1335</v>
      </c>
      <c r="B466" s="86" t="s">
        <v>319</v>
      </c>
      <c r="C466" s="86">
        <v>2</v>
      </c>
      <c r="D466" s="150" t="str">
        <f>IFERROR(MATCH(A466,'상위 PV'!$H$2:$H$7,0),"")</f>
        <v/>
      </c>
      <c r="E466" t="str">
        <f>IF(D466="","",D466&amp;"@"&amp;COUNTIF($D$1:D466,D466))</f>
        <v/>
      </c>
      <c r="F466" t="str">
        <f t="shared" si="7"/>
        <v>Google.com</v>
      </c>
      <c r="G466">
        <v>1</v>
      </c>
      <c r="I466" t="s">
        <v>616</v>
      </c>
      <c r="J466" t="s">
        <v>319</v>
      </c>
      <c r="K466">
        <v>1</v>
      </c>
    </row>
    <row r="467" spans="1:11">
      <c r="A467" s="86" t="s">
        <v>1219</v>
      </c>
      <c r="B467" s="86" t="s">
        <v>319</v>
      </c>
      <c r="C467" s="86">
        <v>2</v>
      </c>
      <c r="D467" s="150" t="str">
        <f>IFERROR(MATCH(A467,'상위 PV'!$H$2:$H$7,0),"")</f>
        <v/>
      </c>
      <c r="E467" t="str">
        <f>IF(D467="","",D467&amp;"@"&amp;COUNTIF($D$1:D467,D467))</f>
        <v/>
      </c>
      <c r="F467" t="str">
        <f t="shared" si="7"/>
        <v>Google.com</v>
      </c>
      <c r="G467">
        <v>1</v>
      </c>
      <c r="I467" t="s">
        <v>1187</v>
      </c>
      <c r="J467" t="s">
        <v>319</v>
      </c>
      <c r="K467">
        <v>1</v>
      </c>
    </row>
    <row r="468" spans="1:11">
      <c r="A468" s="86" t="s">
        <v>1827</v>
      </c>
      <c r="B468" s="86" t="s">
        <v>319</v>
      </c>
      <c r="C468" s="86">
        <v>2</v>
      </c>
      <c r="D468" s="150" t="str">
        <f>IFERROR(MATCH(A468,'상위 PV'!$H$2:$H$7,0),"")</f>
        <v/>
      </c>
      <c r="E468" t="str">
        <f>IF(D468="","",D468&amp;"@"&amp;COUNTIF($D$1:D468,D468))</f>
        <v/>
      </c>
      <c r="F468" t="str">
        <f t="shared" si="7"/>
        <v>Google.com</v>
      </c>
      <c r="G468">
        <v>1</v>
      </c>
      <c r="I468" t="s">
        <v>1188</v>
      </c>
      <c r="J468" t="s">
        <v>319</v>
      </c>
      <c r="K468">
        <v>1</v>
      </c>
    </row>
    <row r="469" spans="1:11">
      <c r="A469" s="86" t="s">
        <v>1828</v>
      </c>
      <c r="B469" s="86" t="s">
        <v>318</v>
      </c>
      <c r="C469" s="86">
        <v>2</v>
      </c>
      <c r="D469" s="150" t="str">
        <f>IFERROR(MATCH(A469,'상위 PV'!$H$2:$H$7,0),"")</f>
        <v/>
      </c>
      <c r="E469" t="str">
        <f>IF(D469="","",D469&amp;"@"&amp;COUNTIF($D$1:D469,D469))</f>
        <v/>
      </c>
      <c r="F469" t="str">
        <f t="shared" si="7"/>
        <v>직접유입</v>
      </c>
      <c r="G469">
        <v>1</v>
      </c>
      <c r="I469" t="s">
        <v>632</v>
      </c>
      <c r="J469" t="s">
        <v>318</v>
      </c>
      <c r="K469">
        <v>1</v>
      </c>
    </row>
    <row r="470" spans="1:11">
      <c r="A470" s="86" t="s">
        <v>969</v>
      </c>
      <c r="B470" s="86" t="s">
        <v>319</v>
      </c>
      <c r="C470" s="86">
        <v>2</v>
      </c>
      <c r="D470" s="150" t="str">
        <f>IFERROR(MATCH(A470,'상위 PV'!$H$2:$H$7,0),"")</f>
        <v/>
      </c>
      <c r="E470" t="str">
        <f>IF(D470="","",D470&amp;"@"&amp;COUNTIF($D$1:D470,D470))</f>
        <v/>
      </c>
      <c r="F470" t="str">
        <f t="shared" si="7"/>
        <v>Google.com</v>
      </c>
      <c r="G470">
        <v>1</v>
      </c>
      <c r="I470" t="s">
        <v>632</v>
      </c>
      <c r="J470" t="s">
        <v>319</v>
      </c>
      <c r="K470">
        <v>1</v>
      </c>
    </row>
    <row r="471" spans="1:11">
      <c r="A471" s="86" t="s">
        <v>607</v>
      </c>
      <c r="B471" s="86" t="s">
        <v>319</v>
      </c>
      <c r="C471" s="86">
        <v>2</v>
      </c>
      <c r="D471" s="150" t="str">
        <f>IFERROR(MATCH(A471,'상위 PV'!$H$2:$H$7,0),"")</f>
        <v/>
      </c>
      <c r="E471" t="str">
        <f>IF(D471="","",D471&amp;"@"&amp;COUNTIF($D$1:D471,D471))</f>
        <v/>
      </c>
      <c r="F471" t="str">
        <f t="shared" si="7"/>
        <v>Google.com</v>
      </c>
      <c r="G471">
        <v>1</v>
      </c>
      <c r="I471" t="s">
        <v>1303</v>
      </c>
      <c r="J471" t="s">
        <v>319</v>
      </c>
      <c r="K471">
        <v>1</v>
      </c>
    </row>
    <row r="472" spans="1:11">
      <c r="A472" s="86" t="s">
        <v>311</v>
      </c>
      <c r="B472" s="86" t="s">
        <v>319</v>
      </c>
      <c r="C472" s="86">
        <v>2</v>
      </c>
      <c r="D472" s="150" t="str">
        <f>IFERROR(MATCH(A472,'상위 PV'!$H$2:$H$7,0),"")</f>
        <v/>
      </c>
      <c r="E472" t="str">
        <f>IF(D472="","",D472&amp;"@"&amp;COUNTIF($D$1:D472,D472))</f>
        <v/>
      </c>
      <c r="F472" t="str">
        <f t="shared" si="7"/>
        <v>Google.com</v>
      </c>
      <c r="G472">
        <v>1</v>
      </c>
      <c r="I472" t="s">
        <v>1173</v>
      </c>
      <c r="J472" t="s">
        <v>318</v>
      </c>
      <c r="K472">
        <v>1</v>
      </c>
    </row>
    <row r="473" spans="1:11">
      <c r="A473" s="86" t="s">
        <v>298</v>
      </c>
      <c r="B473" s="86" t="s">
        <v>319</v>
      </c>
      <c r="C473" s="86">
        <v>2</v>
      </c>
      <c r="D473" s="150" t="str">
        <f>IFERROR(MATCH(A473,'상위 PV'!$H$2:$H$7,0),"")</f>
        <v/>
      </c>
      <c r="E473" t="str">
        <f>IF(D473="","",D473&amp;"@"&amp;COUNTIF($D$1:D473,D473))</f>
        <v/>
      </c>
      <c r="F473" t="str">
        <f t="shared" si="7"/>
        <v>Google.com</v>
      </c>
      <c r="G473">
        <v>1</v>
      </c>
      <c r="I473" t="s">
        <v>1173</v>
      </c>
      <c r="J473" t="s">
        <v>319</v>
      </c>
      <c r="K473">
        <v>1</v>
      </c>
    </row>
    <row r="474" spans="1:11">
      <c r="A474" s="86" t="s">
        <v>302</v>
      </c>
      <c r="B474" s="86" t="s">
        <v>326</v>
      </c>
      <c r="C474" s="86">
        <v>2</v>
      </c>
      <c r="D474" s="150">
        <f>IFERROR(MATCH(A474,'상위 PV'!$H$2:$H$7,0),"")</f>
        <v>4</v>
      </c>
      <c r="E474" t="str">
        <f>IF(D474="","",D474&amp;"@"&amp;COUNTIF($D$1:D474,D474))</f>
        <v>4@3</v>
      </c>
      <c r="F474" t="str">
        <f t="shared" si="7"/>
        <v>Bing</v>
      </c>
      <c r="G474">
        <v>1</v>
      </c>
      <c r="I474" t="s">
        <v>1304</v>
      </c>
      <c r="J474" t="s">
        <v>319</v>
      </c>
      <c r="K474">
        <v>1</v>
      </c>
    </row>
    <row r="475" spans="1:11">
      <c r="A475" s="86" t="s">
        <v>302</v>
      </c>
      <c r="B475" s="86" t="s">
        <v>325</v>
      </c>
      <c r="C475" s="86">
        <v>2</v>
      </c>
      <c r="D475" s="150">
        <f>IFERROR(MATCH(A475,'상위 PV'!$H$2:$H$7,0),"")</f>
        <v>4</v>
      </c>
      <c r="E475" t="str">
        <f>IF(D475="","",D475&amp;"@"&amp;COUNTIF($D$1:D475,D475))</f>
        <v>4@4</v>
      </c>
      <c r="F475" t="str">
        <f t="shared" si="7"/>
        <v>Statics.teams.cdn.office.net</v>
      </c>
      <c r="G475">
        <v>1</v>
      </c>
      <c r="I475" t="s">
        <v>644</v>
      </c>
      <c r="J475" t="s">
        <v>318</v>
      </c>
      <c r="K475">
        <v>1</v>
      </c>
    </row>
    <row r="476" spans="1:11">
      <c r="A476" s="86" t="s">
        <v>946</v>
      </c>
      <c r="B476" s="86" t="s">
        <v>319</v>
      </c>
      <c r="C476" s="86">
        <v>2</v>
      </c>
      <c r="D476" s="150" t="str">
        <f>IFERROR(MATCH(A476,'상위 PV'!$H$2:$H$7,0),"")</f>
        <v/>
      </c>
      <c r="E476" t="str">
        <f>IF(D476="","",D476&amp;"@"&amp;COUNTIF($D$1:D476,D476))</f>
        <v/>
      </c>
      <c r="F476" t="str">
        <f t="shared" si="7"/>
        <v>Google.com</v>
      </c>
      <c r="G476">
        <v>1</v>
      </c>
      <c r="I476" t="s">
        <v>657</v>
      </c>
      <c r="J476" t="s">
        <v>326</v>
      </c>
      <c r="K476">
        <v>1</v>
      </c>
    </row>
    <row r="477" spans="1:11">
      <c r="A477" s="86" t="s">
        <v>259</v>
      </c>
      <c r="B477" s="86" t="s">
        <v>318</v>
      </c>
      <c r="C477" s="86">
        <v>2</v>
      </c>
      <c r="D477" s="150" t="str">
        <f>IFERROR(MATCH(A477,'상위 PV'!$H$2:$H$7,0),"")</f>
        <v/>
      </c>
      <c r="E477" t="str">
        <f>IF(D477="","",D477&amp;"@"&amp;COUNTIF($D$1:D477,D477))</f>
        <v/>
      </c>
      <c r="F477" t="str">
        <f t="shared" si="7"/>
        <v>직접유입</v>
      </c>
      <c r="G477">
        <v>1</v>
      </c>
      <c r="I477" t="s">
        <v>1201</v>
      </c>
      <c r="J477" t="s">
        <v>319</v>
      </c>
      <c r="K477">
        <v>1</v>
      </c>
    </row>
    <row r="478" spans="1:11">
      <c r="A478" s="86" t="s">
        <v>259</v>
      </c>
      <c r="B478" s="86" t="s">
        <v>321</v>
      </c>
      <c r="C478" s="86">
        <v>2</v>
      </c>
      <c r="D478" s="150" t="str">
        <f>IFERROR(MATCH(A478,'상위 PV'!$H$2:$H$7,0),"")</f>
        <v/>
      </c>
      <c r="E478" t="str">
        <f>IF(D478="","",D478&amp;"@"&amp;COUNTIF($D$1:D478,D478))</f>
        <v/>
      </c>
      <c r="F478" t="str">
        <f t="shared" si="7"/>
        <v>Skinnovation.com</v>
      </c>
      <c r="G478">
        <v>1</v>
      </c>
      <c r="I478" t="s">
        <v>672</v>
      </c>
      <c r="J478" t="s">
        <v>318</v>
      </c>
      <c r="K478">
        <v>1</v>
      </c>
    </row>
    <row r="479" spans="1:11">
      <c r="A479" s="86" t="s">
        <v>1448</v>
      </c>
      <c r="B479" s="86" t="s">
        <v>592</v>
      </c>
      <c r="C479" s="86">
        <v>2</v>
      </c>
      <c r="D479" s="150" t="str">
        <f>IFERROR(MATCH(A479,'상위 PV'!$H$2:$H$7,0),"")</f>
        <v/>
      </c>
      <c r="E479" t="str">
        <f>IF(D479="","",D479&amp;"@"&amp;COUNTIF($D$1:D479,D479))</f>
        <v/>
      </c>
      <c r="F479" t="str">
        <f t="shared" si="7"/>
        <v>Eng.skgeocentric.com</v>
      </c>
      <c r="G479">
        <v>1</v>
      </c>
      <c r="I479" t="s">
        <v>672</v>
      </c>
      <c r="J479" t="s">
        <v>1377</v>
      </c>
      <c r="K479">
        <v>1</v>
      </c>
    </row>
    <row r="480" spans="1:11">
      <c r="A480" s="86" t="s">
        <v>1541</v>
      </c>
      <c r="B480" s="86" t="s">
        <v>318</v>
      </c>
      <c r="C480" s="86">
        <v>2</v>
      </c>
      <c r="D480" s="150" t="str">
        <f>IFERROR(MATCH(A480,'상위 PV'!$H$2:$H$7,0),"")</f>
        <v/>
      </c>
      <c r="E480" t="str">
        <f>IF(D480="","",D480&amp;"@"&amp;COUNTIF($D$1:D480,D480))</f>
        <v/>
      </c>
      <c r="F480" t="str">
        <f t="shared" si="7"/>
        <v>직접유입</v>
      </c>
      <c r="G480">
        <v>1</v>
      </c>
      <c r="I480" t="s">
        <v>672</v>
      </c>
      <c r="J480" t="s">
        <v>1382</v>
      </c>
      <c r="K480">
        <v>1</v>
      </c>
    </row>
    <row r="481" spans="1:11">
      <c r="A481" s="86" t="s">
        <v>1541</v>
      </c>
      <c r="B481" s="86" t="s">
        <v>321</v>
      </c>
      <c r="C481" s="86">
        <v>2</v>
      </c>
      <c r="D481" s="150" t="str">
        <f>IFERROR(MATCH(A481,'상위 PV'!$H$2:$H$7,0),"")</f>
        <v/>
      </c>
      <c r="E481" t="str">
        <f>IF(D481="","",D481&amp;"@"&amp;COUNTIF($D$1:D481,D481))</f>
        <v/>
      </c>
      <c r="F481" t="str">
        <f t="shared" si="7"/>
        <v>Skinnovation.com</v>
      </c>
      <c r="G481">
        <v>1</v>
      </c>
      <c r="I481" t="s">
        <v>672</v>
      </c>
      <c r="J481" t="s">
        <v>584</v>
      </c>
      <c r="K481">
        <v>1</v>
      </c>
    </row>
    <row r="482" spans="1:11">
      <c r="A482" s="86" t="s">
        <v>1586</v>
      </c>
      <c r="B482" s="86" t="s">
        <v>592</v>
      </c>
      <c r="C482" s="86">
        <v>2</v>
      </c>
      <c r="D482" s="150" t="str">
        <f>IFERROR(MATCH(A482,'상위 PV'!$H$2:$H$7,0),"")</f>
        <v/>
      </c>
      <c r="E482" t="str">
        <f>IF(D482="","",D482&amp;"@"&amp;COUNTIF($D$1:D482,D482))</f>
        <v/>
      </c>
      <c r="F482" t="str">
        <f t="shared" si="7"/>
        <v>Eng.skgeocentric.com</v>
      </c>
      <c r="G482">
        <v>1</v>
      </c>
      <c r="I482" t="s">
        <v>1037</v>
      </c>
      <c r="J482" t="s">
        <v>319</v>
      </c>
      <c r="K482">
        <v>1</v>
      </c>
    </row>
    <row r="483" spans="1:11">
      <c r="A483" s="86" t="s">
        <v>1450</v>
      </c>
      <c r="B483" s="86" t="s">
        <v>592</v>
      </c>
      <c r="C483" s="86">
        <v>2</v>
      </c>
      <c r="D483" s="150" t="str">
        <f>IFERROR(MATCH(A483,'상위 PV'!$H$2:$H$7,0),"")</f>
        <v/>
      </c>
      <c r="E483" t="str">
        <f>IF(D483="","",D483&amp;"@"&amp;COUNTIF($D$1:D483,D483))</f>
        <v/>
      </c>
      <c r="F483" t="str">
        <f t="shared" si="7"/>
        <v>Eng.skgeocentric.com</v>
      </c>
      <c r="G483">
        <v>1</v>
      </c>
      <c r="I483" t="s">
        <v>671</v>
      </c>
      <c r="J483" t="s">
        <v>319</v>
      </c>
      <c r="K483">
        <v>1</v>
      </c>
    </row>
    <row r="484" spans="1:11">
      <c r="A484" s="86" t="s">
        <v>1450</v>
      </c>
      <c r="B484" s="86" t="s">
        <v>324</v>
      </c>
      <c r="C484" s="86">
        <v>2</v>
      </c>
      <c r="D484" s="150" t="str">
        <f>IFERROR(MATCH(A484,'상위 PV'!$H$2:$H$7,0),"")</f>
        <v/>
      </c>
      <c r="E484" t="str">
        <f>IF(D484="","",D484&amp;"@"&amp;COUNTIF($D$1:D484,D484))</f>
        <v/>
      </c>
      <c r="F484" t="str">
        <f t="shared" si="7"/>
        <v>Eng.skietechnology.com</v>
      </c>
      <c r="G484">
        <v>1</v>
      </c>
      <c r="I484" t="s">
        <v>671</v>
      </c>
      <c r="J484" t="s">
        <v>1231</v>
      </c>
      <c r="K484">
        <v>1</v>
      </c>
    </row>
    <row r="485" spans="1:11">
      <c r="A485" s="86" t="s">
        <v>1565</v>
      </c>
      <c r="B485" s="86" t="s">
        <v>318</v>
      </c>
      <c r="C485" s="86">
        <v>2</v>
      </c>
      <c r="D485" s="150" t="str">
        <f>IFERROR(MATCH(A485,'상위 PV'!$H$2:$H$7,0),"")</f>
        <v/>
      </c>
      <c r="E485" t="str">
        <f>IF(D485="","",D485&amp;"@"&amp;COUNTIF($D$1:D485,D485))</f>
        <v/>
      </c>
      <c r="F485" t="str">
        <f t="shared" si="7"/>
        <v>직접유입</v>
      </c>
      <c r="G485">
        <v>1</v>
      </c>
      <c r="I485" t="s">
        <v>878</v>
      </c>
      <c r="J485" t="s">
        <v>318</v>
      </c>
      <c r="K485">
        <v>1</v>
      </c>
    </row>
    <row r="486" spans="1:11">
      <c r="A486" s="86" t="s">
        <v>1565</v>
      </c>
      <c r="B486" s="86" t="s">
        <v>592</v>
      </c>
      <c r="C486" s="86">
        <v>2</v>
      </c>
      <c r="D486" s="150" t="str">
        <f>IFERROR(MATCH(A486,'상위 PV'!$H$2:$H$7,0),"")</f>
        <v/>
      </c>
      <c r="E486" t="str">
        <f>IF(D486="","",D486&amp;"@"&amp;COUNTIF($D$1:D486,D486))</f>
        <v/>
      </c>
      <c r="F486" t="str">
        <f t="shared" si="7"/>
        <v>Eng.skgeocentric.com</v>
      </c>
      <c r="G486">
        <v>1</v>
      </c>
      <c r="I486" t="s">
        <v>1305</v>
      </c>
      <c r="J486" t="s">
        <v>320</v>
      </c>
      <c r="K486">
        <v>1</v>
      </c>
    </row>
    <row r="487" spans="1:11">
      <c r="A487" s="86" t="s">
        <v>1565</v>
      </c>
      <c r="B487" s="86" t="s">
        <v>319</v>
      </c>
      <c r="C487" s="86">
        <v>2</v>
      </c>
      <c r="D487" s="150" t="str">
        <f>IFERROR(MATCH(A487,'상위 PV'!$H$2:$H$7,0),"")</f>
        <v/>
      </c>
      <c r="E487" t="str">
        <f>IF(D487="","",D487&amp;"@"&amp;COUNTIF($D$1:D487,D487))</f>
        <v/>
      </c>
      <c r="F487" t="str">
        <f t="shared" si="7"/>
        <v>Google.com</v>
      </c>
      <c r="G487">
        <v>1</v>
      </c>
      <c r="I487" t="s">
        <v>669</v>
      </c>
      <c r="J487" t="s">
        <v>1234</v>
      </c>
      <c r="K487">
        <v>1</v>
      </c>
    </row>
    <row r="488" spans="1:11">
      <c r="A488" s="86" t="s">
        <v>1565</v>
      </c>
      <c r="B488" s="86" t="s">
        <v>321</v>
      </c>
      <c r="C488" s="86">
        <v>2</v>
      </c>
      <c r="D488" s="150" t="str">
        <f>IFERROR(MATCH(A488,'상위 PV'!$H$2:$H$7,0),"")</f>
        <v/>
      </c>
      <c r="E488" t="str">
        <f>IF(D488="","",D488&amp;"@"&amp;COUNTIF($D$1:D488,D488))</f>
        <v/>
      </c>
      <c r="F488" t="str">
        <f t="shared" si="7"/>
        <v>Skinnovation.com</v>
      </c>
      <c r="G488">
        <v>1</v>
      </c>
      <c r="I488" t="s">
        <v>669</v>
      </c>
      <c r="J488" t="s">
        <v>1385</v>
      </c>
      <c r="K488">
        <v>1</v>
      </c>
    </row>
    <row r="489" spans="1:11">
      <c r="A489" s="86" t="s">
        <v>914</v>
      </c>
      <c r="B489" s="86" t="s">
        <v>1231</v>
      </c>
      <c r="C489" s="86">
        <v>2</v>
      </c>
      <c r="D489" s="150" t="str">
        <f>IFERROR(MATCH(A489,'상위 PV'!$H$2:$H$7,0),"")</f>
        <v/>
      </c>
      <c r="E489" t="str">
        <f>IF(D489="","",D489&amp;"@"&amp;COUNTIF($D$1:D489,D489))</f>
        <v/>
      </c>
      <c r="F489" t="str">
        <f t="shared" si="7"/>
        <v>Skenmove.com</v>
      </c>
      <c r="G489">
        <v>1</v>
      </c>
      <c r="I489" t="s">
        <v>877</v>
      </c>
      <c r="J489" t="s">
        <v>323</v>
      </c>
      <c r="K489">
        <v>1</v>
      </c>
    </row>
    <row r="490" spans="1:11">
      <c r="A490" s="86" t="s">
        <v>306</v>
      </c>
      <c r="B490" s="86" t="s">
        <v>327</v>
      </c>
      <c r="C490" s="86">
        <v>2</v>
      </c>
      <c r="D490" s="150" t="str">
        <f>IFERROR(MATCH(A490,'상위 PV'!$H$2:$H$7,0),"")</f>
        <v/>
      </c>
      <c r="E490" t="str">
        <f>IF(D490="","",D490&amp;"@"&amp;COUNTIF($D$1:D490,D490))</f>
        <v/>
      </c>
      <c r="F490" t="str">
        <f t="shared" si="7"/>
        <v>Cn.bing.com</v>
      </c>
      <c r="G490">
        <v>1</v>
      </c>
      <c r="I490" t="s">
        <v>877</v>
      </c>
      <c r="J490" t="s">
        <v>584</v>
      </c>
      <c r="K490">
        <v>1</v>
      </c>
    </row>
    <row r="491" spans="1:11">
      <c r="A491" s="86" t="s">
        <v>306</v>
      </c>
      <c r="B491" s="86" t="s">
        <v>1231</v>
      </c>
      <c r="C491" s="86">
        <v>2</v>
      </c>
      <c r="D491" s="150" t="str">
        <f>IFERROR(MATCH(A491,'상위 PV'!$H$2:$H$7,0),"")</f>
        <v/>
      </c>
      <c r="E491" t="str">
        <f>IF(D491="","",D491&amp;"@"&amp;COUNTIF($D$1:D491,D491))</f>
        <v/>
      </c>
      <c r="F491" t="str">
        <f t="shared" si="7"/>
        <v>Skenmove.com</v>
      </c>
      <c r="G491">
        <v>1</v>
      </c>
      <c r="I491" t="s">
        <v>1306</v>
      </c>
      <c r="J491" t="s">
        <v>319</v>
      </c>
      <c r="K491">
        <v>1</v>
      </c>
    </row>
    <row r="492" spans="1:11">
      <c r="A492" s="86" t="s">
        <v>1031</v>
      </c>
      <c r="B492" s="86" t="s">
        <v>318</v>
      </c>
      <c r="C492" s="86">
        <v>2</v>
      </c>
      <c r="D492" s="150" t="str">
        <f>IFERROR(MATCH(A492,'상위 PV'!$H$2:$H$7,0),"")</f>
        <v/>
      </c>
      <c r="E492" t="str">
        <f>IF(D492="","",D492&amp;"@"&amp;COUNTIF($D$1:D492,D492))</f>
        <v/>
      </c>
      <c r="F492" t="str">
        <f t="shared" si="7"/>
        <v>직접유입</v>
      </c>
      <c r="G492">
        <v>1</v>
      </c>
      <c r="I492" t="s">
        <v>913</v>
      </c>
      <c r="J492" t="s">
        <v>318</v>
      </c>
      <c r="K492">
        <v>1</v>
      </c>
    </row>
    <row r="493" spans="1:11">
      <c r="A493" s="86" t="s">
        <v>260</v>
      </c>
      <c r="B493" s="86" t="s">
        <v>1515</v>
      </c>
      <c r="C493" s="86">
        <v>2</v>
      </c>
      <c r="D493" s="150" t="str">
        <f>IFERROR(MATCH(A493,'상위 PV'!$H$2:$H$7,0),"")</f>
        <v/>
      </c>
      <c r="E493" t="str">
        <f>IF(D493="","",D493&amp;"@"&amp;COUNTIF($D$1:D493,D493))</f>
        <v/>
      </c>
      <c r="F493" t="str">
        <f t="shared" si="7"/>
        <v>Eng.skearthon.com</v>
      </c>
      <c r="G493">
        <v>1</v>
      </c>
      <c r="I493" t="s">
        <v>913</v>
      </c>
      <c r="J493" t="s">
        <v>320</v>
      </c>
      <c r="K493">
        <v>1</v>
      </c>
    </row>
    <row r="494" spans="1:11">
      <c r="A494" s="86" t="s">
        <v>260</v>
      </c>
      <c r="B494" s="86" t="s">
        <v>584</v>
      </c>
      <c r="C494" s="86">
        <v>2</v>
      </c>
      <c r="D494" s="150" t="str">
        <f>IFERROR(MATCH(A494,'상위 PV'!$H$2:$H$7,0),"")</f>
        <v/>
      </c>
      <c r="E494" t="str">
        <f>IF(D494="","",D494&amp;"@"&amp;COUNTIF($D$1:D494,D494))</f>
        <v/>
      </c>
      <c r="F494" t="str">
        <f t="shared" si="7"/>
        <v>Yahoo</v>
      </c>
      <c r="G494">
        <v>1</v>
      </c>
      <c r="I494" t="s">
        <v>924</v>
      </c>
      <c r="J494" t="s">
        <v>318</v>
      </c>
      <c r="K494">
        <v>1</v>
      </c>
    </row>
    <row r="495" spans="1:11">
      <c r="A495" s="86" t="s">
        <v>1829</v>
      </c>
      <c r="B495" s="86" t="s">
        <v>319</v>
      </c>
      <c r="C495" s="86">
        <v>2</v>
      </c>
      <c r="D495" s="150" t="str">
        <f>IFERROR(MATCH(A495,'상위 PV'!$H$2:$H$7,0),"")</f>
        <v/>
      </c>
      <c r="E495" t="str">
        <f>IF(D495="","",D495&amp;"@"&amp;COUNTIF($D$1:D495,D495))</f>
        <v/>
      </c>
      <c r="F495" t="str">
        <f t="shared" si="7"/>
        <v>Google.com</v>
      </c>
      <c r="G495">
        <v>1</v>
      </c>
      <c r="I495" t="s">
        <v>924</v>
      </c>
      <c r="J495" t="s">
        <v>323</v>
      </c>
      <c r="K495">
        <v>1</v>
      </c>
    </row>
    <row r="496" spans="1:11">
      <c r="A496" s="86" t="s">
        <v>1779</v>
      </c>
      <c r="B496" s="86" t="s">
        <v>319</v>
      </c>
      <c r="C496" s="86">
        <v>2</v>
      </c>
      <c r="D496" s="150" t="str">
        <f>IFERROR(MATCH(A496,'상위 PV'!$H$2:$H$7,0),"")</f>
        <v/>
      </c>
      <c r="E496" t="str">
        <f>IF(D496="","",D496&amp;"@"&amp;COUNTIF($D$1:D496,D496))</f>
        <v/>
      </c>
      <c r="F496" t="str">
        <f t="shared" si="7"/>
        <v>Google.com</v>
      </c>
      <c r="G496">
        <v>1</v>
      </c>
      <c r="I496" t="s">
        <v>931</v>
      </c>
      <c r="J496" t="s">
        <v>318</v>
      </c>
      <c r="K496">
        <v>1</v>
      </c>
    </row>
    <row r="497" spans="1:11">
      <c r="A497" s="86" t="s">
        <v>1830</v>
      </c>
      <c r="B497" s="86" t="s">
        <v>319</v>
      </c>
      <c r="C497" s="86">
        <v>2</v>
      </c>
      <c r="D497" s="150" t="str">
        <f>IFERROR(MATCH(A497,'상위 PV'!$H$2:$H$7,0),"")</f>
        <v/>
      </c>
      <c r="E497" t="str">
        <f>IF(D497="","",D497&amp;"@"&amp;COUNTIF($D$1:D497,D497))</f>
        <v/>
      </c>
      <c r="F497" t="str">
        <f t="shared" si="7"/>
        <v>Google.com</v>
      </c>
      <c r="G497">
        <v>1</v>
      </c>
      <c r="I497" t="s">
        <v>931</v>
      </c>
      <c r="J497" t="s">
        <v>319</v>
      </c>
      <c r="K497">
        <v>1</v>
      </c>
    </row>
    <row r="498" spans="1:11">
      <c r="A498" s="86" t="s">
        <v>1751</v>
      </c>
      <c r="B498" s="86" t="s">
        <v>318</v>
      </c>
      <c r="C498" s="86">
        <v>2</v>
      </c>
      <c r="D498" s="150" t="str">
        <f>IFERROR(MATCH(A498,'상위 PV'!$H$2:$H$7,0),"")</f>
        <v/>
      </c>
      <c r="E498" t="str">
        <f>IF(D498="","",D498&amp;"@"&amp;COUNTIF($D$1:D498,D498))</f>
        <v/>
      </c>
      <c r="F498" t="str">
        <f t="shared" si="7"/>
        <v>직접유입</v>
      </c>
      <c r="G498">
        <v>1</v>
      </c>
      <c r="I498" t="s">
        <v>942</v>
      </c>
      <c r="J498" t="s">
        <v>1111</v>
      </c>
      <c r="K498">
        <v>1</v>
      </c>
    </row>
    <row r="499" spans="1:11">
      <c r="A499" s="86" t="s">
        <v>1832</v>
      </c>
      <c r="B499" s="86" t="s">
        <v>319</v>
      </c>
      <c r="C499" s="86">
        <v>2</v>
      </c>
      <c r="D499" s="150" t="str">
        <f>IFERROR(MATCH(A499,'상위 PV'!$H$2:$H$7,0),"")</f>
        <v/>
      </c>
      <c r="E499" t="str">
        <f>IF(D499="","",D499&amp;"@"&amp;COUNTIF($D$1:D499,D499))</f>
        <v/>
      </c>
      <c r="F499" t="str">
        <f t="shared" si="7"/>
        <v>Google.com</v>
      </c>
      <c r="G499">
        <v>1</v>
      </c>
      <c r="I499" t="s">
        <v>942</v>
      </c>
      <c r="J499" t="s">
        <v>584</v>
      </c>
      <c r="K499">
        <v>1</v>
      </c>
    </row>
    <row r="500" spans="1:11">
      <c r="A500" s="86" t="s">
        <v>1833</v>
      </c>
      <c r="B500" s="86" t="s">
        <v>319</v>
      </c>
      <c r="C500" s="86">
        <v>2</v>
      </c>
      <c r="D500" s="150" t="str">
        <f>IFERROR(MATCH(A500,'상위 PV'!$H$2:$H$7,0),"")</f>
        <v/>
      </c>
      <c r="E500" t="str">
        <f>IF(D500="","",D500&amp;"@"&amp;COUNTIF($D$1:D500,D500))</f>
        <v/>
      </c>
      <c r="F500" t="str">
        <f t="shared" si="7"/>
        <v>Google.com</v>
      </c>
      <c r="G500">
        <v>1</v>
      </c>
      <c r="I500" t="s">
        <v>943</v>
      </c>
      <c r="J500" t="s">
        <v>319</v>
      </c>
      <c r="K500">
        <v>1</v>
      </c>
    </row>
    <row r="501" spans="1:11">
      <c r="A501" s="86" t="s">
        <v>1780</v>
      </c>
      <c r="B501" s="86" t="s">
        <v>319</v>
      </c>
      <c r="C501" s="86">
        <v>2</v>
      </c>
      <c r="D501" s="150" t="str">
        <f>IFERROR(MATCH(A501,'상위 PV'!$H$2:$H$7,0),"")</f>
        <v/>
      </c>
      <c r="E501" t="str">
        <f>IF(D501="","",D501&amp;"@"&amp;COUNTIF($D$1:D501,D501))</f>
        <v/>
      </c>
      <c r="F501" t="str">
        <f t="shared" si="7"/>
        <v>Google.com</v>
      </c>
      <c r="G501">
        <v>1</v>
      </c>
      <c r="I501" t="s">
        <v>956</v>
      </c>
      <c r="J501" t="s">
        <v>318</v>
      </c>
      <c r="K501">
        <v>1</v>
      </c>
    </row>
    <row r="502" spans="1:11">
      <c r="A502" s="86" t="s">
        <v>1835</v>
      </c>
      <c r="B502" s="86" t="s">
        <v>1664</v>
      </c>
      <c r="C502" s="86">
        <v>2</v>
      </c>
      <c r="D502" s="150" t="str">
        <f>IFERROR(MATCH(A502,'상위 PV'!$H$2:$H$7,0),"")</f>
        <v/>
      </c>
      <c r="E502" t="str">
        <f>IF(D502="","",D502&amp;"@"&amp;COUNTIF($D$1:D502,D502))</f>
        <v/>
      </c>
      <c r="F502" t="str">
        <f t="shared" si="7"/>
        <v>Chatgpt.com</v>
      </c>
      <c r="G502">
        <v>1</v>
      </c>
      <c r="I502" t="s">
        <v>966</v>
      </c>
      <c r="J502" t="s">
        <v>318</v>
      </c>
      <c r="K502">
        <v>1</v>
      </c>
    </row>
    <row r="503" spans="1:11">
      <c r="A503" s="86" t="s">
        <v>879</v>
      </c>
      <c r="B503" s="86" t="s">
        <v>319</v>
      </c>
      <c r="C503" s="86">
        <v>2</v>
      </c>
      <c r="D503" s="150" t="str">
        <f>IFERROR(MATCH(A503,'상위 PV'!$H$2:$H$7,0),"")</f>
        <v/>
      </c>
      <c r="E503" t="str">
        <f>IF(D503="","",D503&amp;"@"&amp;COUNTIF($D$1:D503,D503))</f>
        <v/>
      </c>
      <c r="F503" t="str">
        <f t="shared" si="7"/>
        <v>Google.com</v>
      </c>
      <c r="G503">
        <v>1</v>
      </c>
      <c r="I503" t="s">
        <v>966</v>
      </c>
      <c r="J503" t="s">
        <v>326</v>
      </c>
      <c r="K503">
        <v>1</v>
      </c>
    </row>
    <row r="504" spans="1:11">
      <c r="A504" s="86" t="s">
        <v>1632</v>
      </c>
      <c r="B504" s="86" t="s">
        <v>319</v>
      </c>
      <c r="C504" s="86">
        <v>2</v>
      </c>
      <c r="D504" s="150" t="str">
        <f>IFERROR(MATCH(A504,'상위 PV'!$H$2:$H$7,0),"")</f>
        <v/>
      </c>
      <c r="E504" t="str">
        <f>IF(D504="","",D504&amp;"@"&amp;COUNTIF($D$1:D504,D504))</f>
        <v/>
      </c>
      <c r="F504" t="str">
        <f t="shared" si="7"/>
        <v>Google.com</v>
      </c>
      <c r="G504">
        <v>1</v>
      </c>
      <c r="I504" t="s">
        <v>968</v>
      </c>
      <c r="J504" t="s">
        <v>1386</v>
      </c>
      <c r="K504">
        <v>1</v>
      </c>
    </row>
    <row r="505" spans="1:11">
      <c r="A505" s="86" t="s">
        <v>1837</v>
      </c>
      <c r="B505" s="86" t="s">
        <v>318</v>
      </c>
      <c r="C505" s="86">
        <v>2</v>
      </c>
      <c r="D505" s="150" t="str">
        <f>IFERROR(MATCH(A505,'상위 PV'!$H$2:$H$7,0),"")</f>
        <v/>
      </c>
      <c r="E505" t="str">
        <f>IF(D505="","",D505&amp;"@"&amp;COUNTIF($D$1:D505,D505))</f>
        <v/>
      </c>
      <c r="F505" t="str">
        <f t="shared" si="7"/>
        <v>직접유입</v>
      </c>
      <c r="G505">
        <v>1</v>
      </c>
      <c r="I505" t="s">
        <v>993</v>
      </c>
      <c r="J505" t="s">
        <v>326</v>
      </c>
      <c r="K505">
        <v>1</v>
      </c>
    </row>
    <row r="506" spans="1:11">
      <c r="A506" s="86" t="s">
        <v>1148</v>
      </c>
      <c r="B506" s="86" t="s">
        <v>319</v>
      </c>
      <c r="C506" s="86">
        <v>2</v>
      </c>
      <c r="D506" s="150" t="str">
        <f>IFERROR(MATCH(A506,'상위 PV'!$H$2:$H$7,0),"")</f>
        <v/>
      </c>
      <c r="E506" t="str">
        <f>IF(D506="","",D506&amp;"@"&amp;COUNTIF($D$1:D506,D506))</f>
        <v/>
      </c>
      <c r="F506" t="str">
        <f t="shared" si="7"/>
        <v>Google.com</v>
      </c>
      <c r="G506">
        <v>1</v>
      </c>
      <c r="I506" t="s">
        <v>993</v>
      </c>
      <c r="J506" t="s">
        <v>321</v>
      </c>
      <c r="K506">
        <v>1</v>
      </c>
    </row>
    <row r="507" spans="1:11">
      <c r="A507" s="86" t="s">
        <v>290</v>
      </c>
      <c r="B507" s="86" t="s">
        <v>319</v>
      </c>
      <c r="C507" s="86">
        <v>2</v>
      </c>
      <c r="D507" s="150" t="str">
        <f>IFERROR(MATCH(A507,'상위 PV'!$H$2:$H$7,0),"")</f>
        <v/>
      </c>
      <c r="E507" t="str">
        <f>IF(D507="","",D507&amp;"@"&amp;COUNTIF($D$1:D507,D507))</f>
        <v/>
      </c>
      <c r="F507" t="str">
        <f t="shared" si="7"/>
        <v>Google.com</v>
      </c>
      <c r="G507">
        <v>1</v>
      </c>
      <c r="I507" t="s">
        <v>996</v>
      </c>
      <c r="J507" t="s">
        <v>318</v>
      </c>
      <c r="K507">
        <v>1</v>
      </c>
    </row>
    <row r="508" spans="1:11">
      <c r="A508" s="86" t="s">
        <v>1050</v>
      </c>
      <c r="B508" s="86" t="s">
        <v>318</v>
      </c>
      <c r="C508" s="86">
        <v>2</v>
      </c>
      <c r="D508" s="150" t="str">
        <f>IFERROR(MATCH(A508,'상위 PV'!$H$2:$H$7,0),"")</f>
        <v/>
      </c>
      <c r="E508" t="str">
        <f>IF(D508="","",D508&amp;"@"&amp;COUNTIF($D$1:D508,D508))</f>
        <v/>
      </c>
      <c r="F508" t="str">
        <f t="shared" si="7"/>
        <v>직접유입</v>
      </c>
      <c r="G508">
        <v>1</v>
      </c>
      <c r="I508" t="s">
        <v>996</v>
      </c>
      <c r="J508" t="s">
        <v>1377</v>
      </c>
      <c r="K508">
        <v>1</v>
      </c>
    </row>
    <row r="509" spans="1:11">
      <c r="A509" s="86" t="s">
        <v>1009</v>
      </c>
      <c r="B509" s="86" t="s">
        <v>319</v>
      </c>
      <c r="C509" s="86">
        <v>2</v>
      </c>
      <c r="D509" s="150" t="str">
        <f>IFERROR(MATCH(A509,'상위 PV'!$H$2:$H$7,0),"")</f>
        <v/>
      </c>
      <c r="E509" t="str">
        <f>IF(D509="","",D509&amp;"@"&amp;COUNTIF($D$1:D509,D509))</f>
        <v/>
      </c>
      <c r="F509" t="str">
        <f t="shared" si="7"/>
        <v>Google.com</v>
      </c>
      <c r="G509">
        <v>1</v>
      </c>
      <c r="I509" t="s">
        <v>1030</v>
      </c>
      <c r="J509" t="s">
        <v>318</v>
      </c>
      <c r="K509">
        <v>1</v>
      </c>
    </row>
    <row r="510" spans="1:11">
      <c r="A510" s="86" t="s">
        <v>1093</v>
      </c>
      <c r="B510" s="86" t="s">
        <v>319</v>
      </c>
      <c r="C510" s="86">
        <v>2</v>
      </c>
      <c r="D510" s="150" t="str">
        <f>IFERROR(MATCH(A510,'상위 PV'!$H$2:$H$7,0),"")</f>
        <v/>
      </c>
      <c r="E510" t="str">
        <f>IF(D510="","",D510&amp;"@"&amp;COUNTIF($D$1:D510,D510))</f>
        <v/>
      </c>
      <c r="F510" t="str">
        <f t="shared" si="7"/>
        <v>Google.com</v>
      </c>
      <c r="G510">
        <v>1</v>
      </c>
      <c r="I510" t="s">
        <v>1030</v>
      </c>
      <c r="J510" t="s">
        <v>326</v>
      </c>
      <c r="K510">
        <v>1</v>
      </c>
    </row>
    <row r="511" spans="1:11">
      <c r="A511" s="86" t="s">
        <v>1681</v>
      </c>
      <c r="B511" s="86" t="s">
        <v>319</v>
      </c>
      <c r="C511" s="86">
        <v>2</v>
      </c>
      <c r="D511" s="150" t="str">
        <f>IFERROR(MATCH(A511,'상위 PV'!$H$2:$H$7,0),"")</f>
        <v/>
      </c>
      <c r="E511" t="str">
        <f>IF(D511="","",D511&amp;"@"&amp;COUNTIF($D$1:D511,D511))</f>
        <v/>
      </c>
      <c r="F511" t="str">
        <f t="shared" si="7"/>
        <v>Google.com</v>
      </c>
      <c r="G511">
        <v>1</v>
      </c>
      <c r="I511" t="s">
        <v>1029</v>
      </c>
      <c r="J511" t="s">
        <v>323</v>
      </c>
      <c r="K511">
        <v>1</v>
      </c>
    </row>
    <row r="512" spans="1:11">
      <c r="A512" s="86" t="s">
        <v>1630</v>
      </c>
      <c r="B512" s="86" t="s">
        <v>319</v>
      </c>
      <c r="C512" s="86">
        <v>2</v>
      </c>
      <c r="D512" s="150" t="str">
        <f>IFERROR(MATCH(A512,'상위 PV'!$H$2:$H$7,0),"")</f>
        <v/>
      </c>
      <c r="E512" t="str">
        <f>IF(D512="","",D512&amp;"@"&amp;COUNTIF($D$1:D512,D512))</f>
        <v/>
      </c>
      <c r="F512" t="str">
        <f t="shared" si="7"/>
        <v>Google.com</v>
      </c>
      <c r="G512">
        <v>1</v>
      </c>
      <c r="I512" t="s">
        <v>1026</v>
      </c>
      <c r="J512" t="s">
        <v>326</v>
      </c>
      <c r="K512">
        <v>1</v>
      </c>
    </row>
    <row r="513" spans="1:11">
      <c r="A513" s="86" t="s">
        <v>1615</v>
      </c>
      <c r="B513" s="86" t="s">
        <v>319</v>
      </c>
      <c r="C513" s="86">
        <v>2</v>
      </c>
      <c r="D513" s="150" t="str">
        <f>IFERROR(MATCH(A513,'상위 PV'!$H$2:$H$7,0),"")</f>
        <v/>
      </c>
      <c r="E513" t="str">
        <f>IF(D513="","",D513&amp;"@"&amp;COUNTIF($D$1:D513,D513))</f>
        <v/>
      </c>
      <c r="F513" t="str">
        <f t="shared" si="7"/>
        <v>Google.com</v>
      </c>
      <c r="G513">
        <v>1</v>
      </c>
      <c r="I513" t="s">
        <v>1026</v>
      </c>
      <c r="J513" t="s">
        <v>323</v>
      </c>
      <c r="K513">
        <v>1</v>
      </c>
    </row>
    <row r="514" spans="1:11">
      <c r="A514" s="86" t="s">
        <v>1636</v>
      </c>
      <c r="B514" s="86" t="s">
        <v>318</v>
      </c>
      <c r="C514" s="86">
        <v>2</v>
      </c>
      <c r="D514" s="150" t="str">
        <f>IFERROR(MATCH(A514,'상위 PV'!$H$2:$H$7,0),"")</f>
        <v/>
      </c>
      <c r="E514" t="str">
        <f>IF(D514="","",D514&amp;"@"&amp;COUNTIF($D$1:D514,D514))</f>
        <v/>
      </c>
      <c r="F514" t="str">
        <f t="shared" si="7"/>
        <v>직접유입</v>
      </c>
      <c r="G514">
        <v>1</v>
      </c>
      <c r="I514" t="s">
        <v>1026</v>
      </c>
      <c r="J514" t="s">
        <v>1383</v>
      </c>
      <c r="K514">
        <v>1</v>
      </c>
    </row>
    <row r="515" spans="1:11">
      <c r="A515" s="86" t="s">
        <v>1290</v>
      </c>
      <c r="B515" s="86" t="s">
        <v>319</v>
      </c>
      <c r="C515" s="86">
        <v>2</v>
      </c>
      <c r="D515" s="150" t="str">
        <f>IFERROR(MATCH(A515,'상위 PV'!$H$2:$H$7,0),"")</f>
        <v/>
      </c>
      <c r="E515" t="str">
        <f>IF(D515="","",D515&amp;"@"&amp;COUNTIF($D$1:D515,D515))</f>
        <v/>
      </c>
      <c r="F515" t="str">
        <f t="shared" ref="F515:F578" si="8">IF(B515="google","Google.com",IF(B515="(direct)","직접유입",UPPER(LEFT(B515,1))&amp;MID(B515,2,99)))</f>
        <v>Google.com</v>
      </c>
      <c r="G515">
        <v>1</v>
      </c>
      <c r="I515" t="s">
        <v>1026</v>
      </c>
      <c r="J515" t="s">
        <v>321</v>
      </c>
      <c r="K515">
        <v>1</v>
      </c>
    </row>
    <row r="516" spans="1:11">
      <c r="A516" s="86" t="s">
        <v>1104</v>
      </c>
      <c r="B516" s="86" t="s">
        <v>319</v>
      </c>
      <c r="C516" s="86">
        <v>2</v>
      </c>
      <c r="D516" s="150" t="str">
        <f>IFERROR(MATCH(A516,'상위 PV'!$H$2:$H$7,0),"")</f>
        <v/>
      </c>
      <c r="E516" t="str">
        <f>IF(D516="","",D516&amp;"@"&amp;COUNTIF($D$1:D516,D516))</f>
        <v/>
      </c>
      <c r="F516" t="str">
        <f t="shared" si="8"/>
        <v>Google.com</v>
      </c>
      <c r="G516">
        <v>1</v>
      </c>
      <c r="I516" t="s">
        <v>1028</v>
      </c>
      <c r="J516" t="s">
        <v>320</v>
      </c>
      <c r="K516">
        <v>1</v>
      </c>
    </row>
    <row r="517" spans="1:11">
      <c r="A517" s="86" t="s">
        <v>263</v>
      </c>
      <c r="B517" s="86" t="s">
        <v>320</v>
      </c>
      <c r="C517" s="86">
        <v>2</v>
      </c>
      <c r="D517" s="150" t="str">
        <f>IFERROR(MATCH(A517,'상위 PV'!$H$2:$H$7,0),"")</f>
        <v/>
      </c>
      <c r="E517" t="str">
        <f>IF(D517="","",D517&amp;"@"&amp;COUNTIF($D$1:D517,D517))</f>
        <v/>
      </c>
      <c r="F517" t="str">
        <f t="shared" si="8"/>
        <v>Linkedin.com</v>
      </c>
      <c r="G517">
        <v>1</v>
      </c>
      <c r="I517" t="s">
        <v>1028</v>
      </c>
      <c r="J517" t="s">
        <v>1387</v>
      </c>
      <c r="K517">
        <v>1</v>
      </c>
    </row>
    <row r="518" spans="1:11">
      <c r="A518" s="86" t="s">
        <v>270</v>
      </c>
      <c r="B518" s="86" t="s">
        <v>326</v>
      </c>
      <c r="C518" s="86">
        <v>2</v>
      </c>
      <c r="D518" s="150" t="str">
        <f>IFERROR(MATCH(A518,'상위 PV'!$H$2:$H$7,0),"")</f>
        <v/>
      </c>
      <c r="E518" t="str">
        <f>IF(D518="","",D518&amp;"@"&amp;COUNTIF($D$1:D518,D518))</f>
        <v/>
      </c>
      <c r="F518" t="str">
        <f t="shared" si="8"/>
        <v>Bing</v>
      </c>
      <c r="G518">
        <v>1</v>
      </c>
      <c r="I518" t="s">
        <v>1027</v>
      </c>
      <c r="J518" t="s">
        <v>318</v>
      </c>
      <c r="K518">
        <v>1</v>
      </c>
    </row>
    <row r="519" spans="1:11">
      <c r="A519" s="86" t="s">
        <v>254</v>
      </c>
      <c r="B519" s="86" t="s">
        <v>252</v>
      </c>
      <c r="C519" s="86">
        <v>1</v>
      </c>
      <c r="D519" s="150" t="str">
        <f>IFERROR(MATCH(A519,'상위 PV'!$H$2:$H$7,0),"")</f>
        <v/>
      </c>
      <c r="E519" t="str">
        <f>IF(D519="","",D519&amp;"@"&amp;COUNTIF($D$1:D519,D519))</f>
        <v/>
      </c>
      <c r="F519" t="str">
        <f t="shared" si="8"/>
        <v>(not set)</v>
      </c>
      <c r="G519">
        <v>1</v>
      </c>
      <c r="I519" t="s">
        <v>1027</v>
      </c>
      <c r="J519" t="s">
        <v>326</v>
      </c>
      <c r="K519">
        <v>1</v>
      </c>
    </row>
    <row r="520" spans="1:11">
      <c r="A520" s="86" t="s">
        <v>254</v>
      </c>
      <c r="B520" s="86" t="s">
        <v>1664</v>
      </c>
      <c r="C520" s="86">
        <v>1</v>
      </c>
      <c r="D520" s="150" t="str">
        <f>IFERROR(MATCH(A520,'상위 PV'!$H$2:$H$7,0),"")</f>
        <v/>
      </c>
      <c r="E520" t="str">
        <f>IF(D520="","",D520&amp;"@"&amp;COUNTIF($D$1:D520,D520))</f>
        <v/>
      </c>
      <c r="F520" t="str">
        <f t="shared" si="8"/>
        <v>Chatgpt.com</v>
      </c>
      <c r="G520">
        <v>1</v>
      </c>
      <c r="I520" t="s">
        <v>1027</v>
      </c>
      <c r="J520" t="s">
        <v>584</v>
      </c>
      <c r="K520">
        <v>1</v>
      </c>
    </row>
    <row r="521" spans="1:11">
      <c r="A521" s="86" t="s">
        <v>254</v>
      </c>
      <c r="B521" s="86" t="s">
        <v>1784</v>
      </c>
      <c r="C521" s="86">
        <v>1</v>
      </c>
      <c r="D521" s="150" t="str">
        <f>IFERROR(MATCH(A521,'상위 PV'!$H$2:$H$7,0),"")</f>
        <v/>
      </c>
      <c r="E521" t="str">
        <f>IF(D521="","",D521&amp;"@"&amp;COUNTIF($D$1:D521,D521))</f>
        <v/>
      </c>
      <c r="F521" t="str">
        <f t="shared" si="8"/>
        <v>Fahnd.com</v>
      </c>
      <c r="G521">
        <v>1</v>
      </c>
      <c r="I521" t="s">
        <v>1027</v>
      </c>
      <c r="J521" t="s">
        <v>982</v>
      </c>
      <c r="K521">
        <v>1</v>
      </c>
    </row>
    <row r="522" spans="1:11">
      <c r="A522" s="86" t="s">
        <v>254</v>
      </c>
      <c r="B522" s="86" t="s">
        <v>584</v>
      </c>
      <c r="C522" s="86">
        <v>1</v>
      </c>
      <c r="D522" s="150" t="str">
        <f>IFERROR(MATCH(A522,'상위 PV'!$H$2:$H$7,0),"")</f>
        <v/>
      </c>
      <c r="E522" t="str">
        <f>IF(D522="","",D522&amp;"@"&amp;COUNTIF($D$1:D522,D522))</f>
        <v/>
      </c>
      <c r="F522" t="str">
        <f t="shared" si="8"/>
        <v>Yahoo</v>
      </c>
      <c r="G522">
        <v>1</v>
      </c>
      <c r="I522" t="s">
        <v>1063</v>
      </c>
      <c r="J522" t="s">
        <v>319</v>
      </c>
      <c r="K522">
        <v>1</v>
      </c>
    </row>
    <row r="523" spans="1:11">
      <c r="A523" s="86" t="s">
        <v>1120</v>
      </c>
      <c r="B523" s="86" t="s">
        <v>319</v>
      </c>
      <c r="C523" s="86">
        <v>1</v>
      </c>
      <c r="D523" s="150" t="str">
        <f>IFERROR(MATCH(A523,'상위 PV'!$H$2:$H$7,0),"")</f>
        <v/>
      </c>
      <c r="E523" t="str">
        <f>IF(D523="","",D523&amp;"@"&amp;COUNTIF($D$1:D523,D523))</f>
        <v/>
      </c>
      <c r="F523" t="str">
        <f t="shared" si="8"/>
        <v>Google.com</v>
      </c>
      <c r="G523">
        <v>1</v>
      </c>
      <c r="I523" t="s">
        <v>1063</v>
      </c>
      <c r="J523" t="s">
        <v>1231</v>
      </c>
      <c r="K523">
        <v>1</v>
      </c>
    </row>
    <row r="524" spans="1:11">
      <c r="A524" s="86" t="s">
        <v>1839</v>
      </c>
      <c r="B524" s="86" t="s">
        <v>327</v>
      </c>
      <c r="C524" s="86">
        <v>1</v>
      </c>
      <c r="D524" s="150" t="str">
        <f>IFERROR(MATCH(A524,'상위 PV'!$H$2:$H$7,0),"")</f>
        <v/>
      </c>
      <c r="E524" t="str">
        <f>IF(D524="","",D524&amp;"@"&amp;COUNTIF($D$1:D524,D524))</f>
        <v/>
      </c>
      <c r="F524" t="str">
        <f t="shared" si="8"/>
        <v>Cn.bing.com</v>
      </c>
      <c r="G524">
        <v>1</v>
      </c>
      <c r="I524" t="s">
        <v>1062</v>
      </c>
      <c r="J524" t="s">
        <v>252</v>
      </c>
      <c r="K524">
        <v>1</v>
      </c>
    </row>
    <row r="525" spans="1:11">
      <c r="A525" s="86" t="s">
        <v>1840</v>
      </c>
      <c r="B525" s="86" t="s">
        <v>327</v>
      </c>
      <c r="C525" s="86">
        <v>1</v>
      </c>
      <c r="D525" s="150" t="str">
        <f>IFERROR(MATCH(A525,'상위 PV'!$H$2:$H$7,0),"")</f>
        <v/>
      </c>
      <c r="E525" t="str">
        <f>IF(D525="","",D525&amp;"@"&amp;COUNTIF($D$1:D525,D525))</f>
        <v/>
      </c>
      <c r="F525" t="str">
        <f t="shared" si="8"/>
        <v>Cn.bing.com</v>
      </c>
      <c r="G525">
        <v>1</v>
      </c>
      <c r="I525" t="s">
        <v>1166</v>
      </c>
      <c r="J525" t="s">
        <v>326</v>
      </c>
      <c r="K525">
        <v>1</v>
      </c>
    </row>
    <row r="526" spans="1:11">
      <c r="A526" s="86" t="s">
        <v>1181</v>
      </c>
      <c r="B526" s="86" t="s">
        <v>319</v>
      </c>
      <c r="C526" s="86">
        <v>1</v>
      </c>
      <c r="D526" s="150" t="str">
        <f>IFERROR(MATCH(A526,'상위 PV'!$H$2:$H$7,0),"")</f>
        <v/>
      </c>
      <c r="E526" t="str">
        <f>IF(D526="","",D526&amp;"@"&amp;COUNTIF($D$1:D526,D526))</f>
        <v/>
      </c>
      <c r="F526" t="str">
        <f t="shared" si="8"/>
        <v>Google.com</v>
      </c>
      <c r="G526">
        <v>1</v>
      </c>
      <c r="I526" t="s">
        <v>1166</v>
      </c>
      <c r="J526" t="s">
        <v>322</v>
      </c>
      <c r="K526">
        <v>1</v>
      </c>
    </row>
    <row r="527" spans="1:11">
      <c r="A527" s="86" t="s">
        <v>1250</v>
      </c>
      <c r="B527" s="86" t="s">
        <v>319</v>
      </c>
      <c r="C527" s="86">
        <v>1</v>
      </c>
      <c r="D527" s="150" t="str">
        <f>IFERROR(MATCH(A527,'상위 PV'!$H$2:$H$7,0),"")</f>
        <v/>
      </c>
      <c r="E527" t="str">
        <f>IF(D527="","",D527&amp;"@"&amp;COUNTIF($D$1:D527,D527))</f>
        <v/>
      </c>
      <c r="F527" t="str">
        <f t="shared" si="8"/>
        <v>Google.com</v>
      </c>
      <c r="G527">
        <v>1</v>
      </c>
      <c r="I527" t="s">
        <v>1165</v>
      </c>
      <c r="J527" t="s">
        <v>326</v>
      </c>
      <c r="K527">
        <v>1</v>
      </c>
    </row>
    <row r="528" spans="1:11">
      <c r="A528" s="86" t="s">
        <v>264</v>
      </c>
      <c r="B528" s="86" t="s">
        <v>318</v>
      </c>
      <c r="C528" s="86">
        <v>1</v>
      </c>
      <c r="D528" s="150" t="str">
        <f>IFERROR(MATCH(A528,'상위 PV'!$H$2:$H$7,0),"")</f>
        <v/>
      </c>
      <c r="E528" t="str">
        <f>IF(D528="","",D528&amp;"@"&amp;COUNTIF($D$1:D528,D528))</f>
        <v/>
      </c>
      <c r="F528" t="str">
        <f t="shared" si="8"/>
        <v>직접유입</v>
      </c>
      <c r="G528">
        <v>1</v>
      </c>
      <c r="I528" t="s">
        <v>1165</v>
      </c>
      <c r="J528" t="s">
        <v>322</v>
      </c>
      <c r="K528">
        <v>1</v>
      </c>
    </row>
    <row r="529" spans="1:11">
      <c r="A529" s="86" t="s">
        <v>264</v>
      </c>
      <c r="B529" s="86" t="s">
        <v>1926</v>
      </c>
      <c r="C529" s="86">
        <v>1</v>
      </c>
      <c r="D529" s="150" t="str">
        <f>IFERROR(MATCH(A529,'상위 PV'!$H$2:$H$7,0),"")</f>
        <v/>
      </c>
      <c r="E529" t="str">
        <f>IF(D529="","",D529&amp;"@"&amp;COUNTIF($D$1:D529,D529))</f>
        <v/>
      </c>
      <c r="F529" t="str">
        <f t="shared" si="8"/>
        <v>Www4.bing.com</v>
      </c>
      <c r="G529">
        <v>1</v>
      </c>
      <c r="I529" t="s">
        <v>1167</v>
      </c>
      <c r="J529" t="s">
        <v>326</v>
      </c>
      <c r="K529">
        <v>1</v>
      </c>
    </row>
    <row r="530" spans="1:11">
      <c r="A530" s="86" t="s">
        <v>932</v>
      </c>
      <c r="B530" s="86" t="s">
        <v>320</v>
      </c>
      <c r="C530" s="86">
        <v>1</v>
      </c>
      <c r="D530" s="150" t="str">
        <f>IFERROR(MATCH(A530,'상위 PV'!$H$2:$H$7,0),"")</f>
        <v/>
      </c>
      <c r="E530" t="str">
        <f>IF(D530="","",D530&amp;"@"&amp;COUNTIF($D$1:D530,D530))</f>
        <v/>
      </c>
      <c r="F530" t="str">
        <f t="shared" si="8"/>
        <v>Linkedin.com</v>
      </c>
      <c r="G530">
        <v>1</v>
      </c>
      <c r="I530" t="s">
        <v>1167</v>
      </c>
      <c r="J530" t="s">
        <v>1231</v>
      </c>
      <c r="K530">
        <v>1</v>
      </c>
    </row>
    <row r="531" spans="1:11">
      <c r="A531" s="86" t="s">
        <v>1183</v>
      </c>
      <c r="B531" s="86" t="s">
        <v>319</v>
      </c>
      <c r="C531" s="86">
        <v>1</v>
      </c>
      <c r="D531" s="150" t="str">
        <f>IFERROR(MATCH(A531,'상위 PV'!$H$2:$H$7,0),"")</f>
        <v/>
      </c>
      <c r="E531" t="str">
        <f>IF(D531="","",D531&amp;"@"&amp;COUNTIF($D$1:D531,D531))</f>
        <v/>
      </c>
      <c r="F531" t="str">
        <f t="shared" si="8"/>
        <v>Google.com</v>
      </c>
      <c r="G531">
        <v>1</v>
      </c>
      <c r="I531" t="s">
        <v>1164</v>
      </c>
      <c r="J531" t="s">
        <v>252</v>
      </c>
      <c r="K531">
        <v>1</v>
      </c>
    </row>
    <row r="532" spans="1:11">
      <c r="A532" s="86" t="s">
        <v>646</v>
      </c>
      <c r="B532" s="86" t="s">
        <v>321</v>
      </c>
      <c r="C532" s="86">
        <v>1</v>
      </c>
      <c r="D532" s="150" t="str">
        <f>IFERROR(MATCH(A532,'상위 PV'!$H$2:$H$7,0),"")</f>
        <v/>
      </c>
      <c r="E532" t="str">
        <f>IF(D532="","",D532&amp;"@"&amp;COUNTIF($D$1:D532,D532))</f>
        <v/>
      </c>
      <c r="F532" t="str">
        <f t="shared" si="8"/>
        <v>Skinnovation.com</v>
      </c>
      <c r="G532">
        <v>1</v>
      </c>
      <c r="I532" t="s">
        <v>1238</v>
      </c>
      <c r="J532" t="s">
        <v>659</v>
      </c>
      <c r="K532">
        <v>1</v>
      </c>
    </row>
    <row r="533" spans="1:11">
      <c r="A533" s="86" t="s">
        <v>1821</v>
      </c>
      <c r="B533" s="86" t="s">
        <v>947</v>
      </c>
      <c r="C533" s="86">
        <v>1</v>
      </c>
      <c r="D533" s="150" t="str">
        <f>IFERROR(MATCH(A533,'상위 PV'!$H$2:$H$7,0),"")</f>
        <v/>
      </c>
      <c r="E533" t="str">
        <f>IF(D533="","",D533&amp;"@"&amp;COUNTIF($D$1:D533,D533))</f>
        <v/>
      </c>
      <c r="F533" t="str">
        <f t="shared" si="8"/>
        <v>Baidu</v>
      </c>
      <c r="G533">
        <v>1</v>
      </c>
      <c r="I533" t="s">
        <v>1307</v>
      </c>
      <c r="J533" t="s">
        <v>319</v>
      </c>
      <c r="K533">
        <v>1</v>
      </c>
    </row>
    <row r="534" spans="1:11">
      <c r="A534" s="86" t="s">
        <v>1821</v>
      </c>
      <c r="B534" s="86" t="s">
        <v>319</v>
      </c>
      <c r="C534" s="86">
        <v>1</v>
      </c>
      <c r="D534" s="150" t="str">
        <f>IFERROR(MATCH(A534,'상위 PV'!$H$2:$H$7,0),"")</f>
        <v/>
      </c>
      <c r="E534" t="str">
        <f>IF(D534="","",D534&amp;"@"&amp;COUNTIF($D$1:D534,D534))</f>
        <v/>
      </c>
      <c r="F534" t="str">
        <f t="shared" si="8"/>
        <v>Google.com</v>
      </c>
      <c r="G534">
        <v>1</v>
      </c>
      <c r="I534" t="s">
        <v>1122</v>
      </c>
      <c r="J534" t="s">
        <v>319</v>
      </c>
      <c r="K534">
        <v>1</v>
      </c>
    </row>
    <row r="535" spans="1:11">
      <c r="A535" s="86" t="s">
        <v>1841</v>
      </c>
      <c r="B535" s="86" t="s">
        <v>319</v>
      </c>
      <c r="C535" s="86">
        <v>1</v>
      </c>
      <c r="D535" s="150" t="str">
        <f>IFERROR(MATCH(A535,'상위 PV'!$H$2:$H$7,0),"")</f>
        <v/>
      </c>
      <c r="E535" t="str">
        <f>IF(D535="","",D535&amp;"@"&amp;COUNTIF($D$1:D535,D535))</f>
        <v/>
      </c>
      <c r="F535" t="str">
        <f t="shared" si="8"/>
        <v>Google.com</v>
      </c>
      <c r="G535">
        <v>1</v>
      </c>
      <c r="I535" t="s">
        <v>1136</v>
      </c>
      <c r="J535" t="s">
        <v>319</v>
      </c>
      <c r="K535">
        <v>1</v>
      </c>
    </row>
    <row r="536" spans="1:11">
      <c r="A536" s="86" t="s">
        <v>1717</v>
      </c>
      <c r="B536" s="86" t="s">
        <v>592</v>
      </c>
      <c r="C536" s="86">
        <v>1</v>
      </c>
      <c r="D536" s="150" t="str">
        <f>IFERROR(MATCH(A536,'상위 PV'!$H$2:$H$7,0),"")</f>
        <v/>
      </c>
      <c r="E536" t="str">
        <f>IF(D536="","",D536&amp;"@"&amp;COUNTIF($D$1:D536,D536))</f>
        <v/>
      </c>
      <c r="F536" t="str">
        <f t="shared" si="8"/>
        <v>Eng.skgeocentric.com</v>
      </c>
      <c r="G536">
        <v>1</v>
      </c>
      <c r="I536" t="s">
        <v>1002</v>
      </c>
      <c r="J536" t="s">
        <v>319</v>
      </c>
      <c r="K536">
        <v>1</v>
      </c>
    </row>
    <row r="537" spans="1:11">
      <c r="A537" s="86" t="s">
        <v>1717</v>
      </c>
      <c r="B537" s="86" t="s">
        <v>319</v>
      </c>
      <c r="C537" s="86">
        <v>1</v>
      </c>
      <c r="D537" s="150" t="str">
        <f>IFERROR(MATCH(A537,'상위 PV'!$H$2:$H$7,0),"")</f>
        <v/>
      </c>
      <c r="E537" t="str">
        <f>IF(D537="","",D537&amp;"@"&amp;COUNTIF($D$1:D537,D537))</f>
        <v/>
      </c>
      <c r="F537" t="str">
        <f t="shared" si="8"/>
        <v>Google.com</v>
      </c>
      <c r="G537">
        <v>1</v>
      </c>
      <c r="I537" t="s">
        <v>1308</v>
      </c>
      <c r="J537" t="s">
        <v>319</v>
      </c>
      <c r="K537">
        <v>1</v>
      </c>
    </row>
    <row r="538" spans="1:11">
      <c r="A538" s="86" t="s">
        <v>1763</v>
      </c>
      <c r="B538" s="86" t="s">
        <v>319</v>
      </c>
      <c r="C538" s="86">
        <v>1</v>
      </c>
      <c r="D538" s="150" t="str">
        <f>IFERROR(MATCH(A538,'상위 PV'!$H$2:$H$7,0),"")</f>
        <v/>
      </c>
      <c r="E538" t="str">
        <f>IF(D538="","",D538&amp;"@"&amp;COUNTIF($D$1:D538,D538))</f>
        <v/>
      </c>
      <c r="F538" t="str">
        <f t="shared" si="8"/>
        <v>Google.com</v>
      </c>
      <c r="G538">
        <v>1</v>
      </c>
      <c r="I538" t="s">
        <v>1003</v>
      </c>
      <c r="J538" t="s">
        <v>319</v>
      </c>
      <c r="K538">
        <v>1</v>
      </c>
    </row>
    <row r="539" spans="1:11">
      <c r="A539" s="86" t="s">
        <v>296</v>
      </c>
      <c r="B539" s="86" t="s">
        <v>326</v>
      </c>
      <c r="C539" s="86">
        <v>1</v>
      </c>
      <c r="D539" s="150" t="str">
        <f>IFERROR(MATCH(A539,'상위 PV'!$H$2:$H$7,0),"")</f>
        <v/>
      </c>
      <c r="E539" t="str">
        <f>IF(D539="","",D539&amp;"@"&amp;COUNTIF($D$1:D539,D539))</f>
        <v/>
      </c>
      <c r="F539" t="str">
        <f t="shared" si="8"/>
        <v>Bing</v>
      </c>
      <c r="G539">
        <v>1</v>
      </c>
      <c r="I539" t="s">
        <v>1004</v>
      </c>
      <c r="J539" t="s">
        <v>319</v>
      </c>
      <c r="K539">
        <v>1</v>
      </c>
    </row>
    <row r="540" spans="1:11">
      <c r="A540" s="86" t="s">
        <v>296</v>
      </c>
      <c r="B540" s="86" t="s">
        <v>1438</v>
      </c>
      <c r="C540" s="86">
        <v>1</v>
      </c>
      <c r="D540" s="150" t="str">
        <f>IFERROR(MATCH(A540,'상위 PV'!$H$2:$H$7,0),"")</f>
        <v/>
      </c>
      <c r="E540" t="str">
        <f>IF(D540="","",D540&amp;"@"&amp;COUNTIF($D$1:D540,D540))</f>
        <v/>
      </c>
      <c r="F540" t="str">
        <f t="shared" si="8"/>
        <v>Skenergy.com</v>
      </c>
      <c r="G540">
        <v>1</v>
      </c>
      <c r="I540" t="s">
        <v>1046</v>
      </c>
      <c r="J540" t="s">
        <v>319</v>
      </c>
      <c r="K540">
        <v>1</v>
      </c>
    </row>
    <row r="541" spans="1:11">
      <c r="A541" s="86" t="s">
        <v>1242</v>
      </c>
      <c r="B541" s="86" t="s">
        <v>318</v>
      </c>
      <c r="C541" s="86">
        <v>1</v>
      </c>
      <c r="D541" s="150" t="str">
        <f>IFERROR(MATCH(A541,'상위 PV'!$H$2:$H$7,0),"")</f>
        <v/>
      </c>
      <c r="E541" t="str">
        <f>IF(D541="","",D541&amp;"@"&amp;COUNTIF($D$1:D541,D541))</f>
        <v/>
      </c>
      <c r="F541" t="str">
        <f t="shared" si="8"/>
        <v>직접유입</v>
      </c>
      <c r="G541">
        <v>1</v>
      </c>
      <c r="I541" t="s">
        <v>1202</v>
      </c>
      <c r="J541" t="s">
        <v>318</v>
      </c>
      <c r="K541">
        <v>1</v>
      </c>
    </row>
    <row r="542" spans="1:11">
      <c r="A542" s="86" t="s">
        <v>975</v>
      </c>
      <c r="B542" s="86" t="s">
        <v>1927</v>
      </c>
      <c r="C542" s="86">
        <v>1</v>
      </c>
      <c r="D542" s="150" t="str">
        <f>IFERROR(MATCH(A542,'상위 PV'!$H$2:$H$7,0),"")</f>
        <v/>
      </c>
      <c r="E542" t="str">
        <f>IF(D542="","",D542&amp;"@"&amp;COUNTIF($D$1:D542,D542))</f>
        <v/>
      </c>
      <c r="F542" t="str">
        <f t="shared" si="8"/>
        <v>In.search.yahoo.com</v>
      </c>
      <c r="G542">
        <v>1</v>
      </c>
      <c r="I542" t="s">
        <v>1202</v>
      </c>
      <c r="J542" t="s">
        <v>319</v>
      </c>
      <c r="K542">
        <v>1</v>
      </c>
    </row>
    <row r="543" spans="1:11">
      <c r="A543" s="86" t="s">
        <v>1244</v>
      </c>
      <c r="B543" s="86" t="s">
        <v>1377</v>
      </c>
      <c r="C543" s="86">
        <v>1</v>
      </c>
      <c r="D543" s="150" t="str">
        <f>IFERROR(MATCH(A543,'상위 PV'!$H$2:$H$7,0),"")</f>
        <v/>
      </c>
      <c r="E543" t="str">
        <f>IF(D543="","",D543&amp;"@"&amp;COUNTIF($D$1:D543,D543))</f>
        <v/>
      </c>
      <c r="F543" t="str">
        <f t="shared" si="8"/>
        <v>Ecosia.org</v>
      </c>
      <c r="G543">
        <v>1</v>
      </c>
      <c r="I543" t="s">
        <v>1309</v>
      </c>
      <c r="J543" t="s">
        <v>319</v>
      </c>
      <c r="K543">
        <v>1</v>
      </c>
    </row>
    <row r="544" spans="1:11">
      <c r="A544" s="86" t="s">
        <v>1244</v>
      </c>
      <c r="B544" s="86" t="s">
        <v>319</v>
      </c>
      <c r="C544" s="86">
        <v>1</v>
      </c>
      <c r="D544" s="150" t="str">
        <f>IFERROR(MATCH(A544,'상위 PV'!$H$2:$H$7,0),"")</f>
        <v/>
      </c>
      <c r="E544" t="str">
        <f>IF(D544="","",D544&amp;"@"&amp;COUNTIF($D$1:D544,D544))</f>
        <v/>
      </c>
      <c r="F544" t="str">
        <f t="shared" si="8"/>
        <v>Google.com</v>
      </c>
      <c r="G544">
        <v>1</v>
      </c>
      <c r="I544" t="s">
        <v>1310</v>
      </c>
      <c r="J544" t="s">
        <v>318</v>
      </c>
      <c r="K544">
        <v>1</v>
      </c>
    </row>
    <row r="545" spans="1:11">
      <c r="A545" s="86" t="s">
        <v>1842</v>
      </c>
      <c r="B545" s="86" t="s">
        <v>319</v>
      </c>
      <c r="C545" s="86">
        <v>1</v>
      </c>
      <c r="D545" s="150" t="str">
        <f>IFERROR(MATCH(A545,'상위 PV'!$H$2:$H$7,0),"")</f>
        <v/>
      </c>
      <c r="E545" t="str">
        <f>IF(D545="","",D545&amp;"@"&amp;COUNTIF($D$1:D545,D545))</f>
        <v/>
      </c>
      <c r="F545" t="str">
        <f t="shared" si="8"/>
        <v>Google.com</v>
      </c>
      <c r="G545">
        <v>1</v>
      </c>
      <c r="I545" t="s">
        <v>1311</v>
      </c>
      <c r="J545" t="s">
        <v>319</v>
      </c>
      <c r="K545">
        <v>1</v>
      </c>
    </row>
    <row r="546" spans="1:11">
      <c r="A546" s="86" t="s">
        <v>1764</v>
      </c>
      <c r="B546" s="86" t="s">
        <v>318</v>
      </c>
      <c r="C546" s="86">
        <v>1</v>
      </c>
      <c r="D546" s="150" t="str">
        <f>IFERROR(MATCH(A546,'상위 PV'!$H$2:$H$7,0),"")</f>
        <v/>
      </c>
      <c r="E546" t="str">
        <f>IF(D546="","",D546&amp;"@"&amp;COUNTIF($D$1:D546,D546))</f>
        <v/>
      </c>
      <c r="F546" t="str">
        <f t="shared" si="8"/>
        <v>직접유입</v>
      </c>
      <c r="G546">
        <v>1</v>
      </c>
      <c r="I546" t="s">
        <v>1312</v>
      </c>
      <c r="J546" t="s">
        <v>319</v>
      </c>
      <c r="K546">
        <v>1</v>
      </c>
    </row>
    <row r="547" spans="1:11">
      <c r="A547" s="86" t="s">
        <v>1193</v>
      </c>
      <c r="B547" s="86" t="s">
        <v>319</v>
      </c>
      <c r="C547" s="86">
        <v>1</v>
      </c>
      <c r="D547" s="150" t="str">
        <f>IFERROR(MATCH(A547,'상위 PV'!$H$2:$H$7,0),"")</f>
        <v/>
      </c>
      <c r="E547" t="str">
        <f>IF(D547="","",D547&amp;"@"&amp;COUNTIF($D$1:D547,D547))</f>
        <v/>
      </c>
      <c r="F547" t="str">
        <f t="shared" si="8"/>
        <v>Google.com</v>
      </c>
      <c r="G547">
        <v>1</v>
      </c>
      <c r="I547" t="s">
        <v>882</v>
      </c>
      <c r="J547" t="s">
        <v>319</v>
      </c>
      <c r="K547">
        <v>1</v>
      </c>
    </row>
    <row r="548" spans="1:11">
      <c r="A548" s="86" t="s">
        <v>1843</v>
      </c>
      <c r="B548" s="86" t="s">
        <v>319</v>
      </c>
      <c r="C548" s="86">
        <v>1</v>
      </c>
      <c r="D548" s="150" t="str">
        <f>IFERROR(MATCH(A548,'상위 PV'!$H$2:$H$7,0),"")</f>
        <v/>
      </c>
      <c r="E548" t="str">
        <f>IF(D548="","",D548&amp;"@"&amp;COUNTIF($D$1:D548,D548))</f>
        <v/>
      </c>
      <c r="F548" t="str">
        <f t="shared" si="8"/>
        <v>Google.com</v>
      </c>
      <c r="G548">
        <v>1</v>
      </c>
      <c r="I548" t="s">
        <v>1313</v>
      </c>
      <c r="J548" t="s">
        <v>318</v>
      </c>
      <c r="K548">
        <v>1</v>
      </c>
    </row>
    <row r="549" spans="1:11">
      <c r="A549" s="86" t="s">
        <v>919</v>
      </c>
      <c r="B549" s="86" t="s">
        <v>320</v>
      </c>
      <c r="C549" s="86">
        <v>1</v>
      </c>
      <c r="D549" s="150" t="str">
        <f>IFERROR(MATCH(A549,'상위 PV'!$H$2:$H$7,0),"")</f>
        <v/>
      </c>
      <c r="E549" t="str">
        <f>IF(D549="","",D549&amp;"@"&amp;COUNTIF($D$1:D549,D549))</f>
        <v/>
      </c>
      <c r="F549" t="str">
        <f t="shared" si="8"/>
        <v>Linkedin.com</v>
      </c>
      <c r="G549">
        <v>1</v>
      </c>
      <c r="I549" t="s">
        <v>1203</v>
      </c>
      <c r="J549" t="s">
        <v>319</v>
      </c>
      <c r="K549">
        <v>1</v>
      </c>
    </row>
    <row r="550" spans="1:11">
      <c r="A550" s="86" t="s">
        <v>1240</v>
      </c>
      <c r="B550" s="86" t="s">
        <v>592</v>
      </c>
      <c r="C550" s="86">
        <v>1</v>
      </c>
      <c r="D550" s="150" t="str">
        <f>IFERROR(MATCH(A550,'상위 PV'!$H$2:$H$7,0),"")</f>
        <v/>
      </c>
      <c r="E550" t="str">
        <f>IF(D550="","",D550&amp;"@"&amp;COUNTIF($D$1:D550,D550))</f>
        <v/>
      </c>
      <c r="F550" t="str">
        <f t="shared" si="8"/>
        <v>Eng.skgeocentric.com</v>
      </c>
      <c r="G550">
        <v>1</v>
      </c>
      <c r="I550" t="s">
        <v>1204</v>
      </c>
      <c r="J550" t="s">
        <v>319</v>
      </c>
      <c r="K550">
        <v>1</v>
      </c>
    </row>
    <row r="551" spans="1:11">
      <c r="A551" s="86" t="s">
        <v>1240</v>
      </c>
      <c r="B551" s="86" t="s">
        <v>319</v>
      </c>
      <c r="C551" s="86">
        <v>1</v>
      </c>
      <c r="D551" s="150" t="str">
        <f>IFERROR(MATCH(A551,'상위 PV'!$H$2:$H$7,0),"")</f>
        <v/>
      </c>
      <c r="E551" t="str">
        <f>IF(D551="","",D551&amp;"@"&amp;COUNTIF($D$1:D551,D551))</f>
        <v/>
      </c>
      <c r="F551" t="str">
        <f t="shared" si="8"/>
        <v>Google.com</v>
      </c>
      <c r="G551">
        <v>1</v>
      </c>
      <c r="I551" t="s">
        <v>1174</v>
      </c>
      <c r="J551" t="s">
        <v>319</v>
      </c>
      <c r="K551">
        <v>1</v>
      </c>
    </row>
    <row r="552" spans="1:11">
      <c r="A552" s="86" t="s">
        <v>1240</v>
      </c>
      <c r="B552" s="86" t="s">
        <v>1231</v>
      </c>
      <c r="C552" s="86">
        <v>1</v>
      </c>
      <c r="D552" s="150" t="str">
        <f>IFERROR(MATCH(A552,'상위 PV'!$H$2:$H$7,0),"")</f>
        <v/>
      </c>
      <c r="E552" t="str">
        <f>IF(D552="","",D552&amp;"@"&amp;COUNTIF($D$1:D552,D552))</f>
        <v/>
      </c>
      <c r="F552" t="str">
        <f t="shared" si="8"/>
        <v>Skenmove.com</v>
      </c>
      <c r="G552">
        <v>1</v>
      </c>
      <c r="I552" t="s">
        <v>1314</v>
      </c>
      <c r="J552" t="s">
        <v>319</v>
      </c>
      <c r="K552">
        <v>1</v>
      </c>
    </row>
    <row r="553" spans="1:11">
      <c r="A553" s="86" t="s">
        <v>1184</v>
      </c>
      <c r="B553" s="86" t="s">
        <v>1438</v>
      </c>
      <c r="C553" s="86">
        <v>1</v>
      </c>
      <c r="D553" s="150" t="str">
        <f>IFERROR(MATCH(A553,'상위 PV'!$H$2:$H$7,0),"")</f>
        <v/>
      </c>
      <c r="E553" t="str">
        <f>IF(D553="","",D553&amp;"@"&amp;COUNTIF($D$1:D553,D553))</f>
        <v/>
      </c>
      <c r="F553" t="str">
        <f t="shared" si="8"/>
        <v>Skenergy.com</v>
      </c>
      <c r="G553">
        <v>1</v>
      </c>
      <c r="I553" t="s">
        <v>1315</v>
      </c>
      <c r="J553" t="s">
        <v>319</v>
      </c>
      <c r="K553">
        <v>1</v>
      </c>
    </row>
    <row r="554" spans="1:11">
      <c r="A554" s="86" t="s">
        <v>1844</v>
      </c>
      <c r="B554" s="86" t="s">
        <v>319</v>
      </c>
      <c r="C554" s="86">
        <v>1</v>
      </c>
      <c r="D554" s="150" t="str">
        <f>IFERROR(MATCH(A554,'상위 PV'!$H$2:$H$7,0),"")</f>
        <v/>
      </c>
      <c r="E554" t="str">
        <f>IF(D554="","",D554&amp;"@"&amp;COUNTIF($D$1:D554,D554))</f>
        <v/>
      </c>
      <c r="F554" t="str">
        <f t="shared" si="8"/>
        <v>Google.com</v>
      </c>
      <c r="G554">
        <v>1</v>
      </c>
      <c r="I554" t="s">
        <v>1177</v>
      </c>
      <c r="J554" t="s">
        <v>319</v>
      </c>
      <c r="K554">
        <v>1</v>
      </c>
    </row>
    <row r="555" spans="1:11">
      <c r="A555" s="86" t="s">
        <v>1765</v>
      </c>
      <c r="B555" s="86" t="s">
        <v>319</v>
      </c>
      <c r="C555" s="86">
        <v>1</v>
      </c>
      <c r="D555" s="150" t="str">
        <f>IFERROR(MATCH(A555,'상위 PV'!$H$2:$H$7,0),"")</f>
        <v/>
      </c>
      <c r="E555" t="str">
        <f>IF(D555="","",D555&amp;"@"&amp;COUNTIF($D$1:D555,D555))</f>
        <v/>
      </c>
      <c r="F555" t="str">
        <f t="shared" si="8"/>
        <v>Google.com</v>
      </c>
      <c r="G555">
        <v>1</v>
      </c>
      <c r="I555" t="s">
        <v>1316</v>
      </c>
      <c r="J555" t="s">
        <v>319</v>
      </c>
      <c r="K555">
        <v>1</v>
      </c>
    </row>
    <row r="556" spans="1:11">
      <c r="A556" s="86" t="s">
        <v>267</v>
      </c>
      <c r="B556" s="86" t="s">
        <v>326</v>
      </c>
      <c r="C556" s="86">
        <v>1</v>
      </c>
      <c r="D556" s="150" t="str">
        <f>IFERROR(MATCH(A556,'상위 PV'!$H$2:$H$7,0),"")</f>
        <v/>
      </c>
      <c r="E556" t="str">
        <f>IF(D556="","",D556&amp;"@"&amp;COUNTIF($D$1:D556,D556))</f>
        <v/>
      </c>
      <c r="F556" t="str">
        <f t="shared" si="8"/>
        <v>Bing</v>
      </c>
      <c r="G556">
        <v>1</v>
      </c>
      <c r="I556" t="s">
        <v>279</v>
      </c>
      <c r="J556" t="s">
        <v>1388</v>
      </c>
      <c r="K556">
        <v>1</v>
      </c>
    </row>
    <row r="557" spans="1:11">
      <c r="A557" s="86" t="s">
        <v>267</v>
      </c>
      <c r="B557" s="86" t="s">
        <v>320</v>
      </c>
      <c r="C557" s="86">
        <v>1</v>
      </c>
      <c r="D557" s="150" t="str">
        <f>IFERROR(MATCH(A557,'상위 PV'!$H$2:$H$7,0),"")</f>
        <v/>
      </c>
      <c r="E557" t="str">
        <f>IF(D557="","",D557&amp;"@"&amp;COUNTIF($D$1:D557,D557))</f>
        <v/>
      </c>
      <c r="F557" t="str">
        <f t="shared" si="8"/>
        <v>Linkedin.com</v>
      </c>
      <c r="G557">
        <v>1</v>
      </c>
      <c r="I557" t="s">
        <v>1080</v>
      </c>
      <c r="J557" t="s">
        <v>319</v>
      </c>
      <c r="K557">
        <v>1</v>
      </c>
    </row>
    <row r="558" spans="1:11">
      <c r="A558" s="86" t="s">
        <v>267</v>
      </c>
      <c r="B558" s="86" t="s">
        <v>1928</v>
      </c>
      <c r="C558" s="86">
        <v>1</v>
      </c>
      <c r="D558" s="150" t="str">
        <f>IFERROR(MATCH(A558,'상위 PV'!$H$2:$H$7,0),"")</f>
        <v/>
      </c>
      <c r="E558" t="str">
        <f>IF(D558="","",D558&amp;"@"&amp;COUNTIF($D$1:D558,D558))</f>
        <v/>
      </c>
      <c r="F558" t="str">
        <f t="shared" si="8"/>
        <v>Talk.worksmobile.com</v>
      </c>
      <c r="G558">
        <v>1</v>
      </c>
      <c r="I558" t="s">
        <v>658</v>
      </c>
      <c r="J558" t="s">
        <v>319</v>
      </c>
      <c r="K558">
        <v>1</v>
      </c>
    </row>
    <row r="559" spans="1:11">
      <c r="A559" s="86" t="s">
        <v>305</v>
      </c>
      <c r="B559" s="86" t="s">
        <v>319</v>
      </c>
      <c r="C559" s="86">
        <v>1</v>
      </c>
      <c r="D559" s="150" t="str">
        <f>IFERROR(MATCH(A559,'상위 PV'!$H$2:$H$7,0),"")</f>
        <v/>
      </c>
      <c r="E559" t="str">
        <f>IF(D559="","",D559&amp;"@"&amp;COUNTIF($D$1:D559,D559))</f>
        <v/>
      </c>
      <c r="F559" t="str">
        <f t="shared" si="8"/>
        <v>Google.com</v>
      </c>
      <c r="G559">
        <v>1</v>
      </c>
      <c r="I559" t="s">
        <v>1205</v>
      </c>
      <c r="J559" t="s">
        <v>319</v>
      </c>
      <c r="K559">
        <v>1</v>
      </c>
    </row>
    <row r="560" spans="1:11">
      <c r="A560" s="86" t="s">
        <v>1245</v>
      </c>
      <c r="B560" s="86" t="s">
        <v>318</v>
      </c>
      <c r="C560" s="86">
        <v>1</v>
      </c>
      <c r="D560" s="150" t="str">
        <f>IFERROR(MATCH(A560,'상위 PV'!$H$2:$H$7,0),"")</f>
        <v/>
      </c>
      <c r="E560" t="str">
        <f>IF(D560="","",D560&amp;"@"&amp;COUNTIF($D$1:D560,D560))</f>
        <v/>
      </c>
      <c r="F560" t="str">
        <f t="shared" si="8"/>
        <v>직접유입</v>
      </c>
      <c r="G560">
        <v>1</v>
      </c>
      <c r="I560" t="s">
        <v>1246</v>
      </c>
      <c r="J560" t="s">
        <v>947</v>
      </c>
      <c r="K560">
        <v>1</v>
      </c>
    </row>
    <row r="561" spans="1:11">
      <c r="A561" s="86" t="s">
        <v>1245</v>
      </c>
      <c r="B561" s="86" t="s">
        <v>319</v>
      </c>
      <c r="C561" s="86">
        <v>1</v>
      </c>
      <c r="D561" s="150" t="str">
        <f>IFERROR(MATCH(A561,'상위 PV'!$H$2:$H$7,0),"")</f>
        <v/>
      </c>
      <c r="E561" t="str">
        <f>IF(D561="","",D561&amp;"@"&amp;COUNTIF($D$1:D561,D561))</f>
        <v/>
      </c>
      <c r="F561" t="str">
        <f t="shared" si="8"/>
        <v>Google.com</v>
      </c>
      <c r="G561">
        <v>1</v>
      </c>
      <c r="I561" t="s">
        <v>1178</v>
      </c>
      <c r="J561" t="s">
        <v>327</v>
      </c>
      <c r="K561">
        <v>1</v>
      </c>
    </row>
    <row r="562" spans="1:11">
      <c r="A562" s="86" t="s">
        <v>1241</v>
      </c>
      <c r="B562" s="86" t="s">
        <v>319</v>
      </c>
      <c r="C562" s="86">
        <v>1</v>
      </c>
      <c r="D562" s="150" t="str">
        <f>IFERROR(MATCH(A562,'상위 PV'!$H$2:$H$7,0),"")</f>
        <v/>
      </c>
      <c r="E562" t="str">
        <f>IF(D562="","",D562&amp;"@"&amp;COUNTIF($D$1:D562,D562))</f>
        <v/>
      </c>
      <c r="F562" t="str">
        <f t="shared" si="8"/>
        <v>Google.com</v>
      </c>
      <c r="G562">
        <v>1</v>
      </c>
      <c r="I562" t="s">
        <v>1178</v>
      </c>
      <c r="J562" t="s">
        <v>319</v>
      </c>
      <c r="K562">
        <v>1</v>
      </c>
    </row>
    <row r="563" spans="1:11">
      <c r="A563" s="86" t="s">
        <v>269</v>
      </c>
      <c r="B563" s="86" t="s">
        <v>318</v>
      </c>
      <c r="C563" s="86">
        <v>1</v>
      </c>
      <c r="D563" s="150" t="str">
        <f>IFERROR(MATCH(A563,'상위 PV'!$H$2:$H$7,0),"")</f>
        <v/>
      </c>
      <c r="E563" t="str">
        <f>IF(D563="","",D563&amp;"@"&amp;COUNTIF($D$1:D563,D563))</f>
        <v/>
      </c>
      <c r="F563" t="str">
        <f t="shared" si="8"/>
        <v>직접유입</v>
      </c>
      <c r="G563">
        <v>1</v>
      </c>
      <c r="I563" t="s">
        <v>1317</v>
      </c>
      <c r="J563" t="s">
        <v>318</v>
      </c>
      <c r="K563">
        <v>1</v>
      </c>
    </row>
    <row r="564" spans="1:11">
      <c r="A564" s="86" t="s">
        <v>282</v>
      </c>
      <c r="B564" s="86" t="s">
        <v>318</v>
      </c>
      <c r="C564" s="86">
        <v>1</v>
      </c>
      <c r="D564" s="150" t="str">
        <f>IFERROR(MATCH(A564,'상위 PV'!$H$2:$H$7,0),"")</f>
        <v/>
      </c>
      <c r="E564" t="str">
        <f>IF(D564="","",D564&amp;"@"&amp;COUNTIF($D$1:D564,D564))</f>
        <v/>
      </c>
      <c r="F564" t="str">
        <f t="shared" si="8"/>
        <v>직접유입</v>
      </c>
      <c r="G564">
        <v>1</v>
      </c>
      <c r="I564" t="s">
        <v>309</v>
      </c>
      <c r="J564" t="s">
        <v>319</v>
      </c>
      <c r="K564">
        <v>1</v>
      </c>
    </row>
    <row r="565" spans="1:11">
      <c r="A565" s="86" t="s">
        <v>293</v>
      </c>
      <c r="B565" s="86" t="s">
        <v>319</v>
      </c>
      <c r="C565" s="86">
        <v>1</v>
      </c>
      <c r="D565" s="150" t="str">
        <f>IFERROR(MATCH(A565,'상위 PV'!$H$2:$H$7,0),"")</f>
        <v/>
      </c>
      <c r="E565" t="str">
        <f>IF(D565="","",D565&amp;"@"&amp;COUNTIF($D$1:D565,D565))</f>
        <v/>
      </c>
      <c r="F565" t="str">
        <f t="shared" si="8"/>
        <v>Google.com</v>
      </c>
      <c r="G565">
        <v>1</v>
      </c>
      <c r="I565" t="s">
        <v>1047</v>
      </c>
      <c r="J565" t="s">
        <v>327</v>
      </c>
      <c r="K565">
        <v>1</v>
      </c>
    </row>
    <row r="566" spans="1:11">
      <c r="A566" s="86" t="s">
        <v>266</v>
      </c>
      <c r="B566" s="86" t="s">
        <v>318</v>
      </c>
      <c r="C566" s="86">
        <v>1</v>
      </c>
      <c r="D566" s="150" t="str">
        <f>IFERROR(MATCH(A566,'상위 PV'!$H$2:$H$7,0),"")</f>
        <v/>
      </c>
      <c r="E566" t="str">
        <f>IF(D566="","",D566&amp;"@"&amp;COUNTIF($D$1:D566,D566))</f>
        <v/>
      </c>
      <c r="F566" t="str">
        <f t="shared" si="8"/>
        <v>직접유입</v>
      </c>
      <c r="G566">
        <v>1</v>
      </c>
      <c r="I566" t="s">
        <v>1318</v>
      </c>
      <c r="J566" t="s">
        <v>319</v>
      </c>
      <c r="K566">
        <v>1</v>
      </c>
    </row>
    <row r="567" spans="1:11">
      <c r="A567" s="86" t="s">
        <v>266</v>
      </c>
      <c r="B567" s="86" t="s">
        <v>319</v>
      </c>
      <c r="C567" s="86">
        <v>1</v>
      </c>
      <c r="D567" s="150" t="str">
        <f>IFERROR(MATCH(A567,'상위 PV'!$H$2:$H$7,0),"")</f>
        <v/>
      </c>
      <c r="E567" t="str">
        <f>IF(D567="","",D567&amp;"@"&amp;COUNTIF($D$1:D567,D567))</f>
        <v/>
      </c>
      <c r="F567" t="str">
        <f t="shared" si="8"/>
        <v>Google.com</v>
      </c>
      <c r="G567">
        <v>1</v>
      </c>
      <c r="I567" t="s">
        <v>606</v>
      </c>
      <c r="J567" t="s">
        <v>319</v>
      </c>
      <c r="K567">
        <v>1</v>
      </c>
    </row>
    <row r="568" spans="1:11">
      <c r="A568" s="86" t="s">
        <v>1845</v>
      </c>
      <c r="B568" s="86" t="s">
        <v>319</v>
      </c>
      <c r="C568" s="86">
        <v>1</v>
      </c>
      <c r="D568" s="150" t="str">
        <f>IFERROR(MATCH(A568,'상위 PV'!$H$2:$H$7,0),"")</f>
        <v/>
      </c>
      <c r="E568" t="str">
        <f>IF(D568="","",D568&amp;"@"&amp;COUNTIF($D$1:D568,D568))</f>
        <v/>
      </c>
      <c r="F568" t="str">
        <f t="shared" si="8"/>
        <v>Google.com</v>
      </c>
      <c r="G568">
        <v>1</v>
      </c>
      <c r="I568" t="s">
        <v>1035</v>
      </c>
      <c r="J568" t="s">
        <v>327</v>
      </c>
      <c r="K568">
        <v>1</v>
      </c>
    </row>
    <row r="569" spans="1:11">
      <c r="A569" s="86" t="s">
        <v>976</v>
      </c>
      <c r="B569" s="86" t="s">
        <v>319</v>
      </c>
      <c r="C569" s="86">
        <v>1</v>
      </c>
      <c r="D569" s="150" t="str">
        <f>IFERROR(MATCH(A569,'상위 PV'!$H$2:$H$7,0),"")</f>
        <v/>
      </c>
      <c r="E569" t="str">
        <f>IF(D569="","",D569&amp;"@"&amp;COUNTIF($D$1:D569,D569))</f>
        <v/>
      </c>
      <c r="F569" t="str">
        <f t="shared" si="8"/>
        <v>Google.com</v>
      </c>
      <c r="G569">
        <v>1</v>
      </c>
      <c r="I569" t="s">
        <v>977</v>
      </c>
      <c r="J569" t="s">
        <v>327</v>
      </c>
      <c r="K569">
        <v>1</v>
      </c>
    </row>
    <row r="570" spans="1:11">
      <c r="A570" s="86" t="s">
        <v>1040</v>
      </c>
      <c r="B570" s="86" t="s">
        <v>326</v>
      </c>
      <c r="C570" s="86">
        <v>1</v>
      </c>
      <c r="D570" s="150" t="str">
        <f>IFERROR(MATCH(A570,'상위 PV'!$H$2:$H$7,0),"")</f>
        <v/>
      </c>
      <c r="E570" t="str">
        <f>IF(D570="","",D570&amp;"@"&amp;COUNTIF($D$1:D570,D570))</f>
        <v/>
      </c>
      <c r="F570" t="str">
        <f t="shared" si="8"/>
        <v>Bing</v>
      </c>
      <c r="G570">
        <v>1</v>
      </c>
      <c r="I570" t="s">
        <v>1082</v>
      </c>
      <c r="J570" t="s">
        <v>319</v>
      </c>
      <c r="K570">
        <v>1</v>
      </c>
    </row>
    <row r="571" spans="1:11">
      <c r="A571" s="86" t="s">
        <v>1131</v>
      </c>
      <c r="B571" s="86" t="s">
        <v>319</v>
      </c>
      <c r="C571" s="86">
        <v>1</v>
      </c>
      <c r="D571" s="150" t="str">
        <f>IFERROR(MATCH(A571,'상위 PV'!$H$2:$H$7,0),"")</f>
        <v/>
      </c>
      <c r="E571" t="str">
        <f>IF(D571="","",D571&amp;"@"&amp;COUNTIF($D$1:D571,D571))</f>
        <v/>
      </c>
      <c r="F571" t="str">
        <f t="shared" si="8"/>
        <v>Google.com</v>
      </c>
      <c r="G571">
        <v>1</v>
      </c>
      <c r="I571" t="s">
        <v>1268</v>
      </c>
      <c r="J571" t="s">
        <v>319</v>
      </c>
      <c r="K571">
        <v>1</v>
      </c>
    </row>
    <row r="572" spans="1:11">
      <c r="A572" s="86" t="s">
        <v>1131</v>
      </c>
      <c r="B572" s="86" t="s">
        <v>1926</v>
      </c>
      <c r="C572" s="86">
        <v>1</v>
      </c>
      <c r="D572" s="150" t="str">
        <f>IFERROR(MATCH(A572,'상위 PV'!$H$2:$H$7,0),"")</f>
        <v/>
      </c>
      <c r="E572" t="str">
        <f>IF(D572="","",D572&amp;"@"&amp;COUNTIF($D$1:D572,D572))</f>
        <v/>
      </c>
      <c r="F572" t="str">
        <f t="shared" si="8"/>
        <v>Www4.bing.com</v>
      </c>
      <c r="G572">
        <v>1</v>
      </c>
      <c r="I572" t="s">
        <v>1268</v>
      </c>
      <c r="J572" t="s">
        <v>325</v>
      </c>
      <c r="K572">
        <v>1</v>
      </c>
    </row>
    <row r="573" spans="1:11">
      <c r="A573" s="86" t="s">
        <v>1077</v>
      </c>
      <c r="B573" s="86" t="s">
        <v>319</v>
      </c>
      <c r="C573" s="86">
        <v>1</v>
      </c>
      <c r="D573" s="150" t="str">
        <f>IFERROR(MATCH(A573,'상위 PV'!$H$2:$H$7,0),"")</f>
        <v/>
      </c>
      <c r="E573" t="str">
        <f>IF(D573="","",D573&amp;"@"&amp;COUNTIF($D$1:D573,D573))</f>
        <v/>
      </c>
      <c r="F573" t="str">
        <f t="shared" si="8"/>
        <v>Google.com</v>
      </c>
      <c r="G573">
        <v>1</v>
      </c>
      <c r="I573" t="s">
        <v>289</v>
      </c>
      <c r="J573" t="s">
        <v>318</v>
      </c>
      <c r="K573">
        <v>1</v>
      </c>
    </row>
    <row r="574" spans="1:11">
      <c r="A574" s="86" t="s">
        <v>973</v>
      </c>
      <c r="B574" s="86" t="s">
        <v>318</v>
      </c>
      <c r="C574" s="86">
        <v>1</v>
      </c>
      <c r="D574" s="150" t="str">
        <f>IFERROR(MATCH(A574,'상위 PV'!$H$2:$H$7,0),"")</f>
        <v/>
      </c>
      <c r="E574" t="str">
        <f>IF(D574="","",D574&amp;"@"&amp;COUNTIF($D$1:D574,D574))</f>
        <v/>
      </c>
      <c r="F574" t="str">
        <f t="shared" si="8"/>
        <v>직접유입</v>
      </c>
      <c r="G574">
        <v>1</v>
      </c>
      <c r="I574" t="s">
        <v>1206</v>
      </c>
      <c r="J574" t="s">
        <v>318</v>
      </c>
      <c r="K574">
        <v>1</v>
      </c>
    </row>
    <row r="575" spans="1:11">
      <c r="A575" s="86" t="s">
        <v>1168</v>
      </c>
      <c r="B575" s="86" t="s">
        <v>319</v>
      </c>
      <c r="C575" s="86">
        <v>1</v>
      </c>
      <c r="D575" s="150" t="str">
        <f>IFERROR(MATCH(A575,'상위 PV'!$H$2:$H$7,0),"")</f>
        <v/>
      </c>
      <c r="E575" t="str">
        <f>IF(D575="","",D575&amp;"@"&amp;COUNTIF($D$1:D575,D575))</f>
        <v/>
      </c>
      <c r="F575" t="str">
        <f t="shared" si="8"/>
        <v>Google.com</v>
      </c>
      <c r="G575">
        <v>1</v>
      </c>
      <c r="I575" t="s">
        <v>1206</v>
      </c>
      <c r="J575" t="s">
        <v>319</v>
      </c>
      <c r="K575">
        <v>1</v>
      </c>
    </row>
    <row r="576" spans="1:11">
      <c r="A576" s="86" t="s">
        <v>1846</v>
      </c>
      <c r="B576" s="86" t="s">
        <v>934</v>
      </c>
      <c r="C576" s="86">
        <v>1</v>
      </c>
      <c r="D576" s="150" t="str">
        <f>IFERROR(MATCH(A576,'상위 PV'!$H$2:$H$7,0),"")</f>
        <v/>
      </c>
      <c r="E576" t="str">
        <f>IF(D576="","",D576&amp;"@"&amp;COUNTIF($D$1:D576,D576))</f>
        <v/>
      </c>
      <c r="F576" t="str">
        <f t="shared" si="8"/>
        <v>Lens.google.com</v>
      </c>
      <c r="G576">
        <v>1</v>
      </c>
      <c r="I576" t="s">
        <v>1319</v>
      </c>
      <c r="J576" t="s">
        <v>319</v>
      </c>
      <c r="K576">
        <v>1</v>
      </c>
    </row>
    <row r="577" spans="1:11">
      <c r="A577" s="86" t="s">
        <v>297</v>
      </c>
      <c r="B577" s="86" t="s">
        <v>319</v>
      </c>
      <c r="C577" s="86">
        <v>1</v>
      </c>
      <c r="D577" s="150" t="str">
        <f>IFERROR(MATCH(A577,'상위 PV'!$H$2:$H$7,0),"")</f>
        <v/>
      </c>
      <c r="E577" t="str">
        <f>IF(D577="","",D577&amp;"@"&amp;COUNTIF($D$1:D577,D577))</f>
        <v/>
      </c>
      <c r="F577" t="str">
        <f t="shared" si="8"/>
        <v>Google.com</v>
      </c>
      <c r="G577">
        <v>1</v>
      </c>
      <c r="I577" t="s">
        <v>1179</v>
      </c>
      <c r="J577" t="s">
        <v>319</v>
      </c>
      <c r="K577">
        <v>1</v>
      </c>
    </row>
    <row r="578" spans="1:11">
      <c r="A578" s="86" t="s">
        <v>297</v>
      </c>
      <c r="B578" s="86" t="s">
        <v>1929</v>
      </c>
      <c r="C578" s="86">
        <v>1</v>
      </c>
      <c r="D578" s="150" t="str">
        <f>IFERROR(MATCH(A578,'상위 PV'!$H$2:$H$7,0),"")</f>
        <v/>
      </c>
      <c r="E578" t="str">
        <f>IF(D578="","",D578&amp;"@"&amp;COUNTIF($D$1:D578,D578))</f>
        <v/>
      </c>
      <c r="F578" t="str">
        <f t="shared" si="8"/>
        <v>Manufacturingdive.com</v>
      </c>
      <c r="G578">
        <v>1</v>
      </c>
      <c r="I578" t="s">
        <v>1320</v>
      </c>
      <c r="J578" t="s">
        <v>319</v>
      </c>
      <c r="K578">
        <v>1</v>
      </c>
    </row>
    <row r="579" spans="1:11">
      <c r="A579" s="86" t="s">
        <v>1847</v>
      </c>
      <c r="B579" s="86" t="s">
        <v>319</v>
      </c>
      <c r="C579" s="86">
        <v>1</v>
      </c>
      <c r="D579" s="150" t="str">
        <f>IFERROR(MATCH(A579,'상위 PV'!$H$2:$H$7,0),"")</f>
        <v/>
      </c>
      <c r="E579" t="str">
        <f>IF(D579="","",D579&amp;"@"&amp;COUNTIF($D$1:D579,D579))</f>
        <v/>
      </c>
      <c r="F579" t="str">
        <f t="shared" ref="F579:F642" si="9">IF(B579="google","Google.com",IF(B579="(direct)","직접유입",UPPER(LEFT(B579,1))&amp;MID(B579,2,99)))</f>
        <v>Google.com</v>
      </c>
      <c r="G579">
        <v>1</v>
      </c>
      <c r="I579" t="s">
        <v>1321</v>
      </c>
      <c r="J579" t="s">
        <v>319</v>
      </c>
      <c r="K579">
        <v>1</v>
      </c>
    </row>
    <row r="580" spans="1:11">
      <c r="A580" s="86" t="s">
        <v>1260</v>
      </c>
      <c r="B580" s="86" t="s">
        <v>318</v>
      </c>
      <c r="C580" s="86">
        <v>1</v>
      </c>
      <c r="D580" s="150" t="str">
        <f>IFERROR(MATCH(A580,'상위 PV'!$H$2:$H$7,0),"")</f>
        <v/>
      </c>
      <c r="E580" t="str">
        <f>IF(D580="","",D580&amp;"@"&amp;COUNTIF($D$1:D580,D580))</f>
        <v/>
      </c>
      <c r="F580" t="str">
        <f t="shared" si="9"/>
        <v>직접유입</v>
      </c>
      <c r="G580">
        <v>1</v>
      </c>
      <c r="I580" t="s">
        <v>1322</v>
      </c>
      <c r="J580" t="s">
        <v>584</v>
      </c>
      <c r="K580">
        <v>1</v>
      </c>
    </row>
    <row r="581" spans="1:11">
      <c r="A581" s="86" t="s">
        <v>1260</v>
      </c>
      <c r="B581" s="86" t="s">
        <v>319</v>
      </c>
      <c r="C581" s="86">
        <v>1</v>
      </c>
      <c r="D581" s="150" t="str">
        <f>IFERROR(MATCH(A581,'상위 PV'!$H$2:$H$7,0),"")</f>
        <v/>
      </c>
      <c r="E581" t="str">
        <f>IF(D581="","",D581&amp;"@"&amp;COUNTIF($D$1:D581,D581))</f>
        <v/>
      </c>
      <c r="F581" t="str">
        <f t="shared" si="9"/>
        <v>Google.com</v>
      </c>
      <c r="G581">
        <v>1</v>
      </c>
      <c r="I581" t="s">
        <v>1323</v>
      </c>
      <c r="J581" t="s">
        <v>318</v>
      </c>
      <c r="K581">
        <v>1</v>
      </c>
    </row>
    <row r="582" spans="1:11">
      <c r="A582" s="86" t="s">
        <v>1597</v>
      </c>
      <c r="B582" s="86" t="s">
        <v>319</v>
      </c>
      <c r="C582" s="86">
        <v>1</v>
      </c>
      <c r="D582" s="150" t="str">
        <f>IFERROR(MATCH(A582,'상위 PV'!$H$2:$H$7,0),"")</f>
        <v/>
      </c>
      <c r="E582" t="str">
        <f>IF(D582="","",D582&amp;"@"&amp;COUNTIF($D$1:D582,D582))</f>
        <v/>
      </c>
      <c r="F582" t="str">
        <f t="shared" si="9"/>
        <v>Google.com</v>
      </c>
      <c r="G582">
        <v>1</v>
      </c>
      <c r="I582" t="s">
        <v>285</v>
      </c>
      <c r="J582" t="s">
        <v>1152</v>
      </c>
      <c r="K582">
        <v>1</v>
      </c>
    </row>
    <row r="583" spans="1:11">
      <c r="A583" s="86" t="s">
        <v>1597</v>
      </c>
      <c r="B583" s="86" t="s">
        <v>1231</v>
      </c>
      <c r="C583" s="86">
        <v>1</v>
      </c>
      <c r="D583" s="150" t="str">
        <f>IFERROR(MATCH(A583,'상위 PV'!$H$2:$H$7,0),"")</f>
        <v/>
      </c>
      <c r="E583" t="str">
        <f>IF(D583="","",D583&amp;"@"&amp;COUNTIF($D$1:D583,D583))</f>
        <v/>
      </c>
      <c r="F583" t="str">
        <f t="shared" si="9"/>
        <v>Skenmove.com</v>
      </c>
      <c r="G583">
        <v>1</v>
      </c>
      <c r="I583" t="s">
        <v>285</v>
      </c>
      <c r="J583" t="s">
        <v>319</v>
      </c>
      <c r="K583">
        <v>1</v>
      </c>
    </row>
    <row r="584" spans="1:11">
      <c r="A584" s="86" t="s">
        <v>1132</v>
      </c>
      <c r="B584" s="86" t="s">
        <v>318</v>
      </c>
      <c r="C584" s="86">
        <v>1</v>
      </c>
      <c r="D584" s="150" t="str">
        <f>IFERROR(MATCH(A584,'상위 PV'!$H$2:$H$7,0),"")</f>
        <v/>
      </c>
      <c r="E584" t="str">
        <f>IF(D584="","",D584&amp;"@"&amp;COUNTIF($D$1:D584,D584))</f>
        <v/>
      </c>
      <c r="F584" t="str">
        <f t="shared" si="9"/>
        <v>직접유입</v>
      </c>
      <c r="G584">
        <v>1</v>
      </c>
      <c r="I584" t="s">
        <v>285</v>
      </c>
      <c r="J584" t="s">
        <v>584</v>
      </c>
      <c r="K584">
        <v>1</v>
      </c>
    </row>
    <row r="585" spans="1:11">
      <c r="A585" s="86" t="s">
        <v>1132</v>
      </c>
      <c r="B585" s="86" t="s">
        <v>319</v>
      </c>
      <c r="C585" s="86">
        <v>1</v>
      </c>
      <c r="D585" s="150" t="str">
        <f>IFERROR(MATCH(A585,'상위 PV'!$H$2:$H$7,0),"")</f>
        <v/>
      </c>
      <c r="E585" t="str">
        <f>IF(D585="","",D585&amp;"@"&amp;COUNTIF($D$1:D585,D585))</f>
        <v/>
      </c>
      <c r="F585" t="str">
        <f t="shared" si="9"/>
        <v>Google.com</v>
      </c>
      <c r="G585">
        <v>1</v>
      </c>
      <c r="I585" t="s">
        <v>1138</v>
      </c>
      <c r="J585" t="s">
        <v>318</v>
      </c>
      <c r="K585">
        <v>1</v>
      </c>
    </row>
    <row r="586" spans="1:11">
      <c r="A586" s="86" t="s">
        <v>1298</v>
      </c>
      <c r="B586" s="86" t="s">
        <v>319</v>
      </c>
      <c r="C586" s="86">
        <v>1</v>
      </c>
      <c r="D586" s="150" t="str">
        <f>IFERROR(MATCH(A586,'상위 PV'!$H$2:$H$7,0),"")</f>
        <v/>
      </c>
      <c r="E586" t="str">
        <f>IF(D586="","",D586&amp;"@"&amp;COUNTIF($D$1:D586,D586))</f>
        <v/>
      </c>
      <c r="F586" t="str">
        <f t="shared" si="9"/>
        <v>Google.com</v>
      </c>
      <c r="G586">
        <v>1</v>
      </c>
      <c r="I586" t="s">
        <v>652</v>
      </c>
      <c r="J586" t="s">
        <v>319</v>
      </c>
      <c r="K586">
        <v>1</v>
      </c>
    </row>
    <row r="587" spans="1:11">
      <c r="A587" s="86" t="s">
        <v>1848</v>
      </c>
      <c r="B587" s="86" t="s">
        <v>318</v>
      </c>
      <c r="C587" s="86">
        <v>1</v>
      </c>
      <c r="D587" s="150" t="str">
        <f>IFERROR(MATCH(A587,'상위 PV'!$H$2:$H$7,0),"")</f>
        <v/>
      </c>
      <c r="E587" t="str">
        <f>IF(D587="","",D587&amp;"@"&amp;COUNTIF($D$1:D587,D587))</f>
        <v/>
      </c>
      <c r="F587" t="str">
        <f t="shared" si="9"/>
        <v>직접유입</v>
      </c>
      <c r="G587">
        <v>1</v>
      </c>
      <c r="I587" t="s">
        <v>1169</v>
      </c>
      <c r="J587" t="s">
        <v>326</v>
      </c>
      <c r="K587">
        <v>1</v>
      </c>
    </row>
    <row r="588" spans="1:11">
      <c r="A588" s="86" t="s">
        <v>255</v>
      </c>
      <c r="B588" s="86" t="s">
        <v>318</v>
      </c>
      <c r="C588" s="86">
        <v>1</v>
      </c>
      <c r="D588" s="150" t="str">
        <f>IFERROR(MATCH(A588,'상위 PV'!$H$2:$H$7,0),"")</f>
        <v/>
      </c>
      <c r="E588" t="str">
        <f>IF(D588="","",D588&amp;"@"&amp;COUNTIF($D$1:D588,D588))</f>
        <v/>
      </c>
      <c r="F588" t="str">
        <f t="shared" si="9"/>
        <v>직접유입</v>
      </c>
      <c r="G588">
        <v>1</v>
      </c>
      <c r="I588" t="s">
        <v>1169</v>
      </c>
      <c r="J588" t="s">
        <v>1231</v>
      </c>
      <c r="K588">
        <v>1</v>
      </c>
    </row>
    <row r="589" spans="1:11">
      <c r="A589" s="86" t="s">
        <v>255</v>
      </c>
      <c r="B589" s="86" t="s">
        <v>1930</v>
      </c>
      <c r="C589" s="86">
        <v>1</v>
      </c>
      <c r="D589" s="150" t="str">
        <f>IFERROR(MATCH(A589,'상위 PV'!$H$2:$H$7,0),"")</f>
        <v/>
      </c>
      <c r="E589" t="str">
        <f>IF(D589="","",D589&amp;"@"&amp;COUNTIF($D$1:D589,D589))</f>
        <v/>
      </c>
      <c r="F589" t="str">
        <f t="shared" si="9"/>
        <v>Kimi.moonshot.cn</v>
      </c>
      <c r="G589">
        <v>1</v>
      </c>
      <c r="I589" t="s">
        <v>268</v>
      </c>
      <c r="J589" t="s">
        <v>326</v>
      </c>
      <c r="K589">
        <v>1</v>
      </c>
    </row>
    <row r="590" spans="1:11">
      <c r="A590" s="86" t="s">
        <v>256</v>
      </c>
      <c r="B590" s="86" t="s">
        <v>319</v>
      </c>
      <c r="C590" s="86">
        <v>1</v>
      </c>
      <c r="D590" s="150" t="str">
        <f>IFERROR(MATCH(A590,'상위 PV'!$H$2:$H$7,0),"")</f>
        <v/>
      </c>
      <c r="E590" t="str">
        <f>IF(D590="","",D590&amp;"@"&amp;COUNTIF($D$1:D590,D590))</f>
        <v/>
      </c>
      <c r="F590" t="str">
        <f t="shared" si="9"/>
        <v>Google.com</v>
      </c>
      <c r="G590">
        <v>1</v>
      </c>
      <c r="I590" t="s">
        <v>970</v>
      </c>
      <c r="J590" t="s">
        <v>318</v>
      </c>
      <c r="K590">
        <v>1</v>
      </c>
    </row>
    <row r="591" spans="1:11">
      <c r="A591" s="86" t="s">
        <v>1849</v>
      </c>
      <c r="B591" s="86" t="s">
        <v>320</v>
      </c>
      <c r="C591" s="86">
        <v>1</v>
      </c>
      <c r="D591" s="150" t="str">
        <f>IFERROR(MATCH(A591,'상위 PV'!$H$2:$H$7,0),"")</f>
        <v/>
      </c>
      <c r="E591" t="str">
        <f>IF(D591="","",D591&amp;"@"&amp;COUNTIF($D$1:D591,D591))</f>
        <v/>
      </c>
      <c r="F591" t="str">
        <f t="shared" si="9"/>
        <v>Linkedin.com</v>
      </c>
      <c r="G591">
        <v>1</v>
      </c>
      <c r="I591" t="s">
        <v>1324</v>
      </c>
      <c r="J591" t="s">
        <v>319</v>
      </c>
      <c r="K591">
        <v>1</v>
      </c>
    </row>
    <row r="592" spans="1:11">
      <c r="A592" s="86" t="s">
        <v>331</v>
      </c>
      <c r="B592" s="86" t="s">
        <v>326</v>
      </c>
      <c r="C592" s="86">
        <v>1</v>
      </c>
      <c r="D592" s="150" t="str">
        <f>IFERROR(MATCH(A592,'상위 PV'!$H$2:$H$7,0),"")</f>
        <v/>
      </c>
      <c r="E592" t="str">
        <f>IF(D592="","",D592&amp;"@"&amp;COUNTIF($D$1:D592,D592))</f>
        <v/>
      </c>
      <c r="F592" t="str">
        <f t="shared" si="9"/>
        <v>Bing</v>
      </c>
      <c r="G592">
        <v>1</v>
      </c>
      <c r="I592" t="s">
        <v>1208</v>
      </c>
      <c r="J592" t="s">
        <v>319</v>
      </c>
      <c r="K592">
        <v>1</v>
      </c>
    </row>
    <row r="593" spans="1:11">
      <c r="A593" s="86" t="s">
        <v>1850</v>
      </c>
      <c r="B593" s="86" t="s">
        <v>319</v>
      </c>
      <c r="C593" s="86">
        <v>1</v>
      </c>
      <c r="D593" s="150" t="str">
        <f>IFERROR(MATCH(A593,'상위 PV'!$H$2:$H$7,0),"")</f>
        <v/>
      </c>
      <c r="E593" t="str">
        <f>IF(D593="","",D593&amp;"@"&amp;COUNTIF($D$1:D593,D593))</f>
        <v/>
      </c>
      <c r="F593" t="str">
        <f t="shared" si="9"/>
        <v>Google.com</v>
      </c>
      <c r="G593">
        <v>1</v>
      </c>
      <c r="I593" t="s">
        <v>1209</v>
      </c>
      <c r="J593" t="s">
        <v>318</v>
      </c>
      <c r="K593">
        <v>1</v>
      </c>
    </row>
    <row r="594" spans="1:11">
      <c r="A594" s="86" t="s">
        <v>1299</v>
      </c>
      <c r="B594" s="86" t="s">
        <v>319</v>
      </c>
      <c r="C594" s="86">
        <v>1</v>
      </c>
      <c r="D594" s="150" t="str">
        <f>IFERROR(MATCH(A594,'상위 PV'!$H$2:$H$7,0),"")</f>
        <v/>
      </c>
      <c r="E594" t="str">
        <f>IF(D594="","",D594&amp;"@"&amp;COUNTIF($D$1:D594,D594))</f>
        <v/>
      </c>
      <c r="F594" t="str">
        <f t="shared" si="9"/>
        <v>Google.com</v>
      </c>
      <c r="G594">
        <v>1</v>
      </c>
      <c r="I594" t="s">
        <v>1209</v>
      </c>
      <c r="J594" t="s">
        <v>319</v>
      </c>
      <c r="K594">
        <v>1</v>
      </c>
    </row>
    <row r="595" spans="1:11">
      <c r="A595" s="86" t="s">
        <v>1851</v>
      </c>
      <c r="B595" s="86" t="s">
        <v>319</v>
      </c>
      <c r="C595" s="86">
        <v>1</v>
      </c>
      <c r="D595" s="150" t="str">
        <f>IFERROR(MATCH(A595,'상위 PV'!$H$2:$H$7,0),"")</f>
        <v/>
      </c>
      <c r="E595" t="str">
        <f>IF(D595="","",D595&amp;"@"&amp;COUNTIF($D$1:D595,D595))</f>
        <v/>
      </c>
      <c r="F595" t="str">
        <f t="shared" si="9"/>
        <v>Google.com</v>
      </c>
      <c r="G595">
        <v>1</v>
      </c>
      <c r="I595" t="s">
        <v>591</v>
      </c>
      <c r="J595" t="s">
        <v>319</v>
      </c>
      <c r="K595">
        <v>1</v>
      </c>
    </row>
    <row r="596" spans="1:11">
      <c r="A596" s="86" t="s">
        <v>579</v>
      </c>
      <c r="B596" s="86" t="s">
        <v>319</v>
      </c>
      <c r="C596" s="86">
        <v>1</v>
      </c>
      <c r="D596" s="150" t="str">
        <f>IFERROR(MATCH(A596,'상위 PV'!$H$2:$H$7,0),"")</f>
        <v/>
      </c>
      <c r="E596" t="str">
        <f>IF(D596="","",D596&amp;"@"&amp;COUNTIF($D$1:D596,D596))</f>
        <v/>
      </c>
      <c r="F596" t="str">
        <f t="shared" si="9"/>
        <v>Google.com</v>
      </c>
      <c r="G596">
        <v>1</v>
      </c>
      <c r="I596" t="s">
        <v>1325</v>
      </c>
      <c r="J596" t="s">
        <v>319</v>
      </c>
      <c r="K596">
        <v>1</v>
      </c>
    </row>
    <row r="597" spans="1:11">
      <c r="A597" s="86" t="s">
        <v>618</v>
      </c>
      <c r="B597" s="86" t="s">
        <v>318</v>
      </c>
      <c r="C597" s="86">
        <v>1</v>
      </c>
      <c r="D597" s="150" t="str">
        <f>IFERROR(MATCH(A597,'상위 PV'!$H$2:$H$7,0),"")</f>
        <v/>
      </c>
      <c r="E597" t="str">
        <f>IF(D597="","",D597&amp;"@"&amp;COUNTIF($D$1:D597,D597))</f>
        <v/>
      </c>
      <c r="F597" t="str">
        <f t="shared" si="9"/>
        <v>직접유입</v>
      </c>
      <c r="G597">
        <v>1</v>
      </c>
      <c r="I597" t="s">
        <v>1326</v>
      </c>
      <c r="J597" t="s">
        <v>319</v>
      </c>
      <c r="K597">
        <v>1</v>
      </c>
    </row>
    <row r="598" spans="1:11">
      <c r="A598" s="86" t="s">
        <v>1134</v>
      </c>
      <c r="B598" s="86" t="s">
        <v>1664</v>
      </c>
      <c r="C598" s="86">
        <v>1</v>
      </c>
      <c r="D598" s="150" t="str">
        <f>IFERROR(MATCH(A598,'상위 PV'!$H$2:$H$7,0),"")</f>
        <v/>
      </c>
      <c r="E598" t="str">
        <f>IF(D598="","",D598&amp;"@"&amp;COUNTIF($D$1:D598,D598))</f>
        <v/>
      </c>
      <c r="F598" t="str">
        <f t="shared" si="9"/>
        <v>Chatgpt.com</v>
      </c>
      <c r="G598">
        <v>1</v>
      </c>
      <c r="I598" t="s">
        <v>1175</v>
      </c>
      <c r="J598" t="s">
        <v>319</v>
      </c>
      <c r="K598">
        <v>1</v>
      </c>
    </row>
    <row r="599" spans="1:11">
      <c r="A599" s="86" t="s">
        <v>1852</v>
      </c>
      <c r="B599" s="86" t="s">
        <v>320</v>
      </c>
      <c r="C599" s="86">
        <v>1</v>
      </c>
      <c r="D599" s="150" t="str">
        <f>IFERROR(MATCH(A599,'상위 PV'!$H$2:$H$7,0),"")</f>
        <v/>
      </c>
      <c r="E599" t="str">
        <f>IF(D599="","",D599&amp;"@"&amp;COUNTIF($D$1:D599,D599))</f>
        <v/>
      </c>
      <c r="F599" t="str">
        <f t="shared" si="9"/>
        <v>Linkedin.com</v>
      </c>
      <c r="G599">
        <v>1</v>
      </c>
      <c r="I599" t="s">
        <v>1327</v>
      </c>
      <c r="J599" t="s">
        <v>319</v>
      </c>
      <c r="K599">
        <v>1</v>
      </c>
    </row>
    <row r="600" spans="1:11">
      <c r="A600" s="86" t="s">
        <v>513</v>
      </c>
      <c r="B600" s="86" t="s">
        <v>319</v>
      </c>
      <c r="C600" s="86">
        <v>1</v>
      </c>
      <c r="D600" s="150" t="str">
        <f>IFERROR(MATCH(A600,'상위 PV'!$H$2:$H$7,0),"")</f>
        <v/>
      </c>
      <c r="E600" t="str">
        <f>IF(D600="","",D600&amp;"@"&amp;COUNTIF($D$1:D600,D600))</f>
        <v/>
      </c>
      <c r="F600" t="str">
        <f t="shared" si="9"/>
        <v>Google.com</v>
      </c>
      <c r="G600">
        <v>1</v>
      </c>
      <c r="I600" t="s">
        <v>1328</v>
      </c>
      <c r="J600" t="s">
        <v>319</v>
      </c>
      <c r="K600">
        <v>1</v>
      </c>
    </row>
    <row r="601" spans="1:11">
      <c r="A601" s="86" t="s">
        <v>513</v>
      </c>
      <c r="B601" s="86" t="s">
        <v>320</v>
      </c>
      <c r="C601" s="86">
        <v>1</v>
      </c>
      <c r="D601" s="150" t="str">
        <f>IFERROR(MATCH(A601,'상위 PV'!$H$2:$H$7,0),"")</f>
        <v/>
      </c>
      <c r="E601" t="str">
        <f>IF(D601="","",D601&amp;"@"&amp;COUNTIF($D$1:D601,D601))</f>
        <v/>
      </c>
      <c r="F601" t="str">
        <f t="shared" si="9"/>
        <v>Linkedin.com</v>
      </c>
      <c r="G601">
        <v>1</v>
      </c>
      <c r="I601" t="s">
        <v>1329</v>
      </c>
      <c r="J601" t="s">
        <v>319</v>
      </c>
      <c r="K601">
        <v>1</v>
      </c>
    </row>
    <row r="602" spans="1:11">
      <c r="A602" s="86" t="s">
        <v>513</v>
      </c>
      <c r="B602" s="86" t="s">
        <v>321</v>
      </c>
      <c r="C602" s="86">
        <v>1</v>
      </c>
      <c r="D602" s="150" t="str">
        <f>IFERROR(MATCH(A602,'상위 PV'!$H$2:$H$7,0),"")</f>
        <v/>
      </c>
      <c r="E602" t="str">
        <f>IF(D602="","",D602&amp;"@"&amp;COUNTIF($D$1:D602,D602))</f>
        <v/>
      </c>
      <c r="F602" t="str">
        <f t="shared" si="9"/>
        <v>Skinnovation.com</v>
      </c>
      <c r="G602">
        <v>1</v>
      </c>
      <c r="I602" t="s">
        <v>1140</v>
      </c>
      <c r="J602" t="s">
        <v>319</v>
      </c>
      <c r="K602">
        <v>1</v>
      </c>
    </row>
    <row r="603" spans="1:11">
      <c r="A603" s="86" t="s">
        <v>1176</v>
      </c>
      <c r="B603" s="86" t="s">
        <v>319</v>
      </c>
      <c r="C603" s="86">
        <v>1</v>
      </c>
      <c r="D603" s="150" t="str">
        <f>IFERROR(MATCH(A603,'상위 PV'!$H$2:$H$7,0),"")</f>
        <v/>
      </c>
      <c r="E603" t="str">
        <f>IF(D603="","",D603&amp;"@"&amp;COUNTIF($D$1:D603,D603))</f>
        <v/>
      </c>
      <c r="F603" t="str">
        <f t="shared" si="9"/>
        <v>Google.com</v>
      </c>
      <c r="G603">
        <v>1</v>
      </c>
      <c r="I603" t="s">
        <v>1212</v>
      </c>
      <c r="J603" t="s">
        <v>318</v>
      </c>
      <c r="K603">
        <v>1</v>
      </c>
    </row>
    <row r="604" spans="1:11">
      <c r="A604" s="86" t="s">
        <v>516</v>
      </c>
      <c r="B604" s="86" t="s">
        <v>319</v>
      </c>
      <c r="C604" s="86">
        <v>1</v>
      </c>
      <c r="D604" s="150" t="str">
        <f>IFERROR(MATCH(A604,'상위 PV'!$H$2:$H$7,0),"")</f>
        <v/>
      </c>
      <c r="E604" t="str">
        <f>IF(D604="","",D604&amp;"@"&amp;COUNTIF($D$1:D604,D604))</f>
        <v/>
      </c>
      <c r="F604" t="str">
        <f t="shared" si="9"/>
        <v>Google.com</v>
      </c>
      <c r="G604">
        <v>1</v>
      </c>
      <c r="I604" t="s">
        <v>257</v>
      </c>
      <c r="J604" t="s">
        <v>318</v>
      </c>
      <c r="K604">
        <v>1</v>
      </c>
    </row>
    <row r="605" spans="1:11">
      <c r="A605" s="86" t="s">
        <v>1116</v>
      </c>
      <c r="B605" s="86" t="s">
        <v>319</v>
      </c>
      <c r="C605" s="86">
        <v>1</v>
      </c>
      <c r="D605" s="150" t="str">
        <f>IFERROR(MATCH(A605,'상위 PV'!$H$2:$H$7,0),"")</f>
        <v/>
      </c>
      <c r="E605" t="str">
        <f>IF(D605="","",D605&amp;"@"&amp;COUNTIF($D$1:D605,D605))</f>
        <v/>
      </c>
      <c r="F605" t="str">
        <f t="shared" si="9"/>
        <v>Google.com</v>
      </c>
      <c r="G605">
        <v>1</v>
      </c>
      <c r="I605" t="s">
        <v>257</v>
      </c>
      <c r="J605" t="s">
        <v>1389</v>
      </c>
      <c r="K605">
        <v>1</v>
      </c>
    </row>
    <row r="606" spans="1:11">
      <c r="A606" s="86" t="s">
        <v>1116</v>
      </c>
      <c r="B606" s="86" t="s">
        <v>320</v>
      </c>
      <c r="C606" s="86">
        <v>1</v>
      </c>
      <c r="D606" s="150" t="str">
        <f>IFERROR(MATCH(A606,'상위 PV'!$H$2:$H$7,0),"")</f>
        <v/>
      </c>
      <c r="E606" t="str">
        <f>IF(D606="","",D606&amp;"@"&amp;COUNTIF($D$1:D606,D606))</f>
        <v/>
      </c>
      <c r="F606" t="str">
        <f t="shared" si="9"/>
        <v>Linkedin.com</v>
      </c>
      <c r="G606">
        <v>1</v>
      </c>
      <c r="I606" t="s">
        <v>1213</v>
      </c>
      <c r="J606" t="s">
        <v>318</v>
      </c>
      <c r="K606">
        <v>1</v>
      </c>
    </row>
    <row r="607" spans="1:11">
      <c r="A607" s="86" t="s">
        <v>1262</v>
      </c>
      <c r="B607" s="86" t="s">
        <v>319</v>
      </c>
      <c r="C607" s="86">
        <v>1</v>
      </c>
      <c r="D607" s="150" t="str">
        <f>IFERROR(MATCH(A607,'상위 PV'!$H$2:$H$7,0),"")</f>
        <v/>
      </c>
      <c r="E607" t="str">
        <f>IF(D607="","",D607&amp;"@"&amp;COUNTIF($D$1:D607,D607))</f>
        <v/>
      </c>
      <c r="F607" t="str">
        <f t="shared" si="9"/>
        <v>Google.com</v>
      </c>
      <c r="G607">
        <v>1</v>
      </c>
      <c r="I607" t="s">
        <v>1213</v>
      </c>
      <c r="J607" t="s">
        <v>319</v>
      </c>
      <c r="K607">
        <v>1</v>
      </c>
    </row>
    <row r="608" spans="1:11">
      <c r="A608" s="86" t="s">
        <v>1853</v>
      </c>
      <c r="B608" s="86" t="s">
        <v>318</v>
      </c>
      <c r="C608" s="86">
        <v>1</v>
      </c>
      <c r="D608" s="150" t="str">
        <f>IFERROR(MATCH(A608,'상위 PV'!$H$2:$H$7,0),"")</f>
        <v/>
      </c>
      <c r="E608" t="str">
        <f>IF(D608="","",D608&amp;"@"&amp;COUNTIF($D$1:D608,D608))</f>
        <v/>
      </c>
      <c r="F608" t="str">
        <f t="shared" si="9"/>
        <v>직접유입</v>
      </c>
      <c r="G608">
        <v>1</v>
      </c>
      <c r="I608" t="s">
        <v>944</v>
      </c>
      <c r="J608" t="s">
        <v>318</v>
      </c>
      <c r="K608">
        <v>1</v>
      </c>
    </row>
    <row r="609" spans="1:11">
      <c r="A609" s="86" t="s">
        <v>583</v>
      </c>
      <c r="B609" s="86" t="s">
        <v>321</v>
      </c>
      <c r="C609" s="86">
        <v>1</v>
      </c>
      <c r="D609" s="150" t="str">
        <f>IFERROR(MATCH(A609,'상위 PV'!$H$2:$H$7,0),"")</f>
        <v/>
      </c>
      <c r="E609" t="str">
        <f>IF(D609="","",D609&amp;"@"&amp;COUNTIF($D$1:D609,D609))</f>
        <v/>
      </c>
      <c r="F609" t="str">
        <f t="shared" si="9"/>
        <v>Skinnovation.com</v>
      </c>
      <c r="G609">
        <v>1</v>
      </c>
      <c r="I609" t="s">
        <v>1214</v>
      </c>
      <c r="J609" t="s">
        <v>319</v>
      </c>
      <c r="K609">
        <v>1</v>
      </c>
    </row>
    <row r="610" spans="1:11">
      <c r="A610" s="86" t="s">
        <v>582</v>
      </c>
      <c r="B610" s="86" t="s">
        <v>320</v>
      </c>
      <c r="C610" s="86">
        <v>1</v>
      </c>
      <c r="D610" s="150" t="str">
        <f>IFERROR(MATCH(A610,'상위 PV'!$H$2:$H$7,0),"")</f>
        <v/>
      </c>
      <c r="E610" t="str">
        <f>IF(D610="","",D610&amp;"@"&amp;COUNTIF($D$1:D610,D610))</f>
        <v/>
      </c>
      <c r="F610" t="str">
        <f t="shared" si="9"/>
        <v>Linkedin.com</v>
      </c>
      <c r="G610">
        <v>1</v>
      </c>
      <c r="I610" t="s">
        <v>1215</v>
      </c>
      <c r="J610" t="s">
        <v>1231</v>
      </c>
      <c r="K610">
        <v>1</v>
      </c>
    </row>
    <row r="611" spans="1:11">
      <c r="A611" s="86" t="s">
        <v>597</v>
      </c>
      <c r="B611" s="86" t="s">
        <v>318</v>
      </c>
      <c r="C611" s="86">
        <v>1</v>
      </c>
      <c r="D611" s="150" t="str">
        <f>IFERROR(MATCH(A611,'상위 PV'!$H$2:$H$7,0),"")</f>
        <v/>
      </c>
      <c r="E611" t="str">
        <f>IF(D611="","",D611&amp;"@"&amp;COUNTIF($D$1:D611,D611))</f>
        <v/>
      </c>
      <c r="F611" t="str">
        <f t="shared" si="9"/>
        <v>직접유입</v>
      </c>
      <c r="G611">
        <v>1</v>
      </c>
      <c r="I611" t="s">
        <v>1216</v>
      </c>
      <c r="J611" t="s">
        <v>318</v>
      </c>
      <c r="K611">
        <v>1</v>
      </c>
    </row>
    <row r="612" spans="1:11">
      <c r="A612" s="86" t="s">
        <v>597</v>
      </c>
      <c r="B612" s="86" t="s">
        <v>321</v>
      </c>
      <c r="C612" s="86">
        <v>1</v>
      </c>
      <c r="D612" s="150" t="str">
        <f>IFERROR(MATCH(A612,'상위 PV'!$H$2:$H$7,0),"")</f>
        <v/>
      </c>
      <c r="E612" t="str">
        <f>IF(D612="","",D612&amp;"@"&amp;COUNTIF($D$1:D612,D612))</f>
        <v/>
      </c>
      <c r="F612" t="str">
        <f t="shared" si="9"/>
        <v>Skinnovation.com</v>
      </c>
      <c r="G612">
        <v>1</v>
      </c>
      <c r="I612" t="s">
        <v>1128</v>
      </c>
      <c r="J612" t="s">
        <v>318</v>
      </c>
      <c r="K612">
        <v>1</v>
      </c>
    </row>
    <row r="613" spans="1:11">
      <c r="A613" s="86" t="s">
        <v>972</v>
      </c>
      <c r="B613" s="86" t="s">
        <v>318</v>
      </c>
      <c r="C613" s="86">
        <v>1</v>
      </c>
      <c r="D613" s="150" t="str">
        <f>IFERROR(MATCH(A613,'상위 PV'!$H$2:$H$7,0),"")</f>
        <v/>
      </c>
      <c r="E613" t="str">
        <f>IF(D613="","",D613&amp;"@"&amp;COUNTIF($D$1:D613,D613))</f>
        <v/>
      </c>
      <c r="F613" t="str">
        <f t="shared" si="9"/>
        <v>직접유입</v>
      </c>
      <c r="G613">
        <v>1</v>
      </c>
      <c r="I613" t="s">
        <v>1330</v>
      </c>
      <c r="J613" t="s">
        <v>319</v>
      </c>
      <c r="K613">
        <v>1</v>
      </c>
    </row>
    <row r="614" spans="1:11">
      <c r="A614" s="86" t="s">
        <v>1854</v>
      </c>
      <c r="B614" s="86" t="s">
        <v>319</v>
      </c>
      <c r="C614" s="86">
        <v>1</v>
      </c>
      <c r="D614" s="150" t="str">
        <f>IFERROR(MATCH(A614,'상위 PV'!$H$2:$H$7,0),"")</f>
        <v/>
      </c>
      <c r="E614" t="str">
        <f>IF(D614="","",D614&amp;"@"&amp;COUNTIF($D$1:D614,D614))</f>
        <v/>
      </c>
      <c r="F614" t="str">
        <f t="shared" si="9"/>
        <v>Google.com</v>
      </c>
      <c r="G614">
        <v>1</v>
      </c>
      <c r="I614" t="s">
        <v>647</v>
      </c>
      <c r="J614" t="s">
        <v>326</v>
      </c>
      <c r="K614">
        <v>1</v>
      </c>
    </row>
    <row r="615" spans="1:11">
      <c r="A615" s="86" t="s">
        <v>613</v>
      </c>
      <c r="B615" s="86" t="s">
        <v>584</v>
      </c>
      <c r="C615" s="86">
        <v>1</v>
      </c>
      <c r="D615" s="150" t="str">
        <f>IFERROR(MATCH(A615,'상위 PV'!$H$2:$H$7,0),"")</f>
        <v/>
      </c>
      <c r="E615" t="str">
        <f>IF(D615="","",D615&amp;"@"&amp;COUNTIF($D$1:D615,D615))</f>
        <v/>
      </c>
      <c r="F615" t="str">
        <f t="shared" si="9"/>
        <v>Yahoo</v>
      </c>
      <c r="G615">
        <v>1</v>
      </c>
      <c r="I615" t="s">
        <v>1123</v>
      </c>
      <c r="J615" t="s">
        <v>319</v>
      </c>
      <c r="K615">
        <v>1</v>
      </c>
    </row>
    <row r="616" spans="1:11">
      <c r="A616" s="86" t="s">
        <v>615</v>
      </c>
      <c r="B616" s="86" t="s">
        <v>320</v>
      </c>
      <c r="C616" s="86">
        <v>1</v>
      </c>
      <c r="D616" s="150" t="str">
        <f>IFERROR(MATCH(A616,'상위 PV'!$H$2:$H$7,0),"")</f>
        <v/>
      </c>
      <c r="E616" t="str">
        <f>IF(D616="","",D616&amp;"@"&amp;COUNTIF($D$1:D616,D616))</f>
        <v/>
      </c>
      <c r="F616" t="str">
        <f t="shared" si="9"/>
        <v>Linkedin.com</v>
      </c>
      <c r="G616">
        <v>1</v>
      </c>
      <c r="I616" t="s">
        <v>505</v>
      </c>
      <c r="J616" t="s">
        <v>326</v>
      </c>
      <c r="K616">
        <v>1</v>
      </c>
    </row>
    <row r="617" spans="1:11">
      <c r="A617" s="86" t="s">
        <v>616</v>
      </c>
      <c r="B617" s="86" t="s">
        <v>318</v>
      </c>
      <c r="C617" s="86">
        <v>1</v>
      </c>
      <c r="D617" s="150" t="str">
        <f>IFERROR(MATCH(A617,'상위 PV'!$H$2:$H$7,0),"")</f>
        <v/>
      </c>
      <c r="E617" t="str">
        <f>IF(D617="","",D617&amp;"@"&amp;COUNTIF($D$1:D617,D617))</f>
        <v/>
      </c>
      <c r="F617" t="str">
        <f t="shared" si="9"/>
        <v>직접유입</v>
      </c>
      <c r="G617">
        <v>1</v>
      </c>
      <c r="I617" t="s">
        <v>915</v>
      </c>
      <c r="J617" t="s">
        <v>319</v>
      </c>
      <c r="K617">
        <v>1</v>
      </c>
    </row>
    <row r="618" spans="1:11">
      <c r="A618" s="86" t="s">
        <v>616</v>
      </c>
      <c r="B618" s="86" t="s">
        <v>319</v>
      </c>
      <c r="C618" s="86">
        <v>1</v>
      </c>
      <c r="D618" s="150" t="str">
        <f>IFERROR(MATCH(A618,'상위 PV'!$H$2:$H$7,0),"")</f>
        <v/>
      </c>
      <c r="E618" t="str">
        <f>IF(D618="","",D618&amp;"@"&amp;COUNTIF($D$1:D618,D618))</f>
        <v/>
      </c>
      <c r="F618" t="str">
        <f t="shared" si="9"/>
        <v>Google.com</v>
      </c>
      <c r="G618">
        <v>1</v>
      </c>
      <c r="I618" t="s">
        <v>301</v>
      </c>
      <c r="J618" t="s">
        <v>319</v>
      </c>
      <c r="K618">
        <v>1</v>
      </c>
    </row>
    <row r="619" spans="1:11">
      <c r="A619" s="86" t="s">
        <v>1855</v>
      </c>
      <c r="B619" s="86" t="s">
        <v>319</v>
      </c>
      <c r="C619" s="86">
        <v>1</v>
      </c>
      <c r="D619" s="150" t="str">
        <f>IFERROR(MATCH(A619,'상위 PV'!$H$2:$H$7,0),"")</f>
        <v/>
      </c>
      <c r="E619" t="str">
        <f>IF(D619="","",D619&amp;"@"&amp;COUNTIF($D$1:D619,D619))</f>
        <v/>
      </c>
      <c r="F619" t="str">
        <f t="shared" si="9"/>
        <v>Google.com</v>
      </c>
      <c r="G619">
        <v>1</v>
      </c>
      <c r="I619" t="s">
        <v>1083</v>
      </c>
      <c r="J619" t="s">
        <v>318</v>
      </c>
      <c r="K619">
        <v>1</v>
      </c>
    </row>
    <row r="620" spans="1:11">
      <c r="A620" s="86" t="s">
        <v>1856</v>
      </c>
      <c r="B620" s="86" t="s">
        <v>319</v>
      </c>
      <c r="C620" s="86">
        <v>1</v>
      </c>
      <c r="D620" s="150" t="str">
        <f>IFERROR(MATCH(A620,'상위 PV'!$H$2:$H$7,0),"")</f>
        <v/>
      </c>
      <c r="E620" t="str">
        <f>IF(D620="","",D620&amp;"@"&amp;COUNTIF($D$1:D620,D620))</f>
        <v/>
      </c>
      <c r="F620" t="str">
        <f t="shared" si="9"/>
        <v>Google.com</v>
      </c>
      <c r="G620">
        <v>1</v>
      </c>
      <c r="I620" t="s">
        <v>1191</v>
      </c>
      <c r="J620" t="s">
        <v>319</v>
      </c>
      <c r="K620">
        <v>1</v>
      </c>
    </row>
    <row r="621" spans="1:11">
      <c r="A621" s="86" t="s">
        <v>1767</v>
      </c>
      <c r="B621" s="86" t="s">
        <v>319</v>
      </c>
      <c r="C621" s="86">
        <v>1</v>
      </c>
      <c r="D621" s="150" t="str">
        <f>IFERROR(MATCH(A621,'상위 PV'!$H$2:$H$7,0),"")</f>
        <v/>
      </c>
      <c r="E621" t="str">
        <f>IF(D621="","",D621&amp;"@"&amp;COUNTIF($D$1:D621,D621))</f>
        <v/>
      </c>
      <c r="F621" t="str">
        <f t="shared" si="9"/>
        <v>Google.com</v>
      </c>
      <c r="G621">
        <v>1</v>
      </c>
      <c r="I621" t="s">
        <v>1217</v>
      </c>
      <c r="J621" t="s">
        <v>1231</v>
      </c>
      <c r="K621">
        <v>1</v>
      </c>
    </row>
    <row r="622" spans="1:11">
      <c r="A622" s="86" t="s">
        <v>645</v>
      </c>
      <c r="B622" s="86" t="s">
        <v>1664</v>
      </c>
      <c r="C622" s="86">
        <v>1</v>
      </c>
      <c r="D622" s="150" t="str">
        <f>IFERROR(MATCH(A622,'상위 PV'!$H$2:$H$7,0),"")</f>
        <v/>
      </c>
      <c r="E622" t="str">
        <f>IF(D622="","",D622&amp;"@"&amp;COUNTIF($D$1:D622,D622))</f>
        <v/>
      </c>
      <c r="F622" t="str">
        <f t="shared" si="9"/>
        <v>Chatgpt.com</v>
      </c>
      <c r="G622">
        <v>1</v>
      </c>
      <c r="I622" t="s">
        <v>1072</v>
      </c>
      <c r="J622" t="s">
        <v>319</v>
      </c>
      <c r="K622">
        <v>1</v>
      </c>
    </row>
    <row r="623" spans="1:11">
      <c r="A623" s="86" t="s">
        <v>657</v>
      </c>
      <c r="B623" s="86" t="s">
        <v>1515</v>
      </c>
      <c r="C623" s="86">
        <v>1</v>
      </c>
      <c r="D623" s="150" t="str">
        <f>IFERROR(MATCH(A623,'상위 PV'!$H$2:$H$7,0),"")</f>
        <v/>
      </c>
      <c r="E623" t="str">
        <f>IF(D623="","",D623&amp;"@"&amp;COUNTIF($D$1:D623,D623))</f>
        <v/>
      </c>
      <c r="F623" t="str">
        <f t="shared" si="9"/>
        <v>Eng.skearthon.com</v>
      </c>
      <c r="G623">
        <v>1</v>
      </c>
      <c r="I623" t="s">
        <v>1125</v>
      </c>
      <c r="J623" t="s">
        <v>319</v>
      </c>
      <c r="K623">
        <v>1</v>
      </c>
    </row>
    <row r="624" spans="1:11">
      <c r="A624" s="86" t="s">
        <v>1857</v>
      </c>
      <c r="B624" s="86" t="s">
        <v>319</v>
      </c>
      <c r="C624" s="86">
        <v>1</v>
      </c>
      <c r="D624" s="150" t="str">
        <f>IFERROR(MATCH(A624,'상위 PV'!$H$2:$H$7,0),"")</f>
        <v/>
      </c>
      <c r="E624" t="str">
        <f>IF(D624="","",D624&amp;"@"&amp;COUNTIF($D$1:D624,D624))</f>
        <v/>
      </c>
      <c r="F624" t="str">
        <f t="shared" si="9"/>
        <v>Google.com</v>
      </c>
      <c r="G624">
        <v>1</v>
      </c>
      <c r="I624" t="s">
        <v>1141</v>
      </c>
      <c r="J624" t="s">
        <v>319</v>
      </c>
      <c r="K624">
        <v>1</v>
      </c>
    </row>
    <row r="625" spans="1:11">
      <c r="A625" s="86" t="s">
        <v>1201</v>
      </c>
      <c r="B625" s="86" t="s">
        <v>319</v>
      </c>
      <c r="C625" s="86">
        <v>1</v>
      </c>
      <c r="D625" s="150" t="str">
        <f>IFERROR(MATCH(A625,'상위 PV'!$H$2:$H$7,0),"")</f>
        <v/>
      </c>
      <c r="E625" t="str">
        <f>IF(D625="","",D625&amp;"@"&amp;COUNTIF($D$1:D625,D625))</f>
        <v/>
      </c>
      <c r="F625" t="str">
        <f t="shared" si="9"/>
        <v>Google.com</v>
      </c>
      <c r="G625">
        <v>1</v>
      </c>
      <c r="I625" t="s">
        <v>904</v>
      </c>
      <c r="J625" t="s">
        <v>318</v>
      </c>
      <c r="K625">
        <v>1</v>
      </c>
    </row>
    <row r="626" spans="1:11">
      <c r="A626" s="86" t="s">
        <v>672</v>
      </c>
      <c r="B626" s="86" t="s">
        <v>326</v>
      </c>
      <c r="C626" s="86">
        <v>1</v>
      </c>
      <c r="D626" s="150" t="str">
        <f>IFERROR(MATCH(A626,'상위 PV'!$H$2:$H$7,0),"")</f>
        <v/>
      </c>
      <c r="E626" t="str">
        <f>IF(D626="","",D626&amp;"@"&amp;COUNTIF($D$1:D626,D626))</f>
        <v/>
      </c>
      <c r="F626" t="str">
        <f t="shared" si="9"/>
        <v>Bing</v>
      </c>
      <c r="G626">
        <v>1</v>
      </c>
      <c r="I626" t="s">
        <v>675</v>
      </c>
      <c r="J626" t="s">
        <v>319</v>
      </c>
      <c r="K626">
        <v>1</v>
      </c>
    </row>
    <row r="627" spans="1:11">
      <c r="A627" s="86" t="s">
        <v>672</v>
      </c>
      <c r="B627" s="86" t="s">
        <v>325</v>
      </c>
      <c r="C627" s="86">
        <v>1</v>
      </c>
      <c r="D627" s="150" t="str">
        <f>IFERROR(MATCH(A627,'상위 PV'!$H$2:$H$7,0),"")</f>
        <v/>
      </c>
      <c r="E627" t="str">
        <f>IF(D627="","",D627&amp;"@"&amp;COUNTIF($D$1:D627,D627))</f>
        <v/>
      </c>
      <c r="F627" t="str">
        <f t="shared" si="9"/>
        <v>Statics.teams.cdn.office.net</v>
      </c>
      <c r="G627">
        <v>1</v>
      </c>
      <c r="I627" t="s">
        <v>310</v>
      </c>
      <c r="J627" t="s">
        <v>327</v>
      </c>
      <c r="K627">
        <v>1</v>
      </c>
    </row>
    <row r="628" spans="1:11">
      <c r="A628" s="86" t="s">
        <v>1037</v>
      </c>
      <c r="B628" s="86" t="s">
        <v>318</v>
      </c>
      <c r="C628" s="86">
        <v>1</v>
      </c>
      <c r="D628" s="150" t="str">
        <f>IFERROR(MATCH(A628,'상위 PV'!$H$2:$H$7,0),"")</f>
        <v/>
      </c>
      <c r="E628" t="str">
        <f>IF(D628="","",D628&amp;"@"&amp;COUNTIF($D$1:D628,D628))</f>
        <v/>
      </c>
      <c r="F628" t="str">
        <f t="shared" si="9"/>
        <v>직접유입</v>
      </c>
      <c r="G628">
        <v>1</v>
      </c>
      <c r="I628" t="s">
        <v>310</v>
      </c>
      <c r="J628" t="s">
        <v>934</v>
      </c>
      <c r="K628">
        <v>1</v>
      </c>
    </row>
    <row r="629" spans="1:11">
      <c r="A629" s="86" t="s">
        <v>671</v>
      </c>
      <c r="B629" s="86" t="s">
        <v>1664</v>
      </c>
      <c r="C629" s="86">
        <v>1</v>
      </c>
      <c r="D629" s="150" t="str">
        <f>IFERROR(MATCH(A629,'상위 PV'!$H$2:$H$7,0),"")</f>
        <v/>
      </c>
      <c r="E629" t="str">
        <f>IF(D629="","",D629&amp;"@"&amp;COUNTIF($D$1:D629,D629))</f>
        <v/>
      </c>
      <c r="F629" t="str">
        <f t="shared" si="9"/>
        <v>Chatgpt.com</v>
      </c>
      <c r="G629">
        <v>1</v>
      </c>
      <c r="I629" t="s">
        <v>1085</v>
      </c>
      <c r="J629" t="s">
        <v>318</v>
      </c>
      <c r="K629">
        <v>1</v>
      </c>
    </row>
    <row r="630" spans="1:11">
      <c r="A630" s="86" t="s">
        <v>1305</v>
      </c>
      <c r="B630" s="86" t="s">
        <v>327</v>
      </c>
      <c r="C630" s="86">
        <v>1</v>
      </c>
      <c r="D630" s="150" t="str">
        <f>IFERROR(MATCH(A630,'상위 PV'!$H$2:$H$7,0),"")</f>
        <v/>
      </c>
      <c r="E630" t="str">
        <f>IF(D630="","",D630&amp;"@"&amp;COUNTIF($D$1:D630,D630))</f>
        <v/>
      </c>
      <c r="F630" t="str">
        <f t="shared" si="9"/>
        <v>Cn.bing.com</v>
      </c>
      <c r="G630">
        <v>1</v>
      </c>
      <c r="I630" t="s">
        <v>1085</v>
      </c>
      <c r="J630" t="s">
        <v>319</v>
      </c>
      <c r="K630">
        <v>1</v>
      </c>
    </row>
    <row r="631" spans="1:11">
      <c r="A631" s="86" t="s">
        <v>1758</v>
      </c>
      <c r="B631" s="86" t="s">
        <v>320</v>
      </c>
      <c r="C631" s="86">
        <v>1</v>
      </c>
      <c r="D631" s="150" t="str">
        <f>IFERROR(MATCH(A631,'상위 PV'!$H$2:$H$7,0),"")</f>
        <v/>
      </c>
      <c r="E631" t="str">
        <f>IF(D631="","",D631&amp;"@"&amp;COUNTIF($D$1:D631,D631))</f>
        <v/>
      </c>
      <c r="F631" t="str">
        <f t="shared" si="9"/>
        <v>Linkedin.com</v>
      </c>
      <c r="G631">
        <v>1</v>
      </c>
      <c r="I631" t="s">
        <v>1331</v>
      </c>
      <c r="J631" t="s">
        <v>1231</v>
      </c>
      <c r="K631">
        <v>1</v>
      </c>
    </row>
    <row r="632" spans="1:11">
      <c r="A632" s="86" t="s">
        <v>669</v>
      </c>
      <c r="B632" s="86" t="s">
        <v>1930</v>
      </c>
      <c r="C632" s="86">
        <v>1</v>
      </c>
      <c r="D632" s="150" t="str">
        <f>IFERROR(MATCH(A632,'상위 PV'!$H$2:$H$7,0),"")</f>
        <v/>
      </c>
      <c r="E632" t="str">
        <f>IF(D632="","",D632&amp;"@"&amp;COUNTIF($D$1:D632,D632))</f>
        <v/>
      </c>
      <c r="F632" t="str">
        <f t="shared" si="9"/>
        <v>Kimi.moonshot.cn</v>
      </c>
      <c r="G632">
        <v>1</v>
      </c>
      <c r="I632" t="s">
        <v>1332</v>
      </c>
      <c r="J632" t="s">
        <v>319</v>
      </c>
      <c r="K632">
        <v>1</v>
      </c>
    </row>
    <row r="633" spans="1:11">
      <c r="A633" s="86" t="s">
        <v>876</v>
      </c>
      <c r="B633" s="86" t="s">
        <v>318</v>
      </c>
      <c r="C633" s="86">
        <v>1</v>
      </c>
      <c r="D633" s="150" t="str">
        <f>IFERROR(MATCH(A633,'상위 PV'!$H$2:$H$7,0),"")</f>
        <v/>
      </c>
      <c r="E633" t="str">
        <f>IF(D633="","",D633&amp;"@"&amp;COUNTIF($D$1:D633,D633))</f>
        <v/>
      </c>
      <c r="F633" t="str">
        <f t="shared" si="9"/>
        <v>직접유입</v>
      </c>
      <c r="G633">
        <v>1</v>
      </c>
      <c r="I633" t="s">
        <v>1333</v>
      </c>
      <c r="J633" t="s">
        <v>319</v>
      </c>
      <c r="K633">
        <v>1</v>
      </c>
    </row>
    <row r="634" spans="1:11">
      <c r="A634" s="86" t="s">
        <v>876</v>
      </c>
      <c r="B634" s="86" t="s">
        <v>326</v>
      </c>
      <c r="C634" s="86">
        <v>1</v>
      </c>
      <c r="D634" s="150" t="str">
        <f>IFERROR(MATCH(A634,'상위 PV'!$H$2:$H$7,0),"")</f>
        <v/>
      </c>
      <c r="E634" t="str">
        <f>IF(D634="","",D634&amp;"@"&amp;COUNTIF($D$1:D634,D634))</f>
        <v/>
      </c>
      <c r="F634" t="str">
        <f t="shared" si="9"/>
        <v>Bing</v>
      </c>
      <c r="G634">
        <v>1</v>
      </c>
      <c r="I634" t="s">
        <v>1334</v>
      </c>
      <c r="J634" t="s">
        <v>319</v>
      </c>
      <c r="K634">
        <v>1</v>
      </c>
    </row>
    <row r="635" spans="1:11">
      <c r="A635" s="86" t="s">
        <v>876</v>
      </c>
      <c r="B635" s="86" t="s">
        <v>321</v>
      </c>
      <c r="C635" s="86">
        <v>1</v>
      </c>
      <c r="D635" s="150" t="str">
        <f>IFERROR(MATCH(A635,'상위 PV'!$H$2:$H$7,0),"")</f>
        <v/>
      </c>
      <c r="E635" t="str">
        <f>IF(D635="","",D635&amp;"@"&amp;COUNTIF($D$1:D635,D635))</f>
        <v/>
      </c>
      <c r="F635" t="str">
        <f t="shared" si="9"/>
        <v>Skinnovation.com</v>
      </c>
      <c r="G635">
        <v>1</v>
      </c>
      <c r="I635" t="s">
        <v>1005</v>
      </c>
      <c r="J635" t="s">
        <v>319</v>
      </c>
      <c r="K635">
        <v>1</v>
      </c>
    </row>
    <row r="636" spans="1:11">
      <c r="A636" s="86" t="s">
        <v>876</v>
      </c>
      <c r="B636" s="86" t="s">
        <v>1926</v>
      </c>
      <c r="C636" s="86">
        <v>1</v>
      </c>
      <c r="D636" s="150" t="str">
        <f>IFERROR(MATCH(A636,'상위 PV'!$H$2:$H$7,0),"")</f>
        <v/>
      </c>
      <c r="E636" t="str">
        <f>IF(D636="","",D636&amp;"@"&amp;COUNTIF($D$1:D636,D636))</f>
        <v/>
      </c>
      <c r="F636" t="str">
        <f t="shared" si="9"/>
        <v>Www4.bing.com</v>
      </c>
      <c r="G636">
        <v>1</v>
      </c>
      <c r="I636" t="s">
        <v>1006</v>
      </c>
      <c r="J636" t="s">
        <v>318</v>
      </c>
      <c r="K636">
        <v>1</v>
      </c>
    </row>
    <row r="637" spans="1:11">
      <c r="A637" s="86" t="s">
        <v>1858</v>
      </c>
      <c r="B637" s="86" t="s">
        <v>319</v>
      </c>
      <c r="C637" s="86">
        <v>1</v>
      </c>
      <c r="D637" s="150" t="str">
        <f>IFERROR(MATCH(A637,'상위 PV'!$H$2:$H$7,0),"")</f>
        <v/>
      </c>
      <c r="E637" t="str">
        <f>IF(D637="","",D637&amp;"@"&amp;COUNTIF($D$1:D637,D637))</f>
        <v/>
      </c>
      <c r="F637" t="str">
        <f t="shared" si="9"/>
        <v>Google.com</v>
      </c>
      <c r="G637">
        <v>1</v>
      </c>
      <c r="I637" t="s">
        <v>1335</v>
      </c>
      <c r="J637" t="s">
        <v>319</v>
      </c>
      <c r="K637">
        <v>1</v>
      </c>
    </row>
    <row r="638" spans="1:11">
      <c r="A638" s="86" t="s">
        <v>903</v>
      </c>
      <c r="B638" s="86" t="s">
        <v>320</v>
      </c>
      <c r="C638" s="86">
        <v>1</v>
      </c>
      <c r="D638" s="150" t="str">
        <f>IFERROR(MATCH(A638,'상위 PV'!$H$2:$H$7,0),"")</f>
        <v/>
      </c>
      <c r="E638" t="str">
        <f>IF(D638="","",D638&amp;"@"&amp;COUNTIF($D$1:D638,D638))</f>
        <v/>
      </c>
      <c r="F638" t="str">
        <f t="shared" si="9"/>
        <v>Linkedin.com</v>
      </c>
      <c r="G638">
        <v>1</v>
      </c>
      <c r="I638" t="s">
        <v>273</v>
      </c>
      <c r="J638" t="s">
        <v>326</v>
      </c>
      <c r="K638">
        <v>1</v>
      </c>
    </row>
    <row r="639" spans="1:11">
      <c r="A639" s="86" t="s">
        <v>913</v>
      </c>
      <c r="B639" s="86" t="s">
        <v>320</v>
      </c>
      <c r="C639" s="86">
        <v>1</v>
      </c>
      <c r="D639" s="150" t="str">
        <f>IFERROR(MATCH(A639,'상위 PV'!$H$2:$H$7,0),"")</f>
        <v/>
      </c>
      <c r="E639" t="str">
        <f>IF(D639="","",D639&amp;"@"&amp;COUNTIF($D$1:D639,D639))</f>
        <v/>
      </c>
      <c r="F639" t="str">
        <f t="shared" si="9"/>
        <v>Linkedin.com</v>
      </c>
      <c r="G639">
        <v>1</v>
      </c>
      <c r="I639" t="s">
        <v>1336</v>
      </c>
      <c r="J639" t="s">
        <v>318</v>
      </c>
      <c r="K639">
        <v>1</v>
      </c>
    </row>
    <row r="640" spans="1:11">
      <c r="A640" s="86" t="s">
        <v>1679</v>
      </c>
      <c r="B640" s="86" t="s">
        <v>319</v>
      </c>
      <c r="C640" s="86">
        <v>1</v>
      </c>
      <c r="D640" s="150" t="str">
        <f>IFERROR(MATCH(A640,'상위 PV'!$H$2:$H$7,0),"")</f>
        <v/>
      </c>
      <c r="E640" t="str">
        <f>IF(D640="","",D640&amp;"@"&amp;COUNTIF($D$1:D640,D640))</f>
        <v/>
      </c>
      <c r="F640" t="str">
        <f t="shared" si="9"/>
        <v>Google.com</v>
      </c>
      <c r="G640">
        <v>1</v>
      </c>
      <c r="I640" t="s">
        <v>1220</v>
      </c>
      <c r="J640" t="s">
        <v>318</v>
      </c>
      <c r="K640">
        <v>1</v>
      </c>
    </row>
    <row r="641" spans="1:11">
      <c r="A641" s="86" t="s">
        <v>924</v>
      </c>
      <c r="B641" s="86" t="s">
        <v>319</v>
      </c>
      <c r="C641" s="86">
        <v>1</v>
      </c>
      <c r="D641" s="150" t="str">
        <f>IFERROR(MATCH(A641,'상위 PV'!$H$2:$H$7,0),"")</f>
        <v/>
      </c>
      <c r="E641" t="str">
        <f>IF(D641="","",D641&amp;"@"&amp;COUNTIF($D$1:D641,D641))</f>
        <v/>
      </c>
      <c r="F641" t="str">
        <f t="shared" si="9"/>
        <v>Google.com</v>
      </c>
      <c r="G641">
        <v>1</v>
      </c>
      <c r="I641" t="s">
        <v>1220</v>
      </c>
      <c r="J641" t="s">
        <v>326</v>
      </c>
      <c r="K641">
        <v>1</v>
      </c>
    </row>
    <row r="642" spans="1:11">
      <c r="A642" s="86" t="s">
        <v>1859</v>
      </c>
      <c r="B642" s="86" t="s">
        <v>319</v>
      </c>
      <c r="C642" s="86">
        <v>1</v>
      </c>
      <c r="D642" s="150" t="str">
        <f>IFERROR(MATCH(A642,'상위 PV'!$H$2:$H$7,0),"")</f>
        <v/>
      </c>
      <c r="E642" t="str">
        <f>IF(D642="","",D642&amp;"@"&amp;COUNTIF($D$1:D642,D642))</f>
        <v/>
      </c>
      <c r="F642" t="str">
        <f t="shared" si="9"/>
        <v>Google.com</v>
      </c>
      <c r="G642">
        <v>1</v>
      </c>
      <c r="I642" t="s">
        <v>1337</v>
      </c>
      <c r="J642" t="s">
        <v>318</v>
      </c>
      <c r="K642">
        <v>1</v>
      </c>
    </row>
    <row r="643" spans="1:11">
      <c r="A643" s="86" t="s">
        <v>931</v>
      </c>
      <c r="B643" s="86" t="s">
        <v>319</v>
      </c>
      <c r="C643" s="86">
        <v>1</v>
      </c>
      <c r="D643" s="150" t="str">
        <f>IFERROR(MATCH(A643,'상위 PV'!$H$2:$H$7,0),"")</f>
        <v/>
      </c>
      <c r="E643" t="str">
        <f>IF(D643="","",D643&amp;"@"&amp;COUNTIF($D$1:D643,D643))</f>
        <v/>
      </c>
      <c r="F643" t="str">
        <f t="shared" ref="F643:F706" si="10">IF(B643="google","Google.com",IF(B643="(direct)","직접유입",UPPER(LEFT(B643,1))&amp;MID(B643,2,99)))</f>
        <v>Google.com</v>
      </c>
      <c r="G643">
        <v>1</v>
      </c>
      <c r="I643" t="s">
        <v>1338</v>
      </c>
      <c r="J643" t="s">
        <v>319</v>
      </c>
      <c r="K643">
        <v>1</v>
      </c>
    </row>
    <row r="644" spans="1:11">
      <c r="A644" s="86" t="s">
        <v>942</v>
      </c>
      <c r="B644" s="86" t="s">
        <v>1438</v>
      </c>
      <c r="C644" s="86">
        <v>1</v>
      </c>
      <c r="D644" s="150" t="str">
        <f>IFERROR(MATCH(A644,'상위 PV'!$H$2:$H$7,0),"")</f>
        <v/>
      </c>
      <c r="E644" t="str">
        <f>IF(D644="","",D644&amp;"@"&amp;COUNTIF($D$1:D644,D644))</f>
        <v/>
      </c>
      <c r="F644" t="str">
        <f t="shared" si="10"/>
        <v>Skenergy.com</v>
      </c>
      <c r="G644">
        <v>1</v>
      </c>
      <c r="I644" t="s">
        <v>969</v>
      </c>
      <c r="J644" t="s">
        <v>1390</v>
      </c>
      <c r="K644">
        <v>1</v>
      </c>
    </row>
    <row r="645" spans="1:11">
      <c r="A645" s="86" t="s">
        <v>967</v>
      </c>
      <c r="B645" s="86" t="s">
        <v>1438</v>
      </c>
      <c r="C645" s="86">
        <v>1</v>
      </c>
      <c r="D645" s="150" t="str">
        <f>IFERROR(MATCH(A645,'상위 PV'!$H$2:$H$7,0),"")</f>
        <v/>
      </c>
      <c r="E645" t="str">
        <f>IF(D645="","",D645&amp;"@"&amp;COUNTIF($D$1:D645,D645))</f>
        <v/>
      </c>
      <c r="F645" t="str">
        <f t="shared" si="10"/>
        <v>Skenergy.com</v>
      </c>
      <c r="G645">
        <v>1</v>
      </c>
      <c r="I645" t="s">
        <v>969</v>
      </c>
      <c r="J645" t="s">
        <v>1389</v>
      </c>
      <c r="K645">
        <v>1</v>
      </c>
    </row>
    <row r="646" spans="1:11">
      <c r="A646" s="86" t="s">
        <v>1768</v>
      </c>
      <c r="B646" s="86" t="s">
        <v>319</v>
      </c>
      <c r="C646" s="86">
        <v>1</v>
      </c>
      <c r="D646" s="150" t="str">
        <f>IFERROR(MATCH(A646,'상위 PV'!$H$2:$H$7,0),"")</f>
        <v/>
      </c>
      <c r="E646" t="str">
        <f>IF(D646="","",D646&amp;"@"&amp;COUNTIF($D$1:D646,D646))</f>
        <v/>
      </c>
      <c r="F646" t="str">
        <f t="shared" si="10"/>
        <v>Google.com</v>
      </c>
      <c r="G646">
        <v>1</v>
      </c>
      <c r="I646" t="s">
        <v>971</v>
      </c>
      <c r="J646" t="s">
        <v>1111</v>
      </c>
      <c r="K646">
        <v>1</v>
      </c>
    </row>
    <row r="647" spans="1:11">
      <c r="A647" s="86" t="s">
        <v>968</v>
      </c>
      <c r="B647" s="86" t="s">
        <v>1515</v>
      </c>
      <c r="C647" s="86">
        <v>1</v>
      </c>
      <c r="D647" s="150" t="str">
        <f>IFERROR(MATCH(A647,'상위 PV'!$H$2:$H$7,0),"")</f>
        <v/>
      </c>
      <c r="E647" t="str">
        <f>IF(D647="","",D647&amp;"@"&amp;COUNTIF($D$1:D647,D647))</f>
        <v/>
      </c>
      <c r="F647" t="str">
        <f t="shared" si="10"/>
        <v>Eng.skearthon.com</v>
      </c>
      <c r="G647">
        <v>1</v>
      </c>
      <c r="I647" t="s">
        <v>607</v>
      </c>
      <c r="J647" t="s">
        <v>319</v>
      </c>
      <c r="K647">
        <v>1</v>
      </c>
    </row>
    <row r="648" spans="1:11">
      <c r="A648" s="86" t="s">
        <v>994</v>
      </c>
      <c r="B648" s="86" t="s">
        <v>319</v>
      </c>
      <c r="C648" s="86">
        <v>1</v>
      </c>
      <c r="D648" s="150" t="str">
        <f>IFERROR(MATCH(A648,'상위 PV'!$H$2:$H$7,0),"")</f>
        <v/>
      </c>
      <c r="E648" t="str">
        <f>IF(D648="","",D648&amp;"@"&amp;COUNTIF($D$1:D648,D648))</f>
        <v/>
      </c>
      <c r="F648" t="str">
        <f t="shared" si="10"/>
        <v>Google.com</v>
      </c>
      <c r="G648">
        <v>1</v>
      </c>
      <c r="I648" t="s">
        <v>1339</v>
      </c>
      <c r="J648" t="s">
        <v>319</v>
      </c>
      <c r="K648">
        <v>1</v>
      </c>
    </row>
    <row r="649" spans="1:11">
      <c r="A649" s="86" t="s">
        <v>995</v>
      </c>
      <c r="B649" s="86" t="s">
        <v>318</v>
      </c>
      <c r="C649" s="86">
        <v>1</v>
      </c>
      <c r="D649" s="150" t="str">
        <f>IFERROR(MATCH(A649,'상위 PV'!$H$2:$H$7,0),"")</f>
        <v/>
      </c>
      <c r="E649" t="str">
        <f>IF(D649="","",D649&amp;"@"&amp;COUNTIF($D$1:D649,D649))</f>
        <v/>
      </c>
      <c r="F649" t="str">
        <f t="shared" si="10"/>
        <v>직접유입</v>
      </c>
      <c r="G649">
        <v>1</v>
      </c>
      <c r="I649" t="s">
        <v>1192</v>
      </c>
      <c r="J649" t="s">
        <v>319</v>
      </c>
      <c r="K649">
        <v>1</v>
      </c>
    </row>
    <row r="650" spans="1:11">
      <c r="A650" s="86" t="s">
        <v>995</v>
      </c>
      <c r="B650" s="86" t="s">
        <v>321</v>
      </c>
      <c r="C650" s="86">
        <v>1</v>
      </c>
      <c r="D650" s="150" t="str">
        <f>IFERROR(MATCH(A650,'상위 PV'!$H$2:$H$7,0),"")</f>
        <v/>
      </c>
      <c r="E650" t="str">
        <f>IF(D650="","",D650&amp;"@"&amp;COUNTIF($D$1:D650,D650))</f>
        <v/>
      </c>
      <c r="F650" t="str">
        <f t="shared" si="10"/>
        <v>Skinnovation.com</v>
      </c>
      <c r="G650">
        <v>1</v>
      </c>
      <c r="I650" t="s">
        <v>302</v>
      </c>
      <c r="J650" t="s">
        <v>326</v>
      </c>
      <c r="K650">
        <v>1</v>
      </c>
    </row>
    <row r="651" spans="1:11">
      <c r="A651" s="86" t="s">
        <v>993</v>
      </c>
      <c r="B651" s="86" t="s">
        <v>318</v>
      </c>
      <c r="C651" s="86">
        <v>1</v>
      </c>
      <c r="D651" s="150" t="str">
        <f>IFERROR(MATCH(A651,'상위 PV'!$H$2:$H$7,0),"")</f>
        <v/>
      </c>
      <c r="E651" t="str">
        <f>IF(D651="","",D651&amp;"@"&amp;COUNTIF($D$1:D651,D651))</f>
        <v/>
      </c>
      <c r="F651" t="str">
        <f t="shared" si="10"/>
        <v>직접유입</v>
      </c>
      <c r="G651">
        <v>1</v>
      </c>
      <c r="I651" t="s">
        <v>1340</v>
      </c>
      <c r="J651" t="s">
        <v>318</v>
      </c>
      <c r="K651">
        <v>1</v>
      </c>
    </row>
    <row r="652" spans="1:11">
      <c r="A652" s="86" t="s">
        <v>993</v>
      </c>
      <c r="B652" s="86" t="s">
        <v>326</v>
      </c>
      <c r="C652" s="86">
        <v>1</v>
      </c>
      <c r="D652" s="150" t="str">
        <f>IFERROR(MATCH(A652,'상위 PV'!$H$2:$H$7,0),"")</f>
        <v/>
      </c>
      <c r="E652" t="str">
        <f>IF(D652="","",D652&amp;"@"&amp;COUNTIF($D$1:D652,D652))</f>
        <v/>
      </c>
      <c r="F652" t="str">
        <f t="shared" si="10"/>
        <v>Bing</v>
      </c>
      <c r="G652">
        <v>1</v>
      </c>
      <c r="I652" t="s">
        <v>946</v>
      </c>
      <c r="J652" t="s">
        <v>319</v>
      </c>
      <c r="K652">
        <v>1</v>
      </c>
    </row>
    <row r="653" spans="1:11">
      <c r="A653" s="86" t="s">
        <v>993</v>
      </c>
      <c r="B653" s="86" t="s">
        <v>1930</v>
      </c>
      <c r="C653" s="86">
        <v>1</v>
      </c>
      <c r="D653" s="150" t="str">
        <f>IFERROR(MATCH(A653,'상위 PV'!$H$2:$H$7,0),"")</f>
        <v/>
      </c>
      <c r="E653" t="str">
        <f>IF(D653="","",D653&amp;"@"&amp;COUNTIF($D$1:D653,D653))</f>
        <v/>
      </c>
      <c r="F653" t="str">
        <f t="shared" si="10"/>
        <v>Kimi.moonshot.cn</v>
      </c>
      <c r="G653">
        <v>1</v>
      </c>
      <c r="I653" t="s">
        <v>283</v>
      </c>
      <c r="J653" t="s">
        <v>321</v>
      </c>
      <c r="K653">
        <v>1</v>
      </c>
    </row>
    <row r="654" spans="1:11">
      <c r="A654" s="86" t="s">
        <v>1030</v>
      </c>
      <c r="B654" s="86" t="s">
        <v>318</v>
      </c>
      <c r="C654" s="86">
        <v>1</v>
      </c>
      <c r="D654" s="150" t="str">
        <f>IFERROR(MATCH(A654,'상위 PV'!$H$2:$H$7,0),"")</f>
        <v/>
      </c>
      <c r="E654" t="str">
        <f>IF(D654="","",D654&amp;"@"&amp;COUNTIF($D$1:D654,D654))</f>
        <v/>
      </c>
      <c r="F654" t="str">
        <f t="shared" si="10"/>
        <v>직접유입</v>
      </c>
      <c r="G654">
        <v>1</v>
      </c>
      <c r="I654" t="s">
        <v>1222</v>
      </c>
      <c r="J654" t="s">
        <v>319</v>
      </c>
      <c r="K654">
        <v>1</v>
      </c>
    </row>
    <row r="655" spans="1:11">
      <c r="A655" s="86" t="s">
        <v>1030</v>
      </c>
      <c r="B655" s="86" t="s">
        <v>1438</v>
      </c>
      <c r="C655" s="86">
        <v>1</v>
      </c>
      <c r="D655" s="150" t="str">
        <f>IFERROR(MATCH(A655,'상위 PV'!$H$2:$H$7,0),"")</f>
        <v/>
      </c>
      <c r="E655" t="str">
        <f>IF(D655="","",D655&amp;"@"&amp;COUNTIF($D$1:D655,D655))</f>
        <v/>
      </c>
      <c r="F655" t="str">
        <f t="shared" si="10"/>
        <v>Skenergy.com</v>
      </c>
      <c r="G655">
        <v>1</v>
      </c>
      <c r="I655" t="s">
        <v>281</v>
      </c>
      <c r="J655" t="s">
        <v>318</v>
      </c>
      <c r="K655">
        <v>1</v>
      </c>
    </row>
    <row r="656" spans="1:11">
      <c r="A656" s="86" t="s">
        <v>1027</v>
      </c>
      <c r="B656" s="86" t="s">
        <v>1783</v>
      </c>
      <c r="C656" s="86">
        <v>1</v>
      </c>
      <c r="D656" s="150" t="str">
        <f>IFERROR(MATCH(A656,'상위 PV'!$H$2:$H$7,0),"")</f>
        <v/>
      </c>
      <c r="E656" t="str">
        <f>IF(D656="","",D656&amp;"@"&amp;COUNTIF($D$1:D656,D656))</f>
        <v/>
      </c>
      <c r="F656" t="str">
        <f t="shared" si="10"/>
        <v>Edgeservices.bing.com</v>
      </c>
      <c r="G656">
        <v>1</v>
      </c>
      <c r="I656" t="s">
        <v>281</v>
      </c>
      <c r="J656" t="s">
        <v>326</v>
      </c>
      <c r="K656">
        <v>1</v>
      </c>
    </row>
    <row r="657" spans="1:11">
      <c r="A657" s="86" t="s">
        <v>1027</v>
      </c>
      <c r="B657" s="86" t="s">
        <v>1515</v>
      </c>
      <c r="C657" s="86">
        <v>1</v>
      </c>
      <c r="D657" s="150" t="str">
        <f>IFERROR(MATCH(A657,'상위 PV'!$H$2:$H$7,0),"")</f>
        <v/>
      </c>
      <c r="E657" t="str">
        <f>IF(D657="","",D657&amp;"@"&amp;COUNTIF($D$1:D657,D657))</f>
        <v/>
      </c>
      <c r="F657" t="str">
        <f t="shared" si="10"/>
        <v>Eng.skearthon.com</v>
      </c>
      <c r="G657">
        <v>1</v>
      </c>
      <c r="I657" t="s">
        <v>281</v>
      </c>
      <c r="J657" t="s">
        <v>327</v>
      </c>
      <c r="K657">
        <v>1</v>
      </c>
    </row>
    <row r="658" spans="1:11">
      <c r="A658" s="86" t="s">
        <v>1027</v>
      </c>
      <c r="B658" s="86" t="s">
        <v>1931</v>
      </c>
      <c r="C658" s="86">
        <v>1</v>
      </c>
      <c r="D658" s="150" t="str">
        <f>IFERROR(MATCH(A658,'상위 PV'!$H$2:$H$7,0),"")</f>
        <v/>
      </c>
      <c r="E658" t="str">
        <f>IF(D658="","",D658&amp;"@"&amp;COUNTIF($D$1:D658,D658))</f>
        <v/>
      </c>
      <c r="F658" t="str">
        <f t="shared" si="10"/>
        <v>Facebook.com</v>
      </c>
      <c r="G658">
        <v>1</v>
      </c>
      <c r="I658" t="s">
        <v>300</v>
      </c>
      <c r="J658" t="s">
        <v>319</v>
      </c>
      <c r="K658">
        <v>1</v>
      </c>
    </row>
    <row r="659" spans="1:11">
      <c r="A659" s="86" t="s">
        <v>1027</v>
      </c>
      <c r="B659" s="86" t="s">
        <v>1932</v>
      </c>
      <c r="C659" s="86">
        <v>1</v>
      </c>
      <c r="D659" s="150" t="str">
        <f>IFERROR(MATCH(A659,'상위 PV'!$H$2:$H$7,0),"")</f>
        <v/>
      </c>
      <c r="E659" t="str">
        <f>IF(D659="","",D659&amp;"@"&amp;COUNTIF($D$1:D659,D659))</f>
        <v/>
      </c>
      <c r="F659" t="str">
        <f t="shared" si="10"/>
        <v>In.marketscreener.com</v>
      </c>
      <c r="G659">
        <v>1</v>
      </c>
      <c r="I659" t="s">
        <v>284</v>
      </c>
      <c r="J659" t="s">
        <v>318</v>
      </c>
      <c r="K659">
        <v>1</v>
      </c>
    </row>
    <row r="660" spans="1:11">
      <c r="A660" s="86" t="s">
        <v>1027</v>
      </c>
      <c r="B660" s="86" t="s">
        <v>325</v>
      </c>
      <c r="C660" s="86">
        <v>1</v>
      </c>
      <c r="D660" s="150" t="str">
        <f>IFERROR(MATCH(A660,'상위 PV'!$H$2:$H$7,0),"")</f>
        <v/>
      </c>
      <c r="E660" t="str">
        <f>IF(D660="","",D660&amp;"@"&amp;COUNTIF($D$1:D660,D660))</f>
        <v/>
      </c>
      <c r="F660" t="str">
        <f t="shared" si="10"/>
        <v>Statics.teams.cdn.office.net</v>
      </c>
      <c r="G660">
        <v>1</v>
      </c>
      <c r="I660" t="s">
        <v>284</v>
      </c>
      <c r="J660" t="s">
        <v>1231</v>
      </c>
      <c r="K660">
        <v>1</v>
      </c>
    </row>
    <row r="661" spans="1:11">
      <c r="A661" s="86" t="s">
        <v>1063</v>
      </c>
      <c r="B661" s="86" t="s">
        <v>318</v>
      </c>
      <c r="C661" s="86">
        <v>1</v>
      </c>
      <c r="D661" s="150" t="str">
        <f>IFERROR(MATCH(A661,'상위 PV'!$H$2:$H$7,0),"")</f>
        <v/>
      </c>
      <c r="E661" t="str">
        <f>IF(D661="","",D661&amp;"@"&amp;COUNTIF($D$1:D661,D661))</f>
        <v/>
      </c>
      <c r="F661" t="str">
        <f t="shared" si="10"/>
        <v>직접유입</v>
      </c>
      <c r="G661">
        <v>1</v>
      </c>
      <c r="I661" t="s">
        <v>284</v>
      </c>
      <c r="J661" t="s">
        <v>321</v>
      </c>
      <c r="K661">
        <v>1</v>
      </c>
    </row>
    <row r="662" spans="1:11">
      <c r="A662" s="86" t="s">
        <v>1063</v>
      </c>
      <c r="B662" s="86" t="s">
        <v>1932</v>
      </c>
      <c r="C662" s="86">
        <v>1</v>
      </c>
      <c r="D662" s="150" t="str">
        <f>IFERROR(MATCH(A662,'상위 PV'!$H$2:$H$7,0),"")</f>
        <v/>
      </c>
      <c r="E662" t="str">
        <f>IF(D662="","",D662&amp;"@"&amp;COUNTIF($D$1:D662,D662))</f>
        <v/>
      </c>
      <c r="F662" t="str">
        <f t="shared" si="10"/>
        <v>In.marketscreener.com</v>
      </c>
      <c r="G662">
        <v>1</v>
      </c>
      <c r="I662" t="s">
        <v>284</v>
      </c>
      <c r="J662" t="s">
        <v>1111</v>
      </c>
      <c r="K662">
        <v>1</v>
      </c>
    </row>
    <row r="663" spans="1:11">
      <c r="A663" s="86" t="s">
        <v>1062</v>
      </c>
      <c r="B663" s="86" t="s">
        <v>1470</v>
      </c>
      <c r="C663" s="86">
        <v>1</v>
      </c>
      <c r="D663" s="150" t="str">
        <f>IFERROR(MATCH(A663,'상위 PV'!$H$2:$H$7,0),"")</f>
        <v/>
      </c>
      <c r="E663" t="str">
        <f>IF(D663="","",D663&amp;"@"&amp;COUNTIF($D$1:D663,D663))</f>
        <v/>
      </c>
      <c r="F663" t="str">
        <f t="shared" si="10"/>
        <v>News.google.com</v>
      </c>
      <c r="G663">
        <v>1</v>
      </c>
      <c r="I663" t="s">
        <v>303</v>
      </c>
      <c r="J663" t="s">
        <v>654</v>
      </c>
      <c r="K663">
        <v>1</v>
      </c>
    </row>
    <row r="664" spans="1:11">
      <c r="A664" s="86" t="s">
        <v>1165</v>
      </c>
      <c r="B664" s="86" t="s">
        <v>326</v>
      </c>
      <c r="C664" s="86">
        <v>1</v>
      </c>
      <c r="D664" s="150" t="str">
        <f>IFERROR(MATCH(A664,'상위 PV'!$H$2:$H$7,0),"")</f>
        <v/>
      </c>
      <c r="E664" t="str">
        <f>IF(D664="","",D664&amp;"@"&amp;COUNTIF($D$1:D664,D664))</f>
        <v/>
      </c>
      <c r="F664" t="str">
        <f t="shared" si="10"/>
        <v>Bing</v>
      </c>
      <c r="G664">
        <v>1</v>
      </c>
      <c r="I664" t="s">
        <v>294</v>
      </c>
      <c r="J664" t="s">
        <v>318</v>
      </c>
      <c r="K664">
        <v>1</v>
      </c>
    </row>
    <row r="665" spans="1:11">
      <c r="A665" s="86" t="s">
        <v>1167</v>
      </c>
      <c r="B665" s="86" t="s">
        <v>327</v>
      </c>
      <c r="C665" s="86">
        <v>1</v>
      </c>
      <c r="D665" s="150" t="str">
        <f>IFERROR(MATCH(A665,'상위 PV'!$H$2:$H$7,0),"")</f>
        <v/>
      </c>
      <c r="E665" t="str">
        <f>IF(D665="","",D665&amp;"@"&amp;COUNTIF($D$1:D665,D665))</f>
        <v/>
      </c>
      <c r="F665" t="str">
        <f t="shared" si="10"/>
        <v>Cn.bing.com</v>
      </c>
      <c r="G665">
        <v>1</v>
      </c>
      <c r="I665" t="s">
        <v>294</v>
      </c>
      <c r="J665" t="s">
        <v>319</v>
      </c>
      <c r="K665">
        <v>1</v>
      </c>
    </row>
    <row r="666" spans="1:11">
      <c r="A666" s="86" t="s">
        <v>1164</v>
      </c>
      <c r="B666" s="86" t="s">
        <v>1664</v>
      </c>
      <c r="C666" s="86">
        <v>1</v>
      </c>
      <c r="D666" s="150" t="str">
        <f>IFERROR(MATCH(A666,'상위 PV'!$H$2:$H$7,0),"")</f>
        <v/>
      </c>
      <c r="E666" t="str">
        <f>IF(D666="","",D666&amp;"@"&amp;COUNTIF($D$1:D666,D666))</f>
        <v/>
      </c>
      <c r="F666" t="str">
        <f t="shared" si="10"/>
        <v>Chatgpt.com</v>
      </c>
      <c r="G666">
        <v>1</v>
      </c>
      <c r="I666" t="s">
        <v>1007</v>
      </c>
      <c r="J666" t="s">
        <v>1373</v>
      </c>
      <c r="K666">
        <v>1</v>
      </c>
    </row>
    <row r="667" spans="1:11">
      <c r="A667" s="86" t="s">
        <v>1238</v>
      </c>
      <c r="B667" s="86" t="s">
        <v>318</v>
      </c>
      <c r="C667" s="86">
        <v>1</v>
      </c>
      <c r="D667" s="150" t="str">
        <f>IFERROR(MATCH(A667,'상위 PV'!$H$2:$H$7,0),"")</f>
        <v/>
      </c>
      <c r="E667" t="str">
        <f>IF(D667="","",D667&amp;"@"&amp;COUNTIF($D$1:D667,D667))</f>
        <v/>
      </c>
      <c r="F667" t="str">
        <f t="shared" si="10"/>
        <v>직접유입</v>
      </c>
      <c r="G667">
        <v>1</v>
      </c>
      <c r="I667" t="s">
        <v>1007</v>
      </c>
      <c r="J667" t="s">
        <v>319</v>
      </c>
      <c r="K667">
        <v>1</v>
      </c>
    </row>
    <row r="668" spans="1:11">
      <c r="A668" s="86" t="s">
        <v>1238</v>
      </c>
      <c r="B668" s="86" t="s">
        <v>319</v>
      </c>
      <c r="C668" s="86">
        <v>1</v>
      </c>
      <c r="D668" s="150" t="str">
        <f>IFERROR(MATCH(A668,'상위 PV'!$H$2:$H$7,0),"")</f>
        <v/>
      </c>
      <c r="E668" t="str">
        <f>IF(D668="","",D668&amp;"@"&amp;COUNTIF($D$1:D668,D668))</f>
        <v/>
      </c>
      <c r="F668" t="str">
        <f t="shared" si="10"/>
        <v>Google.com</v>
      </c>
      <c r="G668">
        <v>1</v>
      </c>
      <c r="I668" t="s">
        <v>265</v>
      </c>
      <c r="J668" t="s">
        <v>318</v>
      </c>
      <c r="K668">
        <v>1</v>
      </c>
    </row>
    <row r="669" spans="1:11">
      <c r="A669" s="86" t="s">
        <v>1860</v>
      </c>
      <c r="B669" s="86" t="s">
        <v>318</v>
      </c>
      <c r="C669" s="86">
        <v>1</v>
      </c>
      <c r="D669" s="150" t="str">
        <f>IFERROR(MATCH(A669,'상위 PV'!$H$2:$H$7,0),"")</f>
        <v/>
      </c>
      <c r="E669" t="str">
        <f>IF(D669="","",D669&amp;"@"&amp;COUNTIF($D$1:D669,D669))</f>
        <v/>
      </c>
      <c r="F669" t="str">
        <f t="shared" si="10"/>
        <v>직접유입</v>
      </c>
      <c r="G669">
        <v>1</v>
      </c>
      <c r="I669" t="s">
        <v>265</v>
      </c>
      <c r="J669" t="s">
        <v>326</v>
      </c>
      <c r="K669">
        <v>1</v>
      </c>
    </row>
    <row r="670" spans="1:11">
      <c r="A670" s="86" t="s">
        <v>1407</v>
      </c>
      <c r="B670" s="86" t="s">
        <v>319</v>
      </c>
      <c r="C670" s="86">
        <v>1</v>
      </c>
      <c r="D670" s="150" t="str">
        <f>IFERROR(MATCH(A670,'상위 PV'!$H$2:$H$7,0),"")</f>
        <v/>
      </c>
      <c r="E670" t="str">
        <f>IF(D670="","",D670&amp;"@"&amp;COUNTIF($D$1:D670,D670))</f>
        <v/>
      </c>
      <c r="F670" t="str">
        <f t="shared" si="10"/>
        <v>Google.com</v>
      </c>
      <c r="G670">
        <v>1</v>
      </c>
      <c r="I670" t="s">
        <v>265</v>
      </c>
      <c r="J670" t="s">
        <v>1231</v>
      </c>
      <c r="K670">
        <v>1</v>
      </c>
    </row>
    <row r="671" spans="1:11">
      <c r="A671" s="86" t="s">
        <v>1598</v>
      </c>
      <c r="B671" s="86" t="s">
        <v>318</v>
      </c>
      <c r="C671" s="86">
        <v>1</v>
      </c>
      <c r="D671" s="150" t="str">
        <f>IFERROR(MATCH(A671,'상위 PV'!$H$2:$H$7,0),"")</f>
        <v/>
      </c>
      <c r="E671" t="str">
        <f>IF(D671="","",D671&amp;"@"&amp;COUNTIF($D$1:D671,D671))</f>
        <v/>
      </c>
      <c r="F671" t="str">
        <f t="shared" si="10"/>
        <v>직접유입</v>
      </c>
      <c r="G671">
        <v>1</v>
      </c>
      <c r="I671" t="s">
        <v>259</v>
      </c>
      <c r="J671" t="s">
        <v>1383</v>
      </c>
      <c r="K671">
        <v>1</v>
      </c>
    </row>
    <row r="672" spans="1:11">
      <c r="A672" s="86" t="s">
        <v>1419</v>
      </c>
      <c r="B672" s="86" t="s">
        <v>318</v>
      </c>
      <c r="C672" s="86">
        <v>1</v>
      </c>
      <c r="D672" s="150" t="str">
        <f>IFERROR(MATCH(A672,'상위 PV'!$H$2:$H$7,0),"")</f>
        <v/>
      </c>
      <c r="E672" t="str">
        <f>IF(D672="","",D672&amp;"@"&amp;COUNTIF($D$1:D672,D672))</f>
        <v/>
      </c>
      <c r="F672" t="str">
        <f t="shared" si="10"/>
        <v>직접유입</v>
      </c>
      <c r="G672">
        <v>1</v>
      </c>
      <c r="I672" t="s">
        <v>259</v>
      </c>
      <c r="J672" t="s">
        <v>1151</v>
      </c>
      <c r="K672">
        <v>1</v>
      </c>
    </row>
    <row r="673" spans="1:11">
      <c r="A673" s="86" t="s">
        <v>1419</v>
      </c>
      <c r="B673" s="86" t="s">
        <v>1933</v>
      </c>
      <c r="C673" s="86">
        <v>1</v>
      </c>
      <c r="D673" s="150" t="str">
        <f>IFERROR(MATCH(A673,'상위 PV'!$H$2:$H$7,0),"")</f>
        <v/>
      </c>
      <c r="E673" t="str">
        <f>IF(D673="","",D673&amp;"@"&amp;COUNTIF($D$1:D673,D673))</f>
        <v/>
      </c>
      <c r="F673" t="str">
        <f t="shared" si="10"/>
        <v>L.instagram.com</v>
      </c>
      <c r="G673">
        <v>1</v>
      </c>
      <c r="I673" t="s">
        <v>917</v>
      </c>
      <c r="J673" t="s">
        <v>319</v>
      </c>
      <c r="K673">
        <v>1</v>
      </c>
    </row>
    <row r="674" spans="1:11">
      <c r="A674" s="86" t="s">
        <v>1861</v>
      </c>
      <c r="B674" s="86" t="s">
        <v>319</v>
      </c>
      <c r="C674" s="86">
        <v>1</v>
      </c>
      <c r="D674" s="150" t="str">
        <f>IFERROR(MATCH(A674,'상위 PV'!$H$2:$H$7,0),"")</f>
        <v/>
      </c>
      <c r="E674" t="str">
        <f>IF(D674="","",D674&amp;"@"&amp;COUNTIF($D$1:D674,D674))</f>
        <v/>
      </c>
      <c r="F674" t="str">
        <f t="shared" si="10"/>
        <v>Google.com</v>
      </c>
      <c r="G674">
        <v>1</v>
      </c>
      <c r="I674" t="s">
        <v>1223</v>
      </c>
      <c r="J674" t="s">
        <v>319</v>
      </c>
      <c r="K674">
        <v>1</v>
      </c>
    </row>
    <row r="675" spans="1:11">
      <c r="A675" s="86" t="s">
        <v>1769</v>
      </c>
      <c r="B675" s="86" t="s">
        <v>321</v>
      </c>
      <c r="C675" s="86">
        <v>1</v>
      </c>
      <c r="D675" s="150" t="str">
        <f>IFERROR(MATCH(A675,'상위 PV'!$H$2:$H$7,0),"")</f>
        <v/>
      </c>
      <c r="E675" t="str">
        <f>IF(D675="","",D675&amp;"@"&amp;COUNTIF($D$1:D675,D675))</f>
        <v/>
      </c>
      <c r="F675" t="str">
        <f t="shared" si="10"/>
        <v>Skinnovation.com</v>
      </c>
      <c r="G675">
        <v>1</v>
      </c>
      <c r="I675" t="s">
        <v>916</v>
      </c>
      <c r="J675" t="s">
        <v>326</v>
      </c>
      <c r="K675">
        <v>1</v>
      </c>
    </row>
    <row r="676" spans="1:11">
      <c r="A676" s="86" t="s">
        <v>1420</v>
      </c>
      <c r="B676" s="86" t="s">
        <v>321</v>
      </c>
      <c r="C676" s="86">
        <v>1</v>
      </c>
      <c r="D676" s="150" t="str">
        <f>IFERROR(MATCH(A676,'상위 PV'!$H$2:$H$7,0),"")</f>
        <v/>
      </c>
      <c r="E676" t="str">
        <f>IF(D676="","",D676&amp;"@"&amp;COUNTIF($D$1:D676,D676))</f>
        <v/>
      </c>
      <c r="F676" t="str">
        <f t="shared" si="10"/>
        <v>Skinnovation.com</v>
      </c>
      <c r="G676">
        <v>1</v>
      </c>
      <c r="I676" t="s">
        <v>306</v>
      </c>
      <c r="J676" t="s">
        <v>323</v>
      </c>
      <c r="K676">
        <v>1</v>
      </c>
    </row>
    <row r="677" spans="1:11">
      <c r="A677" s="86" t="s">
        <v>1426</v>
      </c>
      <c r="B677" s="86" t="s">
        <v>318</v>
      </c>
      <c r="C677" s="86">
        <v>1</v>
      </c>
      <c r="D677" s="150" t="str">
        <f>IFERROR(MATCH(A677,'상위 PV'!$H$2:$H$7,0),"")</f>
        <v/>
      </c>
      <c r="E677" t="str">
        <f>IF(D677="","",D677&amp;"@"&amp;COUNTIF($D$1:D677,D677))</f>
        <v/>
      </c>
      <c r="F677" t="str">
        <f t="shared" si="10"/>
        <v>직접유입</v>
      </c>
      <c r="G677">
        <v>1</v>
      </c>
      <c r="I677" t="s">
        <v>306</v>
      </c>
      <c r="J677" t="s">
        <v>320</v>
      </c>
      <c r="K677">
        <v>1</v>
      </c>
    </row>
    <row r="678" spans="1:11">
      <c r="A678" s="86" t="s">
        <v>1770</v>
      </c>
      <c r="B678" s="86" t="s">
        <v>318</v>
      </c>
      <c r="C678" s="86">
        <v>1</v>
      </c>
      <c r="D678" s="150" t="str">
        <f>IFERROR(MATCH(A678,'상위 PV'!$H$2:$H$7,0),"")</f>
        <v/>
      </c>
      <c r="E678" t="str">
        <f>IF(D678="","",D678&amp;"@"&amp;COUNTIF($D$1:D678,D678))</f>
        <v/>
      </c>
      <c r="F678" t="str">
        <f t="shared" si="10"/>
        <v>직접유입</v>
      </c>
      <c r="G678">
        <v>1</v>
      </c>
      <c r="I678" t="s">
        <v>306</v>
      </c>
      <c r="J678" t="s">
        <v>1231</v>
      </c>
      <c r="K678">
        <v>1</v>
      </c>
    </row>
    <row r="679" spans="1:11">
      <c r="A679" s="86" t="s">
        <v>1770</v>
      </c>
      <c r="B679" s="86" t="s">
        <v>319</v>
      </c>
      <c r="C679" s="86">
        <v>1</v>
      </c>
      <c r="D679" s="150" t="str">
        <f>IFERROR(MATCH(A679,'상위 PV'!$H$2:$H$7,0),"")</f>
        <v/>
      </c>
      <c r="E679" t="str">
        <f>IF(D679="","",D679&amp;"@"&amp;COUNTIF($D$1:D679,D679))</f>
        <v/>
      </c>
      <c r="F679" t="str">
        <f t="shared" si="10"/>
        <v>Google.com</v>
      </c>
      <c r="G679">
        <v>1</v>
      </c>
      <c r="I679" t="s">
        <v>278</v>
      </c>
      <c r="J679" t="s">
        <v>654</v>
      </c>
      <c r="K679">
        <v>1</v>
      </c>
    </row>
    <row r="680" spans="1:11">
      <c r="A680" s="86" t="s">
        <v>1435</v>
      </c>
      <c r="B680" s="86" t="s">
        <v>319</v>
      </c>
      <c r="C680" s="86">
        <v>1</v>
      </c>
      <c r="D680" s="150" t="str">
        <f>IFERROR(MATCH(A680,'상위 PV'!$H$2:$H$7,0),"")</f>
        <v/>
      </c>
      <c r="E680" t="str">
        <f>IF(D680="","",D680&amp;"@"&amp;COUNTIF($D$1:D680,D680))</f>
        <v/>
      </c>
      <c r="F680" t="str">
        <f t="shared" si="10"/>
        <v>Google.com</v>
      </c>
      <c r="G680">
        <v>1</v>
      </c>
      <c r="I680" t="s">
        <v>1031</v>
      </c>
      <c r="J680" t="s">
        <v>318</v>
      </c>
      <c r="K680">
        <v>1</v>
      </c>
    </row>
    <row r="681" spans="1:11">
      <c r="A681" s="86" t="s">
        <v>1434</v>
      </c>
      <c r="B681" s="86" t="s">
        <v>326</v>
      </c>
      <c r="C681" s="86">
        <v>1</v>
      </c>
      <c r="D681" s="150" t="str">
        <f>IFERROR(MATCH(A681,'상위 PV'!$H$2:$H$7,0),"")</f>
        <v/>
      </c>
      <c r="E681" t="str">
        <f>IF(D681="","",D681&amp;"@"&amp;COUNTIF($D$1:D681,D681))</f>
        <v/>
      </c>
      <c r="F681" t="str">
        <f t="shared" si="10"/>
        <v>Bing</v>
      </c>
      <c r="G681">
        <v>1</v>
      </c>
      <c r="I681" t="s">
        <v>1031</v>
      </c>
      <c r="J681" t="s">
        <v>323</v>
      </c>
      <c r="K681">
        <v>1</v>
      </c>
    </row>
    <row r="682" spans="1:11">
      <c r="A682" s="86" t="s">
        <v>1434</v>
      </c>
      <c r="B682" s="86" t="s">
        <v>1926</v>
      </c>
      <c r="C682" s="86">
        <v>1</v>
      </c>
      <c r="D682" s="150" t="str">
        <f>IFERROR(MATCH(A682,'상위 PV'!$H$2:$H$7,0),"")</f>
        <v/>
      </c>
      <c r="E682" t="str">
        <f>IF(D682="","",D682&amp;"@"&amp;COUNTIF($D$1:D682,D682))</f>
        <v/>
      </c>
      <c r="F682" t="str">
        <f t="shared" si="10"/>
        <v>Www4.bing.com</v>
      </c>
      <c r="G682">
        <v>1</v>
      </c>
      <c r="I682" t="s">
        <v>1243</v>
      </c>
      <c r="J682" t="s">
        <v>323</v>
      </c>
      <c r="K682">
        <v>1</v>
      </c>
    </row>
    <row r="683" spans="1:11">
      <c r="A683" s="86" t="s">
        <v>1444</v>
      </c>
      <c r="B683" s="86" t="s">
        <v>327</v>
      </c>
      <c r="C683" s="86">
        <v>1</v>
      </c>
      <c r="D683" s="150">
        <f>IFERROR(MATCH(A683,'상위 PV'!$H$2:$H$7,0),"")</f>
        <v>5</v>
      </c>
      <c r="E683" t="str">
        <f>IF(D683="","",D683&amp;"@"&amp;COUNTIF($D$1:D683,D683))</f>
        <v>5@6</v>
      </c>
      <c r="F683" t="str">
        <f t="shared" si="10"/>
        <v>Cn.bing.com</v>
      </c>
      <c r="G683">
        <v>1</v>
      </c>
      <c r="I683" t="s">
        <v>274</v>
      </c>
      <c r="J683" t="s">
        <v>320</v>
      </c>
      <c r="K683">
        <v>1</v>
      </c>
    </row>
    <row r="684" spans="1:11">
      <c r="A684" s="86" t="s">
        <v>1469</v>
      </c>
      <c r="B684" s="86" t="s">
        <v>320</v>
      </c>
      <c r="C684" s="86">
        <v>1</v>
      </c>
      <c r="D684" s="150" t="str">
        <f>IFERROR(MATCH(A684,'상위 PV'!$H$2:$H$7,0),"")</f>
        <v/>
      </c>
      <c r="E684" t="str">
        <f>IF(D684="","",D684&amp;"@"&amp;COUNTIF($D$1:D684,D684))</f>
        <v/>
      </c>
      <c r="F684" t="str">
        <f t="shared" si="10"/>
        <v>Linkedin.com</v>
      </c>
      <c r="G684">
        <v>1</v>
      </c>
      <c r="I684" t="s">
        <v>1001</v>
      </c>
      <c r="J684" t="s">
        <v>327</v>
      </c>
      <c r="K684">
        <v>1</v>
      </c>
    </row>
    <row r="685" spans="1:11">
      <c r="A685" s="86" t="s">
        <v>1482</v>
      </c>
      <c r="B685" s="86" t="s">
        <v>318</v>
      </c>
      <c r="C685" s="86">
        <v>1</v>
      </c>
      <c r="D685" s="150" t="str">
        <f>IFERROR(MATCH(A685,'상위 PV'!$H$2:$H$7,0),"")</f>
        <v/>
      </c>
      <c r="E685" t="str">
        <f>IF(D685="","",D685&amp;"@"&amp;COUNTIF($D$1:D685,D685))</f>
        <v/>
      </c>
      <c r="F685" t="str">
        <f t="shared" si="10"/>
        <v>직접유입</v>
      </c>
      <c r="G685">
        <v>1</v>
      </c>
      <c r="I685" t="s">
        <v>1001</v>
      </c>
      <c r="J685" t="s">
        <v>319</v>
      </c>
      <c r="K685">
        <v>1</v>
      </c>
    </row>
    <row r="686" spans="1:11">
      <c r="A686" s="86" t="s">
        <v>1482</v>
      </c>
      <c r="B686" s="86" t="s">
        <v>1930</v>
      </c>
      <c r="C686" s="86">
        <v>1</v>
      </c>
      <c r="D686" s="150" t="str">
        <f>IFERROR(MATCH(A686,'상위 PV'!$H$2:$H$7,0),"")</f>
        <v/>
      </c>
      <c r="E686" t="str">
        <f>IF(D686="","",D686&amp;"@"&amp;COUNTIF($D$1:D686,D686))</f>
        <v/>
      </c>
      <c r="F686" t="str">
        <f t="shared" si="10"/>
        <v>Kimi.moonshot.cn</v>
      </c>
      <c r="G686">
        <v>1</v>
      </c>
      <c r="I686" t="s">
        <v>1001</v>
      </c>
      <c r="J686" t="s">
        <v>321</v>
      </c>
      <c r="K686">
        <v>1</v>
      </c>
    </row>
    <row r="687" spans="1:11">
      <c r="A687" s="86" t="s">
        <v>1482</v>
      </c>
      <c r="B687" s="86" t="s">
        <v>321</v>
      </c>
      <c r="C687" s="86">
        <v>1</v>
      </c>
      <c r="D687" s="150" t="str">
        <f>IFERROR(MATCH(A687,'상위 PV'!$H$2:$H$7,0),"")</f>
        <v/>
      </c>
      <c r="E687" t="str">
        <f>IF(D687="","",D687&amp;"@"&amp;COUNTIF($D$1:D687,D687))</f>
        <v/>
      </c>
      <c r="F687" t="str">
        <f t="shared" si="10"/>
        <v>Skinnovation.com</v>
      </c>
      <c r="G687">
        <v>1</v>
      </c>
      <c r="I687" t="s">
        <v>978</v>
      </c>
      <c r="J687" t="s">
        <v>318</v>
      </c>
      <c r="K687">
        <v>1</v>
      </c>
    </row>
    <row r="688" spans="1:11">
      <c r="A688" s="86" t="s">
        <v>1482</v>
      </c>
      <c r="B688" s="86" t="s">
        <v>1934</v>
      </c>
      <c r="C688" s="86">
        <v>1</v>
      </c>
      <c r="D688" s="150" t="str">
        <f>IFERROR(MATCH(A688,'상위 PV'!$H$2:$H$7,0),"")</f>
        <v/>
      </c>
      <c r="E688" t="str">
        <f>IF(D688="","",D688&amp;"@"&amp;COUNTIF($D$1:D688,D688))</f>
        <v/>
      </c>
      <c r="F688" t="str">
        <f t="shared" si="10"/>
        <v>Teslaclubsweden.se</v>
      </c>
      <c r="G688">
        <v>1</v>
      </c>
      <c r="I688" t="s">
        <v>978</v>
      </c>
      <c r="J688" t="s">
        <v>319</v>
      </c>
      <c r="K688">
        <v>1</v>
      </c>
    </row>
    <row r="689" spans="1:11">
      <c r="A689" s="86" t="s">
        <v>1307</v>
      </c>
      <c r="B689" s="86" t="s">
        <v>319</v>
      </c>
      <c r="C689" s="86">
        <v>1</v>
      </c>
      <c r="D689" s="150" t="str">
        <f>IFERROR(MATCH(A689,'상위 PV'!$H$2:$H$7,0),"")</f>
        <v/>
      </c>
      <c r="E689" t="str">
        <f>IF(D689="","",D689&amp;"@"&amp;COUNTIF($D$1:D689,D689))</f>
        <v/>
      </c>
      <c r="F689" t="str">
        <f t="shared" si="10"/>
        <v>Google.com</v>
      </c>
      <c r="G689">
        <v>1</v>
      </c>
      <c r="I689" t="s">
        <v>1086</v>
      </c>
      <c r="J689" t="s">
        <v>319</v>
      </c>
      <c r="K689">
        <v>1</v>
      </c>
    </row>
    <row r="690" spans="1:11">
      <c r="A690" s="86" t="s">
        <v>1684</v>
      </c>
      <c r="B690" s="86" t="s">
        <v>947</v>
      </c>
      <c r="C690" s="86">
        <v>1</v>
      </c>
      <c r="D690" s="150" t="str">
        <f>IFERROR(MATCH(A690,'상위 PV'!$H$2:$H$7,0),"")</f>
        <v/>
      </c>
      <c r="E690" t="str">
        <f>IF(D690="","",D690&amp;"@"&amp;COUNTIF($D$1:D690,D690))</f>
        <v/>
      </c>
      <c r="F690" t="str">
        <f t="shared" si="10"/>
        <v>Baidu</v>
      </c>
      <c r="G690">
        <v>1</v>
      </c>
      <c r="I690" t="s">
        <v>1066</v>
      </c>
      <c r="J690" t="s">
        <v>319</v>
      </c>
      <c r="K690">
        <v>1</v>
      </c>
    </row>
    <row r="691" spans="1:11">
      <c r="A691" s="86" t="s">
        <v>1684</v>
      </c>
      <c r="B691" s="86" t="s">
        <v>319</v>
      </c>
      <c r="C691" s="86">
        <v>1</v>
      </c>
      <c r="D691" s="150" t="str">
        <f>IFERROR(MATCH(A691,'상위 PV'!$H$2:$H$7,0),"")</f>
        <v/>
      </c>
      <c r="E691" t="str">
        <f>IF(D691="","",D691&amp;"@"&amp;COUNTIF($D$1:D691,D691))</f>
        <v/>
      </c>
      <c r="F691" t="str">
        <f t="shared" si="10"/>
        <v>Google.com</v>
      </c>
      <c r="G691">
        <v>1</v>
      </c>
      <c r="I691" t="s">
        <v>1341</v>
      </c>
      <c r="J691" t="s">
        <v>319</v>
      </c>
      <c r="K691">
        <v>1</v>
      </c>
    </row>
    <row r="692" spans="1:11">
      <c r="A692" s="86" t="s">
        <v>1649</v>
      </c>
      <c r="B692" s="86" t="s">
        <v>319</v>
      </c>
      <c r="C692" s="86">
        <v>1</v>
      </c>
      <c r="D692" s="150" t="str">
        <f>IFERROR(MATCH(A692,'상위 PV'!$H$2:$H$7,0),"")</f>
        <v/>
      </c>
      <c r="E692" t="str">
        <f>IF(D692="","",D692&amp;"@"&amp;COUNTIF($D$1:D692,D692))</f>
        <v/>
      </c>
      <c r="F692" t="str">
        <f t="shared" si="10"/>
        <v>Google.com</v>
      </c>
      <c r="G692">
        <v>1</v>
      </c>
      <c r="I692" t="s">
        <v>1342</v>
      </c>
      <c r="J692" t="s">
        <v>319</v>
      </c>
      <c r="K692">
        <v>1</v>
      </c>
    </row>
    <row r="693" spans="1:11">
      <c r="A693" s="86" t="s">
        <v>1524</v>
      </c>
      <c r="B693" s="86" t="s">
        <v>323</v>
      </c>
      <c r="C693" s="86">
        <v>1</v>
      </c>
      <c r="D693" s="150" t="str">
        <f>IFERROR(MATCH(A693,'상위 PV'!$H$2:$H$7,0),"")</f>
        <v/>
      </c>
      <c r="E693" t="str">
        <f>IF(D693="","",D693&amp;"@"&amp;COUNTIF($D$1:D693,D693))</f>
        <v/>
      </c>
      <c r="F693" t="str">
        <f t="shared" si="10"/>
        <v>Eng.sk-on.com</v>
      </c>
      <c r="G693">
        <v>1</v>
      </c>
      <c r="I693" t="s">
        <v>1343</v>
      </c>
      <c r="J693" t="s">
        <v>934</v>
      </c>
      <c r="K693">
        <v>1</v>
      </c>
    </row>
    <row r="694" spans="1:11">
      <c r="A694" s="86" t="s">
        <v>1524</v>
      </c>
      <c r="B694" s="86" t="s">
        <v>319</v>
      </c>
      <c r="C694" s="86">
        <v>1</v>
      </c>
      <c r="D694" s="150" t="str">
        <f>IFERROR(MATCH(A694,'상위 PV'!$H$2:$H$7,0),"")</f>
        <v/>
      </c>
      <c r="E694" t="str">
        <f>IF(D694="","",D694&amp;"@"&amp;COUNTIF($D$1:D694,D694))</f>
        <v/>
      </c>
      <c r="F694" t="str">
        <f t="shared" si="10"/>
        <v>Google.com</v>
      </c>
      <c r="G694">
        <v>1</v>
      </c>
      <c r="I694" t="s">
        <v>1224</v>
      </c>
      <c r="J694" t="s">
        <v>319</v>
      </c>
      <c r="K694">
        <v>1</v>
      </c>
    </row>
    <row r="695" spans="1:11">
      <c r="A695" s="86" t="s">
        <v>1523</v>
      </c>
      <c r="B695" s="86" t="s">
        <v>326</v>
      </c>
      <c r="C695" s="86">
        <v>1</v>
      </c>
      <c r="D695" s="150" t="str">
        <f>IFERROR(MATCH(A695,'상위 PV'!$H$2:$H$7,0),"")</f>
        <v/>
      </c>
      <c r="E695" t="str">
        <f>IF(D695="","",D695&amp;"@"&amp;COUNTIF($D$1:D695,D695))</f>
        <v/>
      </c>
      <c r="F695" t="str">
        <f t="shared" si="10"/>
        <v>Bing</v>
      </c>
      <c r="G695">
        <v>1</v>
      </c>
      <c r="I695" t="s">
        <v>1344</v>
      </c>
      <c r="J695" t="s">
        <v>319</v>
      </c>
      <c r="K695">
        <v>1</v>
      </c>
    </row>
    <row r="696" spans="1:11">
      <c r="A696" s="86" t="s">
        <v>1525</v>
      </c>
      <c r="B696" s="86" t="s">
        <v>319</v>
      </c>
      <c r="C696" s="86">
        <v>1</v>
      </c>
      <c r="D696" s="150" t="str">
        <f>IFERROR(MATCH(A696,'상위 PV'!$H$2:$H$7,0),"")</f>
        <v/>
      </c>
      <c r="E696" t="str">
        <f>IF(D696="","",D696&amp;"@"&amp;COUNTIF($D$1:D696,D696))</f>
        <v/>
      </c>
      <c r="F696" t="str">
        <f t="shared" si="10"/>
        <v>Google.com</v>
      </c>
      <c r="G696">
        <v>1</v>
      </c>
      <c r="I696" t="s">
        <v>1074</v>
      </c>
      <c r="J696" t="s">
        <v>319</v>
      </c>
      <c r="K696">
        <v>1</v>
      </c>
    </row>
    <row r="697" spans="1:11">
      <c r="A697" s="86" t="s">
        <v>1532</v>
      </c>
      <c r="B697" s="86" t="s">
        <v>1935</v>
      </c>
      <c r="C697" s="86">
        <v>1</v>
      </c>
      <c r="D697" s="150" t="str">
        <f>IFERROR(MATCH(A697,'상위 PV'!$H$2:$H$7,0),"")</f>
        <v/>
      </c>
      <c r="E697" t="str">
        <f>IF(D697="","",D697&amp;"@"&amp;COUNTIF($D$1:D697,D697))</f>
        <v/>
      </c>
      <c r="F697" t="str">
        <f t="shared" si="10"/>
        <v>Search.topicinsight.com</v>
      </c>
      <c r="G697">
        <v>1</v>
      </c>
      <c r="I697" t="s">
        <v>1143</v>
      </c>
      <c r="J697" t="s">
        <v>319</v>
      </c>
      <c r="K697">
        <v>1</v>
      </c>
    </row>
    <row r="698" spans="1:11">
      <c r="A698" s="86" t="s">
        <v>1546</v>
      </c>
      <c r="B698" s="86" t="s">
        <v>1782</v>
      </c>
      <c r="C698" s="86">
        <v>1</v>
      </c>
      <c r="D698" s="150" t="str">
        <f>IFERROR(MATCH(A698,'상위 PV'!$H$2:$H$7,0),"")</f>
        <v/>
      </c>
      <c r="E698" t="str">
        <f>IF(D698="","",D698&amp;"@"&amp;COUNTIF($D$1:D698,D698))</f>
        <v/>
      </c>
      <c r="F698" t="str">
        <f t="shared" si="10"/>
        <v>Lnkd.in</v>
      </c>
      <c r="G698">
        <v>1</v>
      </c>
      <c r="I698" t="s">
        <v>1117</v>
      </c>
      <c r="J698" t="s">
        <v>934</v>
      </c>
      <c r="K698">
        <v>1</v>
      </c>
    </row>
    <row r="699" spans="1:11">
      <c r="A699" s="86" t="s">
        <v>1571</v>
      </c>
      <c r="B699" s="86" t="s">
        <v>323</v>
      </c>
      <c r="C699" s="86">
        <v>1</v>
      </c>
      <c r="D699" s="150" t="str">
        <f>IFERROR(MATCH(A699,'상위 PV'!$H$2:$H$7,0),"")</f>
        <v/>
      </c>
      <c r="E699" t="str">
        <f>IF(D699="","",D699&amp;"@"&amp;COUNTIF($D$1:D699,D699))</f>
        <v/>
      </c>
      <c r="F699" t="str">
        <f t="shared" si="10"/>
        <v>Eng.sk-on.com</v>
      </c>
      <c r="G699">
        <v>1</v>
      </c>
      <c r="I699" t="s">
        <v>1087</v>
      </c>
      <c r="J699" t="s">
        <v>319</v>
      </c>
      <c r="K699">
        <v>1</v>
      </c>
    </row>
    <row r="700" spans="1:11">
      <c r="A700" s="86" t="s">
        <v>1571</v>
      </c>
      <c r="B700" s="86" t="s">
        <v>1936</v>
      </c>
      <c r="C700" s="86">
        <v>1</v>
      </c>
      <c r="D700" s="150" t="str">
        <f>IFERROR(MATCH(A700,'상위 PV'!$H$2:$H$7,0),"")</f>
        <v/>
      </c>
      <c r="E700" t="str">
        <f>IF(D700="","",D700&amp;"@"&amp;COUNTIF($D$1:D700,D700))</f>
        <v/>
      </c>
      <c r="F700" t="str">
        <f t="shared" si="10"/>
        <v>M.baidu.com</v>
      </c>
      <c r="G700">
        <v>1</v>
      </c>
      <c r="I700" t="s">
        <v>1144</v>
      </c>
      <c r="J700" t="s">
        <v>319</v>
      </c>
      <c r="K700">
        <v>1</v>
      </c>
    </row>
    <row r="701" spans="1:11">
      <c r="A701" s="86" t="s">
        <v>1571</v>
      </c>
      <c r="B701" s="86" t="s">
        <v>321</v>
      </c>
      <c r="C701" s="86">
        <v>1</v>
      </c>
      <c r="D701" s="150" t="str">
        <f>IFERROR(MATCH(A701,'상위 PV'!$H$2:$H$7,0),"")</f>
        <v/>
      </c>
      <c r="E701" t="str">
        <f>IF(D701="","",D701&amp;"@"&amp;COUNTIF($D$1:D701,D701))</f>
        <v/>
      </c>
      <c r="F701" t="str">
        <f t="shared" si="10"/>
        <v>Skinnovation.com</v>
      </c>
      <c r="G701">
        <v>1</v>
      </c>
      <c r="I701" t="s">
        <v>1345</v>
      </c>
      <c r="J701" t="s">
        <v>319</v>
      </c>
      <c r="K701">
        <v>1</v>
      </c>
    </row>
    <row r="702" spans="1:11">
      <c r="A702" s="86" t="s">
        <v>1572</v>
      </c>
      <c r="B702" s="86" t="s">
        <v>318</v>
      </c>
      <c r="C702" s="86">
        <v>1</v>
      </c>
      <c r="D702" s="150" t="str">
        <f>IFERROR(MATCH(A702,'상위 PV'!$H$2:$H$7,0),"")</f>
        <v/>
      </c>
      <c r="E702" t="str">
        <f>IF(D702="","",D702&amp;"@"&amp;COUNTIF($D$1:D702,D702))</f>
        <v/>
      </c>
      <c r="F702" t="str">
        <f t="shared" si="10"/>
        <v>직접유입</v>
      </c>
      <c r="G702">
        <v>1</v>
      </c>
      <c r="I702" t="s">
        <v>1346</v>
      </c>
      <c r="J702" t="s">
        <v>319</v>
      </c>
      <c r="K702">
        <v>1</v>
      </c>
    </row>
    <row r="703" spans="1:11">
      <c r="A703" s="86" t="s">
        <v>1701</v>
      </c>
      <c r="B703" s="86" t="s">
        <v>319</v>
      </c>
      <c r="C703" s="86">
        <v>1</v>
      </c>
      <c r="D703" s="150" t="str">
        <f>IFERROR(MATCH(A703,'상위 PV'!$H$2:$H$7,0),"")</f>
        <v/>
      </c>
      <c r="E703" t="str">
        <f>IF(D703="","",D703&amp;"@"&amp;COUNTIF($D$1:D703,D703))</f>
        <v/>
      </c>
      <c r="F703" t="str">
        <f t="shared" si="10"/>
        <v>Google.com</v>
      </c>
      <c r="G703">
        <v>1</v>
      </c>
      <c r="I703" t="s">
        <v>1347</v>
      </c>
      <c r="J703" t="s">
        <v>319</v>
      </c>
      <c r="K703">
        <v>1</v>
      </c>
    </row>
    <row r="704" spans="1:11">
      <c r="A704" s="86" t="s">
        <v>1584</v>
      </c>
      <c r="B704" s="86" t="s">
        <v>1783</v>
      </c>
      <c r="C704" s="86">
        <v>1</v>
      </c>
      <c r="D704" s="150" t="str">
        <f>IFERROR(MATCH(A704,'상위 PV'!$H$2:$H$7,0),"")</f>
        <v/>
      </c>
      <c r="E704" t="str">
        <f>IF(D704="","",D704&amp;"@"&amp;COUNTIF($D$1:D704,D704))</f>
        <v/>
      </c>
      <c r="F704" t="str">
        <f t="shared" si="10"/>
        <v>Edgeservices.bing.com</v>
      </c>
      <c r="G704">
        <v>1</v>
      </c>
      <c r="I704" t="s">
        <v>1145</v>
      </c>
      <c r="J704" t="s">
        <v>318</v>
      </c>
      <c r="K704">
        <v>1</v>
      </c>
    </row>
    <row r="705" spans="1:11">
      <c r="A705" s="86" t="s">
        <v>1584</v>
      </c>
      <c r="B705" s="86" t="s">
        <v>323</v>
      </c>
      <c r="C705" s="86">
        <v>1</v>
      </c>
      <c r="D705" s="150" t="str">
        <f>IFERROR(MATCH(A705,'상위 PV'!$H$2:$H$7,0),"")</f>
        <v/>
      </c>
      <c r="E705" t="str">
        <f>IF(D705="","",D705&amp;"@"&amp;COUNTIF($D$1:D705,D705))</f>
        <v/>
      </c>
      <c r="F705" t="str">
        <f t="shared" si="10"/>
        <v>Eng.sk-on.com</v>
      </c>
      <c r="G705">
        <v>1</v>
      </c>
      <c r="I705" t="s">
        <v>1226</v>
      </c>
      <c r="J705" t="s">
        <v>319</v>
      </c>
      <c r="K705">
        <v>1</v>
      </c>
    </row>
    <row r="706" spans="1:11">
      <c r="A706" s="86" t="s">
        <v>1585</v>
      </c>
      <c r="B706" s="86" t="s">
        <v>1110</v>
      </c>
      <c r="C706" s="86">
        <v>1</v>
      </c>
      <c r="D706" s="150" t="str">
        <f>IFERROR(MATCH(A706,'상위 PV'!$H$2:$H$7,0),"")</f>
        <v/>
      </c>
      <c r="E706" t="str">
        <f>IF(D706="","",D706&amp;"@"&amp;COUNTIF($D$1:D706,D706))</f>
        <v/>
      </c>
      <c r="F706" t="str">
        <f t="shared" si="10"/>
        <v>Chn.sk-on.com</v>
      </c>
      <c r="G706">
        <v>1</v>
      </c>
      <c r="I706" t="s">
        <v>1348</v>
      </c>
      <c r="J706" t="s">
        <v>934</v>
      </c>
      <c r="K706">
        <v>1</v>
      </c>
    </row>
    <row r="707" spans="1:11">
      <c r="A707" s="86" t="s">
        <v>1585</v>
      </c>
      <c r="B707" s="86" t="s">
        <v>323</v>
      </c>
      <c r="C707" s="86">
        <v>1</v>
      </c>
      <c r="D707" s="150" t="str">
        <f>IFERROR(MATCH(A707,'상위 PV'!$H$2:$H$7,0),"")</f>
        <v/>
      </c>
      <c r="E707" t="str">
        <f>IF(D707="","",D707&amp;"@"&amp;COUNTIF($D$1:D707,D707))</f>
        <v/>
      </c>
      <c r="F707" t="str">
        <f t="shared" ref="F707:F770" si="11">IF(B707="google","Google.com",IF(B707="(direct)","직접유입",UPPER(LEFT(B707,1))&amp;MID(B707,2,99)))</f>
        <v>Eng.sk-on.com</v>
      </c>
      <c r="G707">
        <v>1</v>
      </c>
      <c r="I707" t="s">
        <v>1090</v>
      </c>
      <c r="J707" t="s">
        <v>319</v>
      </c>
      <c r="K707">
        <v>1</v>
      </c>
    </row>
    <row r="708" spans="1:11">
      <c r="A708" s="86" t="s">
        <v>1585</v>
      </c>
      <c r="B708" s="86" t="s">
        <v>321</v>
      </c>
      <c r="C708" s="86">
        <v>1</v>
      </c>
      <c r="D708" s="150" t="str">
        <f>IFERROR(MATCH(A708,'상위 PV'!$H$2:$H$7,0),"")</f>
        <v/>
      </c>
      <c r="E708" t="str">
        <f>IF(D708="","",D708&amp;"@"&amp;COUNTIF($D$1:D708,D708))</f>
        <v/>
      </c>
      <c r="F708" t="str">
        <f t="shared" si="11"/>
        <v>Skinnovation.com</v>
      </c>
      <c r="G708">
        <v>1</v>
      </c>
      <c r="I708" t="s">
        <v>1349</v>
      </c>
      <c r="J708" t="s">
        <v>319</v>
      </c>
      <c r="K708">
        <v>1</v>
      </c>
    </row>
    <row r="709" spans="1:11">
      <c r="A709" s="86" t="s">
        <v>1595</v>
      </c>
      <c r="B709" s="86" t="s">
        <v>318</v>
      </c>
      <c r="C709" s="86">
        <v>1</v>
      </c>
      <c r="D709" s="150" t="str">
        <f>IFERROR(MATCH(A709,'상위 PV'!$H$2:$H$7,0),"")</f>
        <v/>
      </c>
      <c r="E709" t="str">
        <f>IF(D709="","",D709&amp;"@"&amp;COUNTIF($D$1:D709,D709))</f>
        <v/>
      </c>
      <c r="F709" t="str">
        <f t="shared" si="11"/>
        <v>직접유입</v>
      </c>
      <c r="G709">
        <v>1</v>
      </c>
      <c r="I709" t="s">
        <v>1350</v>
      </c>
      <c r="J709" t="s">
        <v>319</v>
      </c>
      <c r="K709">
        <v>1</v>
      </c>
    </row>
    <row r="710" spans="1:11">
      <c r="A710" s="86" t="s">
        <v>1608</v>
      </c>
      <c r="B710" s="86" t="s">
        <v>1937</v>
      </c>
      <c r="C710" s="86">
        <v>1</v>
      </c>
      <c r="D710" s="150" t="str">
        <f>IFERROR(MATCH(A710,'상위 PV'!$H$2:$H$7,0),"")</f>
        <v/>
      </c>
      <c r="E710" t="str">
        <f>IF(D710="","",D710&amp;"@"&amp;COUNTIF($D$1:D710,D710))</f>
        <v/>
      </c>
      <c r="F710" t="str">
        <f t="shared" si="11"/>
        <v>Skinnovation.co.kr</v>
      </c>
      <c r="G710">
        <v>1</v>
      </c>
      <c r="I710" t="s">
        <v>1351</v>
      </c>
      <c r="J710" t="s">
        <v>319</v>
      </c>
      <c r="K710">
        <v>1</v>
      </c>
    </row>
    <row r="711" spans="1:11">
      <c r="A711" s="86" t="s">
        <v>1608</v>
      </c>
      <c r="B711" s="86" t="s">
        <v>321</v>
      </c>
      <c r="C711" s="86">
        <v>1</v>
      </c>
      <c r="D711" s="150" t="str">
        <f>IFERROR(MATCH(A711,'상위 PV'!$H$2:$H$7,0),"")</f>
        <v/>
      </c>
      <c r="E711" t="str">
        <f>IF(D711="","",D711&amp;"@"&amp;COUNTIF($D$1:D711,D711))</f>
        <v/>
      </c>
      <c r="F711" t="str">
        <f t="shared" si="11"/>
        <v>Skinnovation.com</v>
      </c>
      <c r="G711">
        <v>1</v>
      </c>
      <c r="I711" t="s">
        <v>1227</v>
      </c>
      <c r="J711" t="s">
        <v>319</v>
      </c>
      <c r="K711">
        <v>1</v>
      </c>
    </row>
    <row r="712" spans="1:11">
      <c r="A712" s="86" t="s">
        <v>1607</v>
      </c>
      <c r="B712" s="86" t="s">
        <v>318</v>
      </c>
      <c r="C712" s="86">
        <v>1</v>
      </c>
      <c r="D712" s="150" t="str">
        <f>IFERROR(MATCH(A712,'상위 PV'!$H$2:$H$7,0),"")</f>
        <v/>
      </c>
      <c r="E712" t="str">
        <f>IF(D712="","",D712&amp;"@"&amp;COUNTIF($D$1:D712,D712))</f>
        <v/>
      </c>
      <c r="F712" t="str">
        <f t="shared" si="11"/>
        <v>직접유입</v>
      </c>
      <c r="G712">
        <v>1</v>
      </c>
      <c r="I712" t="s">
        <v>879</v>
      </c>
      <c r="J712" t="s">
        <v>319</v>
      </c>
      <c r="K712">
        <v>1</v>
      </c>
    </row>
    <row r="713" spans="1:11">
      <c r="A713" s="86" t="s">
        <v>1628</v>
      </c>
      <c r="B713" s="86" t="s">
        <v>1515</v>
      </c>
      <c r="C713" s="86">
        <v>1</v>
      </c>
      <c r="D713" s="150">
        <f>IFERROR(MATCH(A713,'상위 PV'!$H$2:$H$7,0),"")</f>
        <v>3</v>
      </c>
      <c r="E713" t="str">
        <f>IF(D713="","",D713&amp;"@"&amp;COUNTIF($D$1:D713,D713))</f>
        <v>3@6</v>
      </c>
      <c r="F713" t="str">
        <f t="shared" si="11"/>
        <v>Eng.skearthon.com</v>
      </c>
      <c r="G713">
        <v>1</v>
      </c>
      <c r="I713" t="s">
        <v>1352</v>
      </c>
      <c r="J713" t="s">
        <v>319</v>
      </c>
      <c r="K713">
        <v>1</v>
      </c>
    </row>
    <row r="714" spans="1:11">
      <c r="A714" s="86" t="s">
        <v>1628</v>
      </c>
      <c r="B714" s="86" t="s">
        <v>321</v>
      </c>
      <c r="C714" s="86">
        <v>1</v>
      </c>
      <c r="D714" s="150">
        <f>IFERROR(MATCH(A714,'상위 PV'!$H$2:$H$7,0),"")</f>
        <v>3</v>
      </c>
      <c r="E714" t="str">
        <f>IF(D714="","",D714&amp;"@"&amp;COUNTIF($D$1:D714,D714))</f>
        <v>3@7</v>
      </c>
      <c r="F714" t="str">
        <f t="shared" si="11"/>
        <v>Skinnovation.com</v>
      </c>
      <c r="G714">
        <v>1</v>
      </c>
      <c r="I714" t="s">
        <v>1353</v>
      </c>
      <c r="J714" t="s">
        <v>319</v>
      </c>
      <c r="K714">
        <v>1</v>
      </c>
    </row>
    <row r="715" spans="1:11">
      <c r="A715" s="86" t="s">
        <v>1628</v>
      </c>
      <c r="B715" s="86" t="s">
        <v>584</v>
      </c>
      <c r="C715" s="86">
        <v>1</v>
      </c>
      <c r="D715" s="150">
        <f>IFERROR(MATCH(A715,'상위 PV'!$H$2:$H$7,0),"")</f>
        <v>3</v>
      </c>
      <c r="E715" t="str">
        <f>IF(D715="","",D715&amp;"@"&amp;COUNTIF($D$1:D715,D715))</f>
        <v>3@8</v>
      </c>
      <c r="F715" t="str">
        <f t="shared" si="11"/>
        <v>Yahoo</v>
      </c>
      <c r="G715">
        <v>1</v>
      </c>
      <c r="I715" t="s">
        <v>1354</v>
      </c>
      <c r="J715" t="s">
        <v>319</v>
      </c>
      <c r="K715">
        <v>1</v>
      </c>
    </row>
    <row r="716" spans="1:11">
      <c r="A716" s="86" t="s">
        <v>1646</v>
      </c>
      <c r="B716" s="86" t="s">
        <v>326</v>
      </c>
      <c r="C716" s="86">
        <v>1</v>
      </c>
      <c r="D716" s="150">
        <f>IFERROR(MATCH(A716,'상위 PV'!$H$2:$H$7,0),"")</f>
        <v>6</v>
      </c>
      <c r="E716" t="str">
        <f>IF(D716="","",D716&amp;"@"&amp;COUNTIF($D$1:D716,D716))</f>
        <v>6@6</v>
      </c>
      <c r="F716" t="str">
        <f t="shared" si="11"/>
        <v>Bing</v>
      </c>
      <c r="G716">
        <v>1</v>
      </c>
      <c r="I716" t="s">
        <v>1355</v>
      </c>
      <c r="J716" t="s">
        <v>319</v>
      </c>
      <c r="K716">
        <v>1</v>
      </c>
    </row>
    <row r="717" spans="1:11">
      <c r="A717" s="86" t="s">
        <v>1646</v>
      </c>
      <c r="B717" s="86" t="s">
        <v>1110</v>
      </c>
      <c r="C717" s="86">
        <v>1</v>
      </c>
      <c r="D717" s="150">
        <f>IFERROR(MATCH(A717,'상위 PV'!$H$2:$H$7,0),"")</f>
        <v>6</v>
      </c>
      <c r="E717" t="str">
        <f>IF(D717="","",D717&amp;"@"&amp;COUNTIF($D$1:D717,D717))</f>
        <v>6@7</v>
      </c>
      <c r="F717" t="str">
        <f t="shared" si="11"/>
        <v>Chn.sk-on.com</v>
      </c>
      <c r="G717">
        <v>1</v>
      </c>
      <c r="I717" t="s">
        <v>1146</v>
      </c>
      <c r="J717" t="s">
        <v>319</v>
      </c>
      <c r="K717">
        <v>1</v>
      </c>
    </row>
    <row r="718" spans="1:11">
      <c r="A718" s="86" t="s">
        <v>1646</v>
      </c>
      <c r="B718" s="86" t="s">
        <v>1515</v>
      </c>
      <c r="C718" s="86">
        <v>1</v>
      </c>
      <c r="D718" s="150">
        <f>IFERROR(MATCH(A718,'상위 PV'!$H$2:$H$7,0),"")</f>
        <v>6</v>
      </c>
      <c r="E718" t="str">
        <f>IF(D718="","",D718&amp;"@"&amp;COUNTIF($D$1:D718,D718))</f>
        <v>6@8</v>
      </c>
      <c r="F718" t="str">
        <f t="shared" si="11"/>
        <v>Eng.skearthon.com</v>
      </c>
      <c r="G718">
        <v>1</v>
      </c>
      <c r="I718" t="s">
        <v>1356</v>
      </c>
      <c r="J718" t="s">
        <v>319</v>
      </c>
      <c r="K718">
        <v>1</v>
      </c>
    </row>
    <row r="719" spans="1:11">
      <c r="A719" s="86" t="s">
        <v>1646</v>
      </c>
      <c r="B719" s="86" t="s">
        <v>1938</v>
      </c>
      <c r="C719" s="86">
        <v>1</v>
      </c>
      <c r="D719" s="150">
        <f>IFERROR(MATCH(A719,'상위 PV'!$H$2:$H$7,0),"")</f>
        <v>6</v>
      </c>
      <c r="E719" t="str">
        <f>IF(D719="","",D719&amp;"@"&amp;COUNTIF($D$1:D719,D719))</f>
        <v>6@9</v>
      </c>
      <c r="F719" t="str">
        <f t="shared" si="11"/>
        <v>Jpc-powerpoint.officeapps.live.com</v>
      </c>
      <c r="G719">
        <v>1</v>
      </c>
      <c r="I719" t="s">
        <v>1008</v>
      </c>
      <c r="J719" t="s">
        <v>319</v>
      </c>
      <c r="K719">
        <v>1</v>
      </c>
    </row>
    <row r="720" spans="1:11">
      <c r="A720" s="86" t="s">
        <v>1759</v>
      </c>
      <c r="B720" s="86" t="s">
        <v>1923</v>
      </c>
      <c r="C720" s="86">
        <v>1</v>
      </c>
      <c r="D720" s="150" t="str">
        <f>IFERROR(MATCH(A720,'상위 PV'!$H$2:$H$7,0),"")</f>
        <v/>
      </c>
      <c r="E720" t="str">
        <f>IF(D720="","",D720&amp;"@"&amp;COUNTIF($D$1:D720,D720))</f>
        <v/>
      </c>
      <c r="F720" t="str">
        <f t="shared" si="11"/>
        <v>Link.naver.com</v>
      </c>
      <c r="G720">
        <v>1</v>
      </c>
      <c r="I720" t="s">
        <v>1357</v>
      </c>
      <c r="J720" t="s">
        <v>319</v>
      </c>
      <c r="K720">
        <v>1</v>
      </c>
    </row>
    <row r="721" spans="1:11">
      <c r="A721" s="86" t="s">
        <v>1676</v>
      </c>
      <c r="B721" s="86" t="s">
        <v>318</v>
      </c>
      <c r="C721" s="86">
        <v>1</v>
      </c>
      <c r="D721" s="150" t="str">
        <f>IFERROR(MATCH(A721,'상위 PV'!$H$2:$H$7,0),"")</f>
        <v/>
      </c>
      <c r="E721" t="str">
        <f>IF(D721="","",D721&amp;"@"&amp;COUNTIF($D$1:D721,D721))</f>
        <v/>
      </c>
      <c r="F721" t="str">
        <f t="shared" si="11"/>
        <v>직접유입</v>
      </c>
      <c r="G721">
        <v>1</v>
      </c>
      <c r="I721" t="s">
        <v>1358</v>
      </c>
      <c r="J721" t="s">
        <v>319</v>
      </c>
      <c r="K721">
        <v>1</v>
      </c>
    </row>
    <row r="722" spans="1:11">
      <c r="A722" s="86" t="s">
        <v>1676</v>
      </c>
      <c r="B722" s="86" t="s">
        <v>321</v>
      </c>
      <c r="C722" s="86">
        <v>1</v>
      </c>
      <c r="D722" s="150" t="str">
        <f>IFERROR(MATCH(A722,'상위 PV'!$H$2:$H$7,0),"")</f>
        <v/>
      </c>
      <c r="E722" t="str">
        <f>IF(D722="","",D722&amp;"@"&amp;COUNTIF($D$1:D722,D722))</f>
        <v/>
      </c>
      <c r="F722" t="str">
        <f t="shared" si="11"/>
        <v>Skinnovation.com</v>
      </c>
      <c r="G722">
        <v>1</v>
      </c>
      <c r="I722" t="s">
        <v>295</v>
      </c>
      <c r="J722" t="s">
        <v>319</v>
      </c>
      <c r="K722">
        <v>1</v>
      </c>
    </row>
    <row r="723" spans="1:11">
      <c r="A723" s="86" t="s">
        <v>1677</v>
      </c>
      <c r="B723" s="86" t="s">
        <v>320</v>
      </c>
      <c r="C723" s="86">
        <v>1</v>
      </c>
      <c r="D723" s="150" t="str">
        <f>IFERROR(MATCH(A723,'상위 PV'!$H$2:$H$7,0),"")</f>
        <v/>
      </c>
      <c r="E723" t="str">
        <f>IF(D723="","",D723&amp;"@"&amp;COUNTIF($D$1:D723,D723))</f>
        <v/>
      </c>
      <c r="F723" t="str">
        <f t="shared" si="11"/>
        <v>Linkedin.com</v>
      </c>
      <c r="G723">
        <v>1</v>
      </c>
      <c r="I723" t="s">
        <v>1359</v>
      </c>
      <c r="J723" t="s">
        <v>319</v>
      </c>
      <c r="K723">
        <v>1</v>
      </c>
    </row>
    <row r="724" spans="1:11">
      <c r="A724" s="86" t="s">
        <v>1677</v>
      </c>
      <c r="B724" s="86" t="s">
        <v>321</v>
      </c>
      <c r="C724" s="86">
        <v>1</v>
      </c>
      <c r="D724" s="150" t="str">
        <f>IFERROR(MATCH(A724,'상위 PV'!$H$2:$H$7,0),"")</f>
        <v/>
      </c>
      <c r="E724" t="str">
        <f>IF(D724="","",D724&amp;"@"&amp;COUNTIF($D$1:D724,D724))</f>
        <v/>
      </c>
      <c r="F724" t="str">
        <f t="shared" si="11"/>
        <v>Skinnovation.com</v>
      </c>
      <c r="G724">
        <v>1</v>
      </c>
      <c r="I724" t="s">
        <v>1360</v>
      </c>
      <c r="J724" t="s">
        <v>318</v>
      </c>
      <c r="K724">
        <v>1</v>
      </c>
    </row>
    <row r="725" spans="1:11">
      <c r="A725" s="86" t="s">
        <v>1760</v>
      </c>
      <c r="B725" s="86" t="s">
        <v>1923</v>
      </c>
      <c r="C725" s="86">
        <v>1</v>
      </c>
      <c r="D725" s="150" t="str">
        <f>IFERROR(MATCH(A725,'상위 PV'!$H$2:$H$7,0),"")</f>
        <v/>
      </c>
      <c r="E725" t="str">
        <f>IF(D725="","",D725&amp;"@"&amp;COUNTIF($D$1:D725,D725))</f>
        <v/>
      </c>
      <c r="F725" t="str">
        <f t="shared" si="11"/>
        <v>Link.naver.com</v>
      </c>
      <c r="G725">
        <v>1</v>
      </c>
      <c r="I725" t="s">
        <v>1361</v>
      </c>
      <c r="J725" t="s">
        <v>319</v>
      </c>
      <c r="K725">
        <v>1</v>
      </c>
    </row>
    <row r="726" spans="1:11">
      <c r="A726" s="86" t="s">
        <v>1714</v>
      </c>
      <c r="B726" s="86" t="s">
        <v>321</v>
      </c>
      <c r="C726" s="86">
        <v>1</v>
      </c>
      <c r="D726" s="150" t="str">
        <f>IFERROR(MATCH(A726,'상위 PV'!$H$2:$H$7,0),"")</f>
        <v/>
      </c>
      <c r="E726" t="str">
        <f>IF(D726="","",D726&amp;"@"&amp;COUNTIF($D$1:D726,D726))</f>
        <v/>
      </c>
      <c r="F726" t="str">
        <f t="shared" si="11"/>
        <v>Skinnovation.com</v>
      </c>
      <c r="G726">
        <v>1</v>
      </c>
      <c r="I726" t="s">
        <v>1036</v>
      </c>
      <c r="J726" t="s">
        <v>319</v>
      </c>
      <c r="K726">
        <v>1</v>
      </c>
    </row>
    <row r="727" spans="1:11">
      <c r="A727" s="86" t="s">
        <v>1697</v>
      </c>
      <c r="B727" s="86" t="s">
        <v>1664</v>
      </c>
      <c r="C727" s="86">
        <v>1</v>
      </c>
      <c r="D727" s="150" t="str">
        <f>IFERROR(MATCH(A727,'상위 PV'!$H$2:$H$7,0),"")</f>
        <v/>
      </c>
      <c r="E727" t="str">
        <f>IF(D727="","",D727&amp;"@"&amp;COUNTIF($D$1:D727,D727))</f>
        <v/>
      </c>
      <c r="F727" t="str">
        <f t="shared" si="11"/>
        <v>Chatgpt.com</v>
      </c>
      <c r="G727">
        <v>1</v>
      </c>
      <c r="I727" t="s">
        <v>1091</v>
      </c>
      <c r="J727" t="s">
        <v>318</v>
      </c>
      <c r="K727">
        <v>1</v>
      </c>
    </row>
    <row r="728" spans="1:11">
      <c r="A728" s="86" t="s">
        <v>1697</v>
      </c>
      <c r="B728" s="86" t="s">
        <v>320</v>
      </c>
      <c r="C728" s="86">
        <v>1</v>
      </c>
      <c r="D728" s="150" t="str">
        <f>IFERROR(MATCH(A728,'상위 PV'!$H$2:$H$7,0),"")</f>
        <v/>
      </c>
      <c r="E728" t="str">
        <f>IF(D728="","",D728&amp;"@"&amp;COUNTIF($D$1:D728,D728))</f>
        <v/>
      </c>
      <c r="F728" t="str">
        <f t="shared" si="11"/>
        <v>Linkedin.com</v>
      </c>
      <c r="G728">
        <v>1</v>
      </c>
      <c r="I728" t="s">
        <v>1362</v>
      </c>
      <c r="J728" t="s">
        <v>319</v>
      </c>
      <c r="K728">
        <v>1</v>
      </c>
    </row>
    <row r="729" spans="1:11">
      <c r="A729" s="86" t="s">
        <v>1713</v>
      </c>
      <c r="B729" s="86" t="s">
        <v>1515</v>
      </c>
      <c r="C729" s="86">
        <v>1</v>
      </c>
      <c r="D729" s="150" t="str">
        <f>IFERROR(MATCH(A729,'상위 PV'!$H$2:$H$7,0),"")</f>
        <v/>
      </c>
      <c r="E729" t="str">
        <f>IF(D729="","",D729&amp;"@"&amp;COUNTIF($D$1:D729,D729))</f>
        <v/>
      </c>
      <c r="F729" t="str">
        <f t="shared" si="11"/>
        <v>Eng.skearthon.com</v>
      </c>
      <c r="G729">
        <v>1</v>
      </c>
      <c r="I729" t="s">
        <v>1363</v>
      </c>
      <c r="J729" t="s">
        <v>319</v>
      </c>
      <c r="K729">
        <v>1</v>
      </c>
    </row>
    <row r="730" spans="1:11">
      <c r="A730" s="86" t="s">
        <v>1732</v>
      </c>
      <c r="B730" s="86" t="s">
        <v>1110</v>
      </c>
      <c r="C730" s="86">
        <v>1</v>
      </c>
      <c r="D730" s="150" t="str">
        <f>IFERROR(MATCH(A730,'상위 PV'!$H$2:$H$7,0),"")</f>
        <v/>
      </c>
      <c r="E730" t="str">
        <f>IF(D730="","",D730&amp;"@"&amp;COUNTIF($D$1:D730,D730))</f>
        <v/>
      </c>
      <c r="F730" t="str">
        <f t="shared" si="11"/>
        <v>Chn.sk-on.com</v>
      </c>
      <c r="G730">
        <v>1</v>
      </c>
      <c r="I730" t="s">
        <v>1149</v>
      </c>
      <c r="J730" t="s">
        <v>1111</v>
      </c>
      <c r="K730">
        <v>1</v>
      </c>
    </row>
    <row r="731" spans="1:11">
      <c r="A731" s="86" t="s">
        <v>1732</v>
      </c>
      <c r="B731" s="86" t="s">
        <v>1438</v>
      </c>
      <c r="C731" s="86">
        <v>1</v>
      </c>
      <c r="D731" s="150" t="str">
        <f>IFERROR(MATCH(A731,'상위 PV'!$H$2:$H$7,0),"")</f>
        <v/>
      </c>
      <c r="E731" t="str">
        <f>IF(D731="","",D731&amp;"@"&amp;COUNTIF($D$1:D731,D731))</f>
        <v/>
      </c>
      <c r="F731" t="str">
        <f t="shared" si="11"/>
        <v>Skenergy.com</v>
      </c>
      <c r="G731">
        <v>1</v>
      </c>
      <c r="I731" t="s">
        <v>1150</v>
      </c>
      <c r="J731" t="s">
        <v>319</v>
      </c>
      <c r="K731">
        <v>1</v>
      </c>
    </row>
    <row r="732" spans="1:11">
      <c r="A732" s="86" t="s">
        <v>1733</v>
      </c>
      <c r="B732" s="86" t="s">
        <v>1231</v>
      </c>
      <c r="C732" s="86">
        <v>1</v>
      </c>
      <c r="D732" s="150" t="str">
        <f>IFERROR(MATCH(A732,'상위 PV'!$H$2:$H$7,0),"")</f>
        <v/>
      </c>
      <c r="E732" t="str">
        <f>IF(D732="","",D732&amp;"@"&amp;COUNTIF($D$1:D732,D732))</f>
        <v/>
      </c>
      <c r="F732" t="str">
        <f t="shared" si="11"/>
        <v>Skenmove.com</v>
      </c>
      <c r="G732">
        <v>1</v>
      </c>
      <c r="I732" t="s">
        <v>1228</v>
      </c>
      <c r="J732" t="s">
        <v>319</v>
      </c>
      <c r="K732">
        <v>1</v>
      </c>
    </row>
    <row r="733" spans="1:11">
      <c r="A733" s="86" t="s">
        <v>1748</v>
      </c>
      <c r="B733" s="86" t="s">
        <v>321</v>
      </c>
      <c r="C733" s="86">
        <v>1</v>
      </c>
      <c r="D733" s="150" t="str">
        <f>IFERROR(MATCH(A733,'상위 PV'!$H$2:$H$7,0),"")</f>
        <v/>
      </c>
      <c r="E733" t="str">
        <f>IF(D733="","",D733&amp;"@"&amp;COUNTIF($D$1:D733,D733))</f>
        <v/>
      </c>
      <c r="F733" t="str">
        <f t="shared" si="11"/>
        <v>Skinnovation.com</v>
      </c>
      <c r="G733">
        <v>1</v>
      </c>
      <c r="I733" t="s">
        <v>1127</v>
      </c>
      <c r="J733" t="s">
        <v>318</v>
      </c>
      <c r="K733">
        <v>1</v>
      </c>
    </row>
    <row r="734" spans="1:11">
      <c r="A734" s="86" t="s">
        <v>1749</v>
      </c>
      <c r="B734" s="86" t="s">
        <v>326</v>
      </c>
      <c r="C734" s="86">
        <v>1</v>
      </c>
      <c r="D734" s="150" t="str">
        <f>IFERROR(MATCH(A734,'상위 PV'!$H$2:$H$7,0),"")</f>
        <v/>
      </c>
      <c r="E734" t="str">
        <f>IF(D734="","",D734&amp;"@"&amp;COUNTIF($D$1:D734,D734))</f>
        <v/>
      </c>
      <c r="F734" t="str">
        <f t="shared" si="11"/>
        <v>Bing</v>
      </c>
      <c r="G734">
        <v>1</v>
      </c>
      <c r="I734" t="s">
        <v>1010</v>
      </c>
      <c r="J734" t="s">
        <v>319</v>
      </c>
      <c r="K734">
        <v>1</v>
      </c>
    </row>
    <row r="735" spans="1:11">
      <c r="A735" s="86" t="s">
        <v>1749</v>
      </c>
      <c r="B735" s="86" t="s">
        <v>320</v>
      </c>
      <c r="C735" s="86">
        <v>1</v>
      </c>
      <c r="D735" s="150" t="str">
        <f>IFERROR(MATCH(A735,'상위 PV'!$H$2:$H$7,0),"")</f>
        <v/>
      </c>
      <c r="E735" t="str">
        <f>IF(D735="","",D735&amp;"@"&amp;COUNTIF($D$1:D735,D735))</f>
        <v/>
      </c>
      <c r="F735" t="str">
        <f t="shared" si="11"/>
        <v>Linkedin.com</v>
      </c>
      <c r="G735">
        <v>1</v>
      </c>
      <c r="I735" t="s">
        <v>653</v>
      </c>
      <c r="J735" t="s">
        <v>326</v>
      </c>
      <c r="K735">
        <v>1</v>
      </c>
    </row>
    <row r="736" spans="1:11">
      <c r="A736" s="86" t="s">
        <v>1749</v>
      </c>
      <c r="B736" s="86" t="s">
        <v>1939</v>
      </c>
      <c r="C736" s="86">
        <v>1</v>
      </c>
      <c r="D736" s="150" t="str">
        <f>IFERROR(MATCH(A736,'상위 PV'!$H$2:$H$7,0),"")</f>
        <v/>
      </c>
      <c r="E736" t="str">
        <f>IF(D736="","",D736&amp;"@"&amp;COUNTIF($D$1:D736,D736))</f>
        <v/>
      </c>
      <c r="F736" t="str">
        <f t="shared" si="11"/>
        <v>M.facebook.com</v>
      </c>
      <c r="G736">
        <v>1</v>
      </c>
      <c r="I736" t="s">
        <v>1095</v>
      </c>
      <c r="J736" t="s">
        <v>318</v>
      </c>
      <c r="K736">
        <v>1</v>
      </c>
    </row>
    <row r="737" spans="1:11">
      <c r="A737" s="86" t="s">
        <v>1753</v>
      </c>
      <c r="B737" s="86" t="s">
        <v>1932</v>
      </c>
      <c r="C737" s="86">
        <v>1</v>
      </c>
      <c r="D737" s="150">
        <f>IFERROR(MATCH(A737,'상위 PV'!$H$2:$H$7,0),"")</f>
        <v>1</v>
      </c>
      <c r="E737" t="str">
        <f>IF(D737="","",D737&amp;"@"&amp;COUNTIF($D$1:D737,D737))</f>
        <v>1@17</v>
      </c>
      <c r="F737" t="str">
        <f t="shared" si="11"/>
        <v>In.marketscreener.com</v>
      </c>
      <c r="G737">
        <v>1</v>
      </c>
      <c r="I737" t="s">
        <v>1042</v>
      </c>
      <c r="J737" t="s">
        <v>319</v>
      </c>
      <c r="K737">
        <v>1</v>
      </c>
    </row>
    <row r="738" spans="1:11">
      <c r="A738" s="86" t="s">
        <v>1753</v>
      </c>
      <c r="B738" s="86" t="s">
        <v>1232</v>
      </c>
      <c r="C738" s="86">
        <v>1</v>
      </c>
      <c r="D738" s="150">
        <f>IFERROR(MATCH(A738,'상위 PV'!$H$2:$H$7,0),"")</f>
        <v>1</v>
      </c>
      <c r="E738" t="str">
        <f>IF(D738="","",D738&amp;"@"&amp;COUNTIF($D$1:D738,D738))</f>
        <v>1@18</v>
      </c>
      <c r="F738" t="str">
        <f t="shared" si="11"/>
        <v>Marketscreener.com</v>
      </c>
      <c r="G738">
        <v>1</v>
      </c>
      <c r="I738" t="s">
        <v>1364</v>
      </c>
      <c r="J738" t="s">
        <v>319</v>
      </c>
      <c r="K738">
        <v>1</v>
      </c>
    </row>
    <row r="739" spans="1:11">
      <c r="A739" s="86" t="s">
        <v>1753</v>
      </c>
      <c r="B739" s="86" t="s">
        <v>1940</v>
      </c>
      <c r="C739" s="86">
        <v>1</v>
      </c>
      <c r="D739" s="150">
        <f>IFERROR(MATCH(A739,'상위 PV'!$H$2:$H$7,0),"")</f>
        <v>1</v>
      </c>
      <c r="E739" t="str">
        <f>IF(D739="","",D739&amp;"@"&amp;COUNTIF($D$1:D739,D739))</f>
        <v>1@19</v>
      </c>
      <c r="F739" t="str">
        <f t="shared" si="11"/>
        <v>Publicnow.com</v>
      </c>
      <c r="G739">
        <v>1</v>
      </c>
      <c r="I739" t="s">
        <v>1365</v>
      </c>
      <c r="J739" t="s">
        <v>319</v>
      </c>
      <c r="K739">
        <v>1</v>
      </c>
    </row>
    <row r="740" spans="1:11">
      <c r="A740" s="86" t="s">
        <v>1753</v>
      </c>
      <c r="B740" s="86" t="s">
        <v>1941</v>
      </c>
      <c r="C740" s="86">
        <v>1</v>
      </c>
      <c r="D740" s="150">
        <f>IFERROR(MATCH(A740,'상위 PV'!$H$2:$H$7,0),"")</f>
        <v>1</v>
      </c>
      <c r="E740" t="str">
        <f>IF(D740="","",D740&amp;"@"&amp;COUNTIF($D$1:D740,D740))</f>
        <v>1@20</v>
      </c>
      <c r="F740" t="str">
        <f t="shared" si="11"/>
        <v>Search-dra.dt.dbankcloud.com</v>
      </c>
      <c r="G740">
        <v>1</v>
      </c>
      <c r="I740" t="s">
        <v>1366</v>
      </c>
      <c r="J740" t="s">
        <v>319</v>
      </c>
      <c r="K740">
        <v>1</v>
      </c>
    </row>
    <row r="741" spans="1:11">
      <c r="A741" s="86" t="s">
        <v>1810</v>
      </c>
      <c r="B741" s="86" t="s">
        <v>1942</v>
      </c>
      <c r="C741" s="86">
        <v>1</v>
      </c>
      <c r="D741" s="150">
        <f>IFERROR(MATCH(A741,'상위 PV'!$H$2:$H$7,0),"")</f>
        <v>2</v>
      </c>
      <c r="E741" t="str">
        <f>IF(D741="","",D741&amp;"@"&amp;COUNTIF($D$1:D741,D741))</f>
        <v>2@17</v>
      </c>
      <c r="F741" t="str">
        <f t="shared" si="11"/>
        <v>Ddec1-0-en-ctp.trendmicro.com</v>
      </c>
      <c r="G741">
        <v>1</v>
      </c>
      <c r="I741" t="s">
        <v>676</v>
      </c>
      <c r="J741" t="s">
        <v>319</v>
      </c>
      <c r="K741">
        <v>1</v>
      </c>
    </row>
    <row r="742" spans="1:11">
      <c r="A742" s="86" t="s">
        <v>1810</v>
      </c>
      <c r="B742" s="86" t="s">
        <v>1377</v>
      </c>
      <c r="C742" s="86">
        <v>1</v>
      </c>
      <c r="D742" s="150">
        <f>IFERROR(MATCH(A742,'상위 PV'!$H$2:$H$7,0),"")</f>
        <v>2</v>
      </c>
      <c r="E742" t="str">
        <f>IF(D742="","",D742&amp;"@"&amp;COUNTIF($D$1:D742,D742))</f>
        <v>2@18</v>
      </c>
      <c r="F742" t="str">
        <f t="shared" si="11"/>
        <v>Ecosia.org</v>
      </c>
      <c r="G742">
        <v>1</v>
      </c>
      <c r="I742" t="s">
        <v>981</v>
      </c>
      <c r="J742" t="s">
        <v>319</v>
      </c>
      <c r="K742">
        <v>1</v>
      </c>
    </row>
    <row r="743" spans="1:11">
      <c r="A743" s="86" t="s">
        <v>1810</v>
      </c>
      <c r="B743" s="86" t="s">
        <v>1943</v>
      </c>
      <c r="C743" s="86">
        <v>1</v>
      </c>
      <c r="D743" s="150">
        <f>IFERROR(MATCH(A743,'상위 PV'!$H$2:$H$7,0),"")</f>
        <v>2</v>
      </c>
      <c r="E743" t="str">
        <f>IF(D743="","",D743&amp;"@"&amp;COUNTIF($D$1:D743,D743))</f>
        <v>2@19</v>
      </c>
      <c r="F743" t="str">
        <f t="shared" si="11"/>
        <v>Safinvestor.com</v>
      </c>
      <c r="G743">
        <v>1</v>
      </c>
      <c r="I743" t="s">
        <v>1367</v>
      </c>
      <c r="J743" t="s">
        <v>319</v>
      </c>
      <c r="K743">
        <v>1</v>
      </c>
    </row>
    <row r="744" spans="1:11">
      <c r="A744" s="86" t="s">
        <v>1810</v>
      </c>
      <c r="B744" s="86" t="s">
        <v>1231</v>
      </c>
      <c r="C744" s="86">
        <v>1</v>
      </c>
      <c r="D744" s="150">
        <f>IFERROR(MATCH(A744,'상위 PV'!$H$2:$H$7,0),"")</f>
        <v>2</v>
      </c>
      <c r="E744" t="str">
        <f>IF(D744="","",D744&amp;"@"&amp;COUNTIF($D$1:D744,D744))</f>
        <v>2@20</v>
      </c>
      <c r="F744" t="str">
        <f t="shared" si="11"/>
        <v>Skenmove.com</v>
      </c>
      <c r="G744">
        <v>1</v>
      </c>
      <c r="I744" t="s">
        <v>1069</v>
      </c>
      <c r="J744" t="s">
        <v>252</v>
      </c>
      <c r="K744">
        <v>1</v>
      </c>
    </row>
    <row r="745" spans="1:11">
      <c r="A745" s="86" t="s">
        <v>1756</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1122</v>
      </c>
      <c r="B746" s="86" t="s">
        <v>326</v>
      </c>
      <c r="C746" s="86">
        <v>1</v>
      </c>
      <c r="D746" s="150" t="str">
        <f>IFERROR(MATCH(A746,'상위 PV'!$H$2:$H$7,0),"")</f>
        <v/>
      </c>
      <c r="E746" t="str">
        <f>IF(D746="","",D746&amp;"@"&amp;COUNTIF($D$1:D746,D746))</f>
        <v/>
      </c>
      <c r="F746" t="str">
        <f t="shared" si="11"/>
        <v>Bing</v>
      </c>
      <c r="G746">
        <v>1</v>
      </c>
      <c r="I746" t="s">
        <v>1368</v>
      </c>
      <c r="J746" t="s">
        <v>319</v>
      </c>
      <c r="K746">
        <v>1</v>
      </c>
    </row>
    <row r="747" spans="1:11">
      <c r="A747" s="86" t="s">
        <v>1122</v>
      </c>
      <c r="B747" s="86" t="s">
        <v>319</v>
      </c>
      <c r="C747" s="86">
        <v>1</v>
      </c>
      <c r="D747" s="150" t="str">
        <f>IFERROR(MATCH(A747,'상위 PV'!$H$2:$H$7,0),"")</f>
        <v/>
      </c>
      <c r="E747" t="str">
        <f>IF(D747="","",D747&amp;"@"&amp;COUNTIF($D$1:D747,D747))</f>
        <v/>
      </c>
      <c r="F747" t="str">
        <f t="shared" si="11"/>
        <v>Google.com</v>
      </c>
      <c r="G747">
        <v>1</v>
      </c>
      <c r="I747" t="s">
        <v>1369</v>
      </c>
      <c r="J747" t="s">
        <v>319</v>
      </c>
      <c r="K747">
        <v>1</v>
      </c>
    </row>
    <row r="748" spans="1:11">
      <c r="A748" s="86" t="s">
        <v>1862</v>
      </c>
      <c r="B748" s="86" t="s">
        <v>318</v>
      </c>
      <c r="C748" s="86">
        <v>1</v>
      </c>
      <c r="D748" s="150" t="str">
        <f>IFERROR(MATCH(A748,'상위 PV'!$H$2:$H$7,0),"")</f>
        <v/>
      </c>
      <c r="E748" t="str">
        <f>IF(D748="","",D748&amp;"@"&amp;COUNTIF($D$1:D748,D748))</f>
        <v/>
      </c>
      <c r="F748" t="str">
        <f t="shared" si="11"/>
        <v>직접유입</v>
      </c>
      <c r="G748">
        <v>1</v>
      </c>
      <c r="I748" t="s">
        <v>312</v>
      </c>
      <c r="J748" t="s">
        <v>319</v>
      </c>
      <c r="K748">
        <v>1</v>
      </c>
    </row>
    <row r="749" spans="1:11">
      <c r="A749" s="86" t="s">
        <v>1863</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1004</v>
      </c>
      <c r="B750" s="86" t="s">
        <v>319</v>
      </c>
      <c r="C750" s="86">
        <v>1</v>
      </c>
      <c r="D750" s="150" t="str">
        <f>IFERROR(MATCH(A750,'상위 PV'!$H$2:$H$7,0),"")</f>
        <v/>
      </c>
      <c r="E750" t="str">
        <f>IF(D750="","",D750&amp;"@"&amp;COUNTIF($D$1:D750,D750))</f>
        <v/>
      </c>
      <c r="F750" t="str">
        <f t="shared" si="11"/>
        <v>Google.com</v>
      </c>
      <c r="G750">
        <v>1</v>
      </c>
      <c r="I750" t="s">
        <v>263</v>
      </c>
      <c r="J750" t="s">
        <v>592</v>
      </c>
      <c r="K750">
        <v>1</v>
      </c>
    </row>
    <row r="751" spans="1:11">
      <c r="A751" s="86" t="s">
        <v>1202</v>
      </c>
      <c r="B751" s="86" t="s">
        <v>326</v>
      </c>
      <c r="C751" s="86">
        <v>1</v>
      </c>
      <c r="D751" s="150" t="str">
        <f>IFERROR(MATCH(A751,'상위 PV'!$H$2:$H$7,0),"")</f>
        <v/>
      </c>
      <c r="E751" t="str">
        <f>IF(D751="","",D751&amp;"@"&amp;COUNTIF($D$1:D751,D751))</f>
        <v/>
      </c>
      <c r="F751" t="str">
        <f t="shared" si="11"/>
        <v>Bing</v>
      </c>
      <c r="G751">
        <v>1</v>
      </c>
      <c r="I751" t="s">
        <v>263</v>
      </c>
      <c r="J751" t="s">
        <v>321</v>
      </c>
      <c r="K751">
        <v>1</v>
      </c>
    </row>
    <row r="752" spans="1:11">
      <c r="A752" s="86" t="s">
        <v>1864</v>
      </c>
      <c r="B752" s="86" t="s">
        <v>327</v>
      </c>
      <c r="C752" s="86">
        <v>1</v>
      </c>
      <c r="D752" s="150" t="str">
        <f>IFERROR(MATCH(A752,'상위 PV'!$H$2:$H$7,0),"")</f>
        <v/>
      </c>
      <c r="E752" t="str">
        <f>IF(D752="","",D752&amp;"@"&amp;COUNTIF($D$1:D752,D752))</f>
        <v/>
      </c>
      <c r="F752" t="str">
        <f t="shared" si="11"/>
        <v>Cn.bing.com</v>
      </c>
      <c r="G752">
        <v>1</v>
      </c>
      <c r="I752" t="s">
        <v>1370</v>
      </c>
      <c r="J752" t="s">
        <v>319</v>
      </c>
      <c r="K752">
        <v>1</v>
      </c>
    </row>
    <row r="753" spans="1:11">
      <c r="A753" s="86" t="s">
        <v>882</v>
      </c>
      <c r="B753" s="86" t="s">
        <v>318</v>
      </c>
      <c r="C753" s="86">
        <v>1</v>
      </c>
      <c r="D753" s="150" t="str">
        <f>IFERROR(MATCH(A753,'상위 PV'!$H$2:$H$7,0),"")</f>
        <v/>
      </c>
      <c r="E753" t="str">
        <f>IF(D753="","",D753&amp;"@"&amp;COUNTIF($D$1:D753,D753))</f>
        <v/>
      </c>
      <c r="F753" t="str">
        <f t="shared" si="11"/>
        <v>직접유입</v>
      </c>
      <c r="G753">
        <v>1</v>
      </c>
      <c r="I753" t="s">
        <v>270</v>
      </c>
      <c r="J753" t="s">
        <v>1391</v>
      </c>
      <c r="K753">
        <v>1</v>
      </c>
    </row>
    <row r="754" spans="1:11">
      <c r="A754" s="86" t="s">
        <v>1313</v>
      </c>
      <c r="B754" s="86" t="s">
        <v>319</v>
      </c>
      <c r="C754" s="86">
        <v>1</v>
      </c>
      <c r="D754" s="150" t="str">
        <f>IFERROR(MATCH(A754,'상위 PV'!$H$2:$H$7,0),"")</f>
        <v/>
      </c>
      <c r="E754" t="str">
        <f>IF(D754="","",D754&amp;"@"&amp;COUNTIF($D$1:D754,D754))</f>
        <v/>
      </c>
      <c r="F754" t="str">
        <f t="shared" si="11"/>
        <v>Google.com</v>
      </c>
      <c r="G754">
        <v>1</v>
      </c>
      <c r="I754" t="s">
        <v>614</v>
      </c>
      <c r="J754" t="s">
        <v>318</v>
      </c>
      <c r="K754">
        <v>1</v>
      </c>
    </row>
    <row r="755" spans="1:11">
      <c r="A755" s="86" t="s">
        <v>1204</v>
      </c>
      <c r="B755" s="86" t="s">
        <v>319</v>
      </c>
      <c r="C755" s="86">
        <v>1</v>
      </c>
      <c r="D755" s="150" t="str">
        <f>IFERROR(MATCH(A755,'상위 PV'!$H$2:$H$7,0),"")</f>
        <v/>
      </c>
      <c r="E755" t="str">
        <f>IF(D755="","",D755&amp;"@"&amp;COUNTIF($D$1:D755,D755))</f>
        <v/>
      </c>
      <c r="F755" t="str">
        <f t="shared" si="11"/>
        <v>Google.com</v>
      </c>
      <c r="G755">
        <v>1</v>
      </c>
      <c r="I755" t="s">
        <v>614</v>
      </c>
      <c r="J755" t="s">
        <v>319</v>
      </c>
      <c r="K755">
        <v>1</v>
      </c>
    </row>
    <row r="756" spans="1:11">
      <c r="A756" s="86" t="s">
        <v>1865</v>
      </c>
      <c r="B756" s="86" t="s">
        <v>319</v>
      </c>
      <c r="C756" s="86">
        <v>1</v>
      </c>
      <c r="D756" s="150" t="str">
        <f>IFERROR(MATCH(A756,'상위 PV'!$H$2:$H$7,0),"")</f>
        <v/>
      </c>
      <c r="E756" t="str">
        <f>IF(D756="","",D756&amp;"@"&amp;COUNTIF($D$1:D756,D756))</f>
        <v/>
      </c>
      <c r="F756" t="str">
        <f t="shared" si="11"/>
        <v>Google.com</v>
      </c>
      <c r="G756">
        <v>1</v>
      </c>
      <c r="I756" t="s">
        <v>280</v>
      </c>
      <c r="J756" t="s">
        <v>323</v>
      </c>
      <c r="K756">
        <v>1</v>
      </c>
    </row>
    <row r="757" spans="1:11">
      <c r="A757" s="86" t="s">
        <v>1079</v>
      </c>
      <c r="B757" s="86" t="s">
        <v>319</v>
      </c>
      <c r="C757" s="86">
        <v>1</v>
      </c>
      <c r="D757" s="150" t="str">
        <f>IFERROR(MATCH(A757,'상위 PV'!$H$2:$H$7,0),"")</f>
        <v/>
      </c>
      <c r="E757" t="str">
        <f>IF(D757="","",D757&amp;"@"&amp;COUNTIF($D$1:D757,D757))</f>
        <v/>
      </c>
      <c r="F757" t="str">
        <f t="shared" si="11"/>
        <v>Google.com</v>
      </c>
      <c r="G757">
        <v>1</v>
      </c>
      <c r="I757" t="s">
        <v>1371</v>
      </c>
      <c r="J757" t="s">
        <v>319</v>
      </c>
      <c r="K757">
        <v>1</v>
      </c>
    </row>
    <row r="758" spans="1:11">
      <c r="A758" s="86" t="s">
        <v>1866</v>
      </c>
      <c r="B758" s="86" t="s">
        <v>318</v>
      </c>
      <c r="C758" s="86">
        <v>1</v>
      </c>
      <c r="D758" s="150" t="str">
        <f>IFERROR(MATCH(A758,'상위 PV'!$H$2:$H$7,0),"")</f>
        <v/>
      </c>
      <c r="E758" t="str">
        <f>IF(D758="","",D758&amp;"@"&amp;COUNTIF($D$1:D758,D758))</f>
        <v/>
      </c>
      <c r="F758" t="str">
        <f t="shared" si="11"/>
        <v>직접유입</v>
      </c>
      <c r="G758">
        <v>1</v>
      </c>
      <c r="I758" t="s">
        <v>266</v>
      </c>
      <c r="J758" t="s">
        <v>321</v>
      </c>
      <c r="K758">
        <v>0</v>
      </c>
    </row>
    <row r="759" spans="1:11">
      <c r="A759" s="86" t="s">
        <v>1316</v>
      </c>
      <c r="B759" s="86" t="s">
        <v>319</v>
      </c>
      <c r="C759" s="86">
        <v>1</v>
      </c>
      <c r="D759" s="150" t="str">
        <f>IFERROR(MATCH(A759,'상위 PV'!$H$2:$H$7,0),"")</f>
        <v/>
      </c>
      <c r="E759" t="str">
        <f>IF(D759="","",D759&amp;"@"&amp;COUNTIF($D$1:D759,D759))</f>
        <v/>
      </c>
      <c r="F759" t="str">
        <f t="shared" si="11"/>
        <v>Google.com</v>
      </c>
      <c r="G759">
        <v>1</v>
      </c>
      <c r="I759" t="s">
        <v>1198</v>
      </c>
      <c r="J759" t="s">
        <v>320</v>
      </c>
      <c r="K759">
        <v>0</v>
      </c>
    </row>
    <row r="760" spans="1:11">
      <c r="A760" s="86" t="s">
        <v>1254</v>
      </c>
      <c r="B760" s="86" t="s">
        <v>318</v>
      </c>
      <c r="C760" s="86">
        <v>1</v>
      </c>
      <c r="D760" s="150" t="str">
        <f>IFERROR(MATCH(A760,'상위 PV'!$H$2:$H$7,0),"")</f>
        <v/>
      </c>
      <c r="E760" t="str">
        <f>IF(D760="","",D760&amp;"@"&amp;COUNTIF($D$1:D760,D760))</f>
        <v/>
      </c>
      <c r="F760" t="str">
        <f t="shared" si="11"/>
        <v>직접유입</v>
      </c>
      <c r="G760">
        <v>1</v>
      </c>
      <c r="I760" t="s">
        <v>980</v>
      </c>
      <c r="J760" t="s">
        <v>319</v>
      </c>
      <c r="K760">
        <v>0</v>
      </c>
    </row>
    <row r="761" spans="1:11">
      <c r="A761" s="86" t="s">
        <v>1267</v>
      </c>
      <c r="B761" s="86" t="s">
        <v>319</v>
      </c>
      <c r="C761" s="86">
        <v>1</v>
      </c>
      <c r="D761" s="150" t="str">
        <f>IFERROR(MATCH(A761,'상위 PV'!$H$2:$H$7,0),"")</f>
        <v/>
      </c>
      <c r="E761" t="str">
        <f>IF(D761="","",D761&amp;"@"&amp;COUNTIF($D$1:D761,D761))</f>
        <v/>
      </c>
      <c r="F761" t="str">
        <f t="shared" si="11"/>
        <v>Google.com</v>
      </c>
      <c r="G761">
        <v>1</v>
      </c>
      <c r="I761" t="s">
        <v>1028</v>
      </c>
      <c r="J761" t="s">
        <v>321</v>
      </c>
      <c r="K761">
        <v>0</v>
      </c>
    </row>
    <row r="762" spans="1:11">
      <c r="A762" s="86" t="s">
        <v>309</v>
      </c>
      <c r="B762" s="86" t="s">
        <v>318</v>
      </c>
      <c r="C762" s="86">
        <v>1</v>
      </c>
      <c r="D762" s="150" t="str">
        <f>IFERROR(MATCH(A762,'상위 PV'!$H$2:$H$7,0),"")</f>
        <v/>
      </c>
      <c r="E762" t="str">
        <f>IF(D762="","",D762&amp;"@"&amp;COUNTIF($D$1:D762,D762))</f>
        <v/>
      </c>
      <c r="F762" t="str">
        <f t="shared" si="11"/>
        <v>직접유입</v>
      </c>
      <c r="G762">
        <v>1</v>
      </c>
      <c r="I762" t="s">
        <v>1139</v>
      </c>
      <c r="J762" t="s">
        <v>319</v>
      </c>
      <c r="K762">
        <v>0</v>
      </c>
    </row>
    <row r="763" spans="1:11">
      <c r="A763" s="86" t="s">
        <v>309</v>
      </c>
      <c r="B763" s="86" t="s">
        <v>1664</v>
      </c>
      <c r="C763" s="86">
        <v>1</v>
      </c>
      <c r="D763" s="150" t="str">
        <f>IFERROR(MATCH(A763,'상위 PV'!$H$2:$H$7,0),"")</f>
        <v/>
      </c>
      <c r="E763" t="str">
        <f>IF(D763="","",D763&amp;"@"&amp;COUNTIF($D$1:D763,D763))</f>
        <v/>
      </c>
      <c r="F763" t="str">
        <f t="shared" si="11"/>
        <v>Chatgpt.com</v>
      </c>
      <c r="G763">
        <v>1</v>
      </c>
      <c r="I763" t="s">
        <v>273</v>
      </c>
      <c r="J763" t="s">
        <v>252</v>
      </c>
      <c r="K763">
        <v>0</v>
      </c>
    </row>
    <row r="764" spans="1:11">
      <c r="A764" s="86" t="s">
        <v>1047</v>
      </c>
      <c r="B764" s="86" t="s">
        <v>318</v>
      </c>
      <c r="C764" s="86">
        <v>1</v>
      </c>
      <c r="D764" s="150" t="str">
        <f>IFERROR(MATCH(A764,'상위 PV'!$H$2:$H$7,0),"")</f>
        <v/>
      </c>
      <c r="E764" t="str">
        <f>IF(D764="","",D764&amp;"@"&amp;COUNTIF($D$1:D764,D764))</f>
        <v/>
      </c>
      <c r="F764" t="str">
        <f t="shared" si="11"/>
        <v>직접유입</v>
      </c>
      <c r="G764">
        <v>1</v>
      </c>
      <c r="I764" t="s">
        <v>1372</v>
      </c>
      <c r="J764" t="s">
        <v>319</v>
      </c>
      <c r="K764">
        <v>0</v>
      </c>
    </row>
    <row r="765" spans="1:11">
      <c r="A765" s="86" t="s">
        <v>1867</v>
      </c>
      <c r="B765" s="86" t="s">
        <v>319</v>
      </c>
      <c r="C765" s="86">
        <v>1</v>
      </c>
      <c r="D765" s="150"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c r="A766" s="86" t="s">
        <v>606</v>
      </c>
      <c r="B766" s="86" t="s">
        <v>326</v>
      </c>
      <c r="C766" s="86">
        <v>1</v>
      </c>
      <c r="D766" s="150" t="str">
        <f>IFERROR(MATCH(A766,'상위 PV'!$H$2:$H$7,0),"")</f>
        <v/>
      </c>
      <c r="E766" t="str">
        <f>IF(D766="","",D766&amp;"@"&amp;COUNTIF($D$1:D766,D766))</f>
        <v/>
      </c>
      <c r="F766" t="str">
        <f t="shared" si="11"/>
        <v>Bing</v>
      </c>
      <c r="G766">
        <v>1</v>
      </c>
      <c r="I766" t="str">
        <f>IF(E766="","",INDEX('기사 제목, 링크 정리시트'!B:B,MATCH("http://skinnonews.com"&amp;A766,'기사 제목, 링크 정리시트'!C:C,0)))</f>
        <v/>
      </c>
    </row>
    <row r="767" spans="1:11">
      <c r="A767" s="86" t="s">
        <v>1868</v>
      </c>
      <c r="B767" s="86" t="s">
        <v>1944</v>
      </c>
      <c r="C767" s="86">
        <v>1</v>
      </c>
      <c r="D767" s="150" t="str">
        <f>IFERROR(MATCH(A767,'상위 PV'!$H$2:$H$7,0),"")</f>
        <v/>
      </c>
      <c r="E767" t="str">
        <f>IF(D767="","",D767&amp;"@"&amp;COUNTIF($D$1:D767,D767))</f>
        <v/>
      </c>
      <c r="F767" t="str">
        <f t="shared" si="11"/>
        <v>Ceo.ca</v>
      </c>
      <c r="G767">
        <v>1</v>
      </c>
      <c r="I767" t="str">
        <f>IF(E767="","",INDEX('기사 제목, 링크 정리시트'!B:B,MATCH("http://skinnonews.com"&amp;A767,'기사 제목, 링크 정리시트'!C:C,0)))</f>
        <v/>
      </c>
    </row>
    <row r="768" spans="1:11">
      <c r="A768" s="86" t="s">
        <v>1035</v>
      </c>
      <c r="B768" s="86" t="s">
        <v>326</v>
      </c>
      <c r="C768" s="86">
        <v>1</v>
      </c>
      <c r="D768" s="150" t="str">
        <f>IFERROR(MATCH(A768,'상위 PV'!$H$2:$H$7,0),"")</f>
        <v/>
      </c>
      <c r="E768" t="str">
        <f>IF(D768="","",D768&amp;"@"&amp;COUNTIF($D$1:D768,D768))</f>
        <v/>
      </c>
      <c r="F768" t="str">
        <f t="shared" si="11"/>
        <v>Bing</v>
      </c>
      <c r="G768">
        <v>1</v>
      </c>
      <c r="I768" t="str">
        <f>IF(E768="","",INDEX('기사 제목, 링크 정리시트'!B:B,MATCH("http://skinnonews.com"&amp;A768,'기사 제목, 링크 정리시트'!C:C,0)))</f>
        <v/>
      </c>
    </row>
    <row r="769" spans="1:9">
      <c r="A769" s="86" t="s">
        <v>1761</v>
      </c>
      <c r="B769" s="86" t="s">
        <v>319</v>
      </c>
      <c r="C769" s="86">
        <v>1</v>
      </c>
      <c r="D769" s="150" t="str">
        <f>IFERROR(MATCH(A769,'상위 PV'!$H$2:$H$7,0),"")</f>
        <v/>
      </c>
      <c r="E769" t="str">
        <f>IF(D769="","",D769&amp;"@"&amp;COUNTIF($D$1:D769,D769))</f>
        <v/>
      </c>
      <c r="F769" t="str">
        <f t="shared" si="11"/>
        <v>Google.com</v>
      </c>
      <c r="G769">
        <v>1</v>
      </c>
      <c r="I769" t="str">
        <f>IF(E769="","",INDEX('기사 제목, 링크 정리시트'!B:B,MATCH("http://skinnonews.com"&amp;A769,'기사 제목, 링크 정리시트'!C:C,0)))</f>
        <v/>
      </c>
    </row>
    <row r="770" spans="1:9">
      <c r="A770" s="86" t="s">
        <v>977</v>
      </c>
      <c r="B770" s="86" t="s">
        <v>584</v>
      </c>
      <c r="C770" s="86">
        <v>1</v>
      </c>
      <c r="D770" s="150" t="str">
        <f>IFERROR(MATCH(A770,'상위 PV'!$H$2:$H$7,0),"")</f>
        <v/>
      </c>
      <c r="E770" t="str">
        <f>IF(D770="","",D770&amp;"@"&amp;COUNTIF($D$1:D770,D770))</f>
        <v/>
      </c>
      <c r="F770" t="str">
        <f t="shared" si="11"/>
        <v>Yahoo</v>
      </c>
      <c r="G770">
        <v>1</v>
      </c>
      <c r="I770" t="str">
        <f>IF(E770="","",INDEX('기사 제목, 링크 정리시트'!B:B,MATCH("http://skinnonews.com"&amp;A770,'기사 제목, 링크 정리시트'!C:C,0)))</f>
        <v/>
      </c>
    </row>
    <row r="771" spans="1:9">
      <c r="A771" s="86" t="s">
        <v>1082</v>
      </c>
      <c r="B771" s="86" t="s">
        <v>319</v>
      </c>
      <c r="C771" s="86">
        <v>1</v>
      </c>
      <c r="D771" s="150" t="str">
        <f>IFERROR(MATCH(A771,'상위 PV'!$H$2:$H$7,0),"")</f>
        <v/>
      </c>
      <c r="E771" t="str">
        <f>IF(D771="","",D771&amp;"@"&amp;COUNTIF($D$1:D771,D771))</f>
        <v/>
      </c>
      <c r="F771" t="str">
        <f t="shared" ref="F771:F834" si="12">IF(B771="google","Google.com",IF(B771="(direct)","직접유입",UPPER(LEFT(B771,1))&amp;MID(B771,2,99)))</f>
        <v>Google.com</v>
      </c>
      <c r="G771">
        <v>1</v>
      </c>
      <c r="I771" t="str">
        <f>IF(E771="","",INDEX('기사 제목, 링크 정리시트'!B:B,MATCH("http://skinnonews.com"&amp;A771,'기사 제목, 링크 정리시트'!C:C,0)))</f>
        <v/>
      </c>
    </row>
    <row r="772" spans="1:9">
      <c r="A772" s="86" t="s">
        <v>1773</v>
      </c>
      <c r="B772" s="86" t="s">
        <v>319</v>
      </c>
      <c r="C772" s="86">
        <v>1</v>
      </c>
      <c r="D772" s="150" t="str">
        <f>IFERROR(MATCH(A772,'상위 PV'!$H$2:$H$7,0),"")</f>
        <v/>
      </c>
      <c r="E772" t="str">
        <f>IF(D772="","",D772&amp;"@"&amp;COUNTIF($D$1:D772,D772))</f>
        <v/>
      </c>
      <c r="F772" t="str">
        <f t="shared" si="12"/>
        <v>Google.com</v>
      </c>
      <c r="G772">
        <v>1</v>
      </c>
      <c r="I772" t="str">
        <f>IF(E772="","",INDEX('기사 제목, 링크 정리시트'!B:B,MATCH("http://skinnonews.com"&amp;A772,'기사 제목, 링크 정리시트'!C:C,0)))</f>
        <v/>
      </c>
    </row>
    <row r="773" spans="1:9">
      <c r="A773" s="86" t="s">
        <v>1070</v>
      </c>
      <c r="B773" s="86" t="s">
        <v>319</v>
      </c>
      <c r="C773" s="86">
        <v>1</v>
      </c>
      <c r="D773" s="150"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c r="A774" s="86" t="s">
        <v>1869</v>
      </c>
      <c r="B774" s="86" t="s">
        <v>318</v>
      </c>
      <c r="C774" s="86">
        <v>1</v>
      </c>
      <c r="D774" s="150" t="str">
        <f>IFERROR(MATCH(A774,'상위 PV'!$H$2:$H$7,0),"")</f>
        <v/>
      </c>
      <c r="E774" t="str">
        <f>IF(D774="","",D774&amp;"@"&amp;COUNTIF($D$1:D774,D774))</f>
        <v/>
      </c>
      <c r="F774" t="str">
        <f t="shared" si="12"/>
        <v>직접유입</v>
      </c>
      <c r="G774">
        <v>1</v>
      </c>
      <c r="I774" t="str">
        <f>IF(E774="","",INDEX('기사 제목, 링크 정리시트'!B:B,MATCH("http://skinnonews.com"&amp;A774,'기사 제목, 링크 정리시트'!C:C,0)))</f>
        <v/>
      </c>
    </row>
    <row r="775" spans="1:9">
      <c r="A775" s="86" t="s">
        <v>1870</v>
      </c>
      <c r="B775" s="86" t="s">
        <v>319</v>
      </c>
      <c r="C775" s="86">
        <v>1</v>
      </c>
      <c r="D775" s="150" t="str">
        <f>IFERROR(MATCH(A775,'상위 PV'!$H$2:$H$7,0),"")</f>
        <v/>
      </c>
      <c r="E775" t="str">
        <f>IF(D775="","",D775&amp;"@"&amp;COUNTIF($D$1:D775,D775))</f>
        <v/>
      </c>
      <c r="F775" t="str">
        <f t="shared" si="12"/>
        <v>Google.com</v>
      </c>
      <c r="G775">
        <v>1</v>
      </c>
      <c r="I775" t="str">
        <f>IF(E775="","",INDEX('기사 제목, 링크 정리시트'!B:B,MATCH("http://skinnonews.com"&amp;A775,'기사 제목, 링크 정리시트'!C:C,0)))</f>
        <v/>
      </c>
    </row>
    <row r="776" spans="1:9">
      <c r="A776" s="86" t="s">
        <v>1871</v>
      </c>
      <c r="B776" s="86" t="s">
        <v>319</v>
      </c>
      <c r="C776" s="86">
        <v>1</v>
      </c>
      <c r="D776" s="150" t="str">
        <f>IFERROR(MATCH(A776,'상위 PV'!$H$2:$H$7,0),"")</f>
        <v/>
      </c>
      <c r="E776" t="str">
        <f>IF(D776="","",D776&amp;"@"&amp;COUNTIF($D$1:D776,D776))</f>
        <v/>
      </c>
      <c r="F776" t="str">
        <f t="shared" si="12"/>
        <v>Google.com</v>
      </c>
      <c r="G776">
        <v>1</v>
      </c>
      <c r="I776" t="str">
        <f>IF(E776="","",INDEX('기사 제목, 링크 정리시트'!B:B,MATCH("http://skinnonews.com"&amp;A776,'기사 제목, 링크 정리시트'!C:C,0)))</f>
        <v/>
      </c>
    </row>
    <row r="777" spans="1:9">
      <c r="A777" s="86" t="s">
        <v>1872</v>
      </c>
      <c r="B777" s="86" t="s">
        <v>318</v>
      </c>
      <c r="C777" s="86">
        <v>1</v>
      </c>
      <c r="D777" s="150" t="str">
        <f>IFERROR(MATCH(A777,'상위 PV'!$H$2:$H$7,0),"")</f>
        <v/>
      </c>
      <c r="E777" t="str">
        <f>IF(D777="","",D777&amp;"@"&amp;COUNTIF($D$1:D777,D777))</f>
        <v/>
      </c>
      <c r="F777" t="str">
        <f t="shared" si="12"/>
        <v>직접유입</v>
      </c>
      <c r="G777">
        <v>1</v>
      </c>
      <c r="I777" t="str">
        <f>IF(E777="","",INDEX('기사 제목, 링크 정리시트'!B:B,MATCH("http://skinnonews.com"&amp;A777,'기사 제목, 링크 정리시트'!C:C,0)))</f>
        <v/>
      </c>
    </row>
    <row r="778" spans="1:9">
      <c r="A778" s="86" t="s">
        <v>1138</v>
      </c>
      <c r="B778" s="86" t="s">
        <v>319</v>
      </c>
      <c r="C778" s="86">
        <v>1</v>
      </c>
      <c r="D778" s="150" t="str">
        <f>IFERROR(MATCH(A778,'상위 PV'!$H$2:$H$7,0),"")</f>
        <v/>
      </c>
      <c r="E778" t="str">
        <f>IF(D778="","",D778&amp;"@"&amp;COUNTIF($D$1:D778,D778))</f>
        <v/>
      </c>
      <c r="F778" t="str">
        <f t="shared" si="12"/>
        <v>Google.com</v>
      </c>
      <c r="G778">
        <v>1</v>
      </c>
      <c r="I778" t="str">
        <f>IF(E778="","",INDEX('기사 제목, 링크 정리시트'!B:B,MATCH("http://skinnonews.com"&amp;A778,'기사 제목, 링크 정리시트'!C:C,0)))</f>
        <v/>
      </c>
    </row>
    <row r="779" spans="1:9">
      <c r="A779" s="86" t="s">
        <v>652</v>
      </c>
      <c r="B779" s="86" t="s">
        <v>318</v>
      </c>
      <c r="C779" s="86">
        <v>1</v>
      </c>
      <c r="D779" s="150" t="str">
        <f>IFERROR(MATCH(A779,'상위 PV'!$H$2:$H$7,0),"")</f>
        <v/>
      </c>
      <c r="E779" t="str">
        <f>IF(D779="","",D779&amp;"@"&amp;COUNTIF($D$1:D779,D779))</f>
        <v/>
      </c>
      <c r="F779" t="str">
        <f t="shared" si="12"/>
        <v>직접유입</v>
      </c>
      <c r="G779">
        <v>1</v>
      </c>
      <c r="I779" t="str">
        <f>IF(E779="","",INDEX('기사 제목, 링크 정리시트'!B:B,MATCH("http://skinnonews.com"&amp;A779,'기사 제목, 링크 정리시트'!C:C,0)))</f>
        <v/>
      </c>
    </row>
    <row r="780" spans="1:9">
      <c r="A780" s="86" t="s">
        <v>1873</v>
      </c>
      <c r="B780" s="86" t="s">
        <v>319</v>
      </c>
      <c r="C780" s="86">
        <v>1</v>
      </c>
      <c r="D780" s="150" t="str">
        <f>IFERROR(MATCH(A780,'상위 PV'!$H$2:$H$7,0),"")</f>
        <v/>
      </c>
      <c r="E780" t="str">
        <f>IF(D780="","",D780&amp;"@"&amp;COUNTIF($D$1:D780,D780))</f>
        <v/>
      </c>
      <c r="F780" t="str">
        <f t="shared" si="12"/>
        <v>Google.com</v>
      </c>
      <c r="G780">
        <v>1</v>
      </c>
      <c r="I780" t="str">
        <f>IF(E780="","",INDEX('기사 제목, 링크 정리시트'!B:B,MATCH("http://skinnonews.com"&amp;A780,'기사 제목, 링크 정리시트'!C:C,0)))</f>
        <v/>
      </c>
    </row>
    <row r="781" spans="1:9">
      <c r="A781" s="86" t="s">
        <v>1774</v>
      </c>
      <c r="B781" s="86" t="s">
        <v>319</v>
      </c>
      <c r="C781" s="86">
        <v>1</v>
      </c>
      <c r="D781" s="150" t="str">
        <f>IFERROR(MATCH(A781,'상위 PV'!$H$2:$H$7,0),"")</f>
        <v/>
      </c>
      <c r="E781" t="str">
        <f>IF(D781="","",D781&amp;"@"&amp;COUNTIF($D$1:D781,D781))</f>
        <v/>
      </c>
      <c r="F781" t="str">
        <f t="shared" si="12"/>
        <v>Google.com</v>
      </c>
      <c r="G781">
        <v>1</v>
      </c>
      <c r="I781" t="str">
        <f>IF(E781="","",INDEX('기사 제목, 링크 정리시트'!B:B,MATCH("http://skinnonews.com"&amp;A781,'기사 제목, 링크 정리시트'!C:C,0)))</f>
        <v/>
      </c>
    </row>
    <row r="782" spans="1:9">
      <c r="A782" s="86" t="s">
        <v>1874</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1775</v>
      </c>
      <c r="B783" s="86" t="s">
        <v>934</v>
      </c>
      <c r="C783" s="86">
        <v>1</v>
      </c>
      <c r="D783" s="150" t="str">
        <f>IFERROR(MATCH(A783,'상위 PV'!$H$2:$H$7,0),"")</f>
        <v/>
      </c>
      <c r="E783" t="str">
        <f>IF(D783="","",D783&amp;"@"&amp;COUNTIF($D$1:D783,D783))</f>
        <v/>
      </c>
      <c r="F783" t="str">
        <f t="shared" si="12"/>
        <v>Lens.google.com</v>
      </c>
      <c r="G783">
        <v>1</v>
      </c>
      <c r="I783" t="str">
        <f>IF(E783="","",INDEX('기사 제목, 링크 정리시트'!B:B,MATCH("http://skinnonews.com"&amp;A783,'기사 제목, 링크 정리시트'!C:C,0)))</f>
        <v/>
      </c>
    </row>
    <row r="784" spans="1:9">
      <c r="A784" s="86" t="s">
        <v>1754</v>
      </c>
      <c r="B784" s="86" t="s">
        <v>318</v>
      </c>
      <c r="C784" s="86">
        <v>1</v>
      </c>
      <c r="D784" s="150" t="str">
        <f>IFERROR(MATCH(A784,'상위 PV'!$H$2:$H$7,0),"")</f>
        <v/>
      </c>
      <c r="E784" t="str">
        <f>IF(D784="","",D784&amp;"@"&amp;COUNTIF($D$1:D784,D784))</f>
        <v/>
      </c>
      <c r="F784" t="str">
        <f t="shared" si="12"/>
        <v>직접유입</v>
      </c>
      <c r="G784">
        <v>1</v>
      </c>
      <c r="I784" t="str">
        <f>IF(E784="","",INDEX('기사 제목, 링크 정리시트'!B:B,MATCH("http://skinnonews.com"&amp;A784,'기사 제목, 링크 정리시트'!C:C,0)))</f>
        <v/>
      </c>
    </row>
    <row r="785" spans="1:9">
      <c r="A785" s="86" t="s">
        <v>1271</v>
      </c>
      <c r="B785" s="86" t="s">
        <v>319</v>
      </c>
      <c r="C785" s="86">
        <v>1</v>
      </c>
      <c r="D785" s="150" t="str">
        <f>IFERROR(MATCH(A785,'상위 PV'!$H$2:$H$7,0),"")</f>
        <v/>
      </c>
      <c r="E785" t="str">
        <f>IF(D785="","",D785&amp;"@"&amp;COUNTIF($D$1:D785,D785))</f>
        <v/>
      </c>
      <c r="F785" t="str">
        <f t="shared" si="12"/>
        <v>Google.com</v>
      </c>
      <c r="G785">
        <v>1</v>
      </c>
      <c r="I785" t="str">
        <f>IF(E785="","",INDEX('기사 제목, 링크 정리시트'!B:B,MATCH("http://skinnonews.com"&amp;A785,'기사 제목, 링크 정리시트'!C:C,0)))</f>
        <v/>
      </c>
    </row>
    <row r="786" spans="1:9">
      <c r="A786" s="86" t="s">
        <v>1256</v>
      </c>
      <c r="B786" s="86" t="s">
        <v>319</v>
      </c>
      <c r="C786" s="86">
        <v>1</v>
      </c>
      <c r="D786" s="150" t="str">
        <f>IFERROR(MATCH(A786,'상위 PV'!$H$2:$H$7,0),"")</f>
        <v/>
      </c>
      <c r="E786" t="str">
        <f>IF(D786="","",D786&amp;"@"&amp;COUNTIF($D$1:D786,D786))</f>
        <v/>
      </c>
      <c r="F786" t="str">
        <f t="shared" si="12"/>
        <v>Google.com</v>
      </c>
      <c r="G786">
        <v>1</v>
      </c>
      <c r="I786" t="str">
        <f>IF(E786="","",INDEX('기사 제목, 링크 정리시트'!B:B,MATCH("http://skinnonews.com"&amp;A786,'기사 제목, 링크 정리시트'!C:C,0)))</f>
        <v/>
      </c>
    </row>
    <row r="787" spans="1:9">
      <c r="A787" s="86" t="s">
        <v>1875</v>
      </c>
      <c r="B787" s="86" t="s">
        <v>319</v>
      </c>
      <c r="C787" s="86">
        <v>1</v>
      </c>
      <c r="D787" s="150"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c r="A788" s="86" t="s">
        <v>1612</v>
      </c>
      <c r="B788" s="86" t="s">
        <v>326</v>
      </c>
      <c r="C788" s="86">
        <v>1</v>
      </c>
      <c r="D788" s="150" t="str">
        <f>IFERROR(MATCH(A788,'상위 PV'!$H$2:$H$7,0),"")</f>
        <v/>
      </c>
      <c r="E788" t="str">
        <f>IF(D788="","",D788&amp;"@"&amp;COUNTIF($D$1:D788,D788))</f>
        <v/>
      </c>
      <c r="F788" t="str">
        <f t="shared" si="12"/>
        <v>Bing</v>
      </c>
      <c r="G788">
        <v>1</v>
      </c>
      <c r="I788" t="str">
        <f>IF(E788="","",INDEX('기사 제목, 링크 정리시트'!B:B,MATCH("http://skinnonews.com"&amp;A788,'기사 제목, 링크 정리시트'!C:C,0)))</f>
        <v/>
      </c>
    </row>
    <row r="789" spans="1:9">
      <c r="A789" s="86" t="s">
        <v>1680</v>
      </c>
      <c r="B789" s="86" t="s">
        <v>326</v>
      </c>
      <c r="C789" s="86">
        <v>1</v>
      </c>
      <c r="D789" s="150" t="str">
        <f>IFERROR(MATCH(A789,'상위 PV'!$H$2:$H$7,0),"")</f>
        <v/>
      </c>
      <c r="E789" t="str">
        <f>IF(D789="","",D789&amp;"@"&amp;COUNTIF($D$1:D789,D789))</f>
        <v/>
      </c>
      <c r="F789" t="str">
        <f t="shared" si="12"/>
        <v>Bing</v>
      </c>
      <c r="G789">
        <v>1</v>
      </c>
      <c r="I789" t="str">
        <f>IF(E789="","",INDEX('기사 제목, 링크 정리시트'!B:B,MATCH("http://skinnonews.com"&amp;A789,'기사 제목, 링크 정리시트'!C:C,0)))</f>
        <v/>
      </c>
    </row>
    <row r="790" spans="1:9">
      <c r="A790" s="86" t="s">
        <v>1326</v>
      </c>
      <c r="B790" s="86" t="s">
        <v>319</v>
      </c>
      <c r="C790" s="86">
        <v>1</v>
      </c>
      <c r="D790" s="150"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c r="A791" s="86" t="s">
        <v>1175</v>
      </c>
      <c r="B791" s="86" t="s">
        <v>318</v>
      </c>
      <c r="C791" s="86">
        <v>1</v>
      </c>
      <c r="D791" s="150" t="str">
        <f>IFERROR(MATCH(A791,'상위 PV'!$H$2:$H$7,0),"")</f>
        <v/>
      </c>
      <c r="E791" t="str">
        <f>IF(D791="","",D791&amp;"@"&amp;COUNTIF($D$1:D791,D791))</f>
        <v/>
      </c>
      <c r="F791" t="str">
        <f t="shared" si="12"/>
        <v>직접유입</v>
      </c>
      <c r="G791">
        <v>1</v>
      </c>
      <c r="I791" t="str">
        <f>IF(E791="","",INDEX('기사 제목, 링크 정리시트'!B:B,MATCH("http://skinnonews.com"&amp;A791,'기사 제목, 링크 정리시트'!C:C,0)))</f>
        <v/>
      </c>
    </row>
    <row r="792" spans="1:9">
      <c r="A792" s="86" t="s">
        <v>1175</v>
      </c>
      <c r="B792" s="86" t="s">
        <v>327</v>
      </c>
      <c r="C792" s="86">
        <v>1</v>
      </c>
      <c r="D792" s="150" t="str">
        <f>IFERROR(MATCH(A792,'상위 PV'!$H$2:$H$7,0),"")</f>
        <v/>
      </c>
      <c r="E792" t="str">
        <f>IF(D792="","",D792&amp;"@"&amp;COUNTIF($D$1:D792,D792))</f>
        <v/>
      </c>
      <c r="F792" t="str">
        <f t="shared" si="12"/>
        <v>Cn.bing.com</v>
      </c>
      <c r="G792">
        <v>1</v>
      </c>
      <c r="I792" t="str">
        <f>IF(E792="","",INDEX('기사 제목, 링크 정리시트'!B:B,MATCH("http://skinnonews.com"&amp;A792,'기사 제목, 링크 정리시트'!C:C,0)))</f>
        <v/>
      </c>
    </row>
    <row r="793" spans="1:9">
      <c r="A793" s="86" t="s">
        <v>1139</v>
      </c>
      <c r="B793" s="86" t="s">
        <v>319</v>
      </c>
      <c r="C793" s="86">
        <v>1</v>
      </c>
      <c r="D793" s="150" t="str">
        <f>IFERROR(MATCH(A793,'상위 PV'!$H$2:$H$7,0),"")</f>
        <v/>
      </c>
      <c r="E793" t="str">
        <f>IF(D793="","",D793&amp;"@"&amp;COUNTIF($D$1:D793,D793))</f>
        <v/>
      </c>
      <c r="F793" t="str">
        <f t="shared" si="12"/>
        <v>Google.com</v>
      </c>
      <c r="G793">
        <v>1</v>
      </c>
      <c r="I793" t="str">
        <f>IF(E793="","",INDEX('기사 제목, 링크 정리시트'!B:B,MATCH("http://skinnonews.com"&amp;A793,'기사 제목, 링크 정리시트'!C:C,0)))</f>
        <v/>
      </c>
    </row>
    <row r="794" spans="1:9">
      <c r="A794" s="86" t="s">
        <v>1328</v>
      </c>
      <c r="B794" s="86" t="s">
        <v>319</v>
      </c>
      <c r="C794" s="86">
        <v>1</v>
      </c>
      <c r="D794" s="150" t="str">
        <f>IFERROR(MATCH(A794,'상위 PV'!$H$2:$H$7,0),"")</f>
        <v/>
      </c>
      <c r="E794" t="str">
        <f>IF(D794="","",D794&amp;"@"&amp;COUNTIF($D$1:D794,D794))</f>
        <v/>
      </c>
      <c r="F794" t="str">
        <f t="shared" si="12"/>
        <v>Google.com</v>
      </c>
      <c r="G794">
        <v>1</v>
      </c>
      <c r="I794" t="str">
        <f>IF(E794="","",INDEX('기사 제목, 링크 정리시트'!B:B,MATCH("http://skinnonews.com"&amp;A794,'기사 제목, 링크 정리시트'!C:C,0)))</f>
        <v/>
      </c>
    </row>
    <row r="795" spans="1:9">
      <c r="A795" s="86" t="s">
        <v>257</v>
      </c>
      <c r="B795" s="86" t="s">
        <v>319</v>
      </c>
      <c r="C795" s="86">
        <v>1</v>
      </c>
      <c r="D795" s="150" t="str">
        <f>IFERROR(MATCH(A795,'상위 PV'!$H$2:$H$7,0),"")</f>
        <v/>
      </c>
      <c r="E795" t="str">
        <f>IF(D795="","",D795&amp;"@"&amp;COUNTIF($D$1:D795,D795))</f>
        <v/>
      </c>
      <c r="F795" t="str">
        <f t="shared" si="12"/>
        <v>Google.com</v>
      </c>
      <c r="G795">
        <v>1</v>
      </c>
      <c r="I795" t="str">
        <f>IF(E795="","",INDEX('기사 제목, 링크 정리시트'!B:B,MATCH("http://skinnonews.com"&amp;A795,'기사 제목, 링크 정리시트'!C:C,0)))</f>
        <v/>
      </c>
    </row>
    <row r="796" spans="1:9">
      <c r="A796" s="86" t="s">
        <v>1876</v>
      </c>
      <c r="B796" s="86" t="s">
        <v>319</v>
      </c>
      <c r="C796" s="86">
        <v>1</v>
      </c>
      <c r="D796" s="150" t="str">
        <f>IFERROR(MATCH(A796,'상위 PV'!$H$2:$H$7,0),"")</f>
        <v/>
      </c>
      <c r="E796" t="str">
        <f>IF(D796="","",D796&amp;"@"&amp;COUNTIF($D$1:D796,D796))</f>
        <v/>
      </c>
      <c r="F796" t="str">
        <f t="shared" si="12"/>
        <v>Google.com</v>
      </c>
      <c r="G796">
        <v>1</v>
      </c>
      <c r="I796" t="str">
        <f>IF(E796="","",INDEX('기사 제목, 링크 정리시트'!B:B,MATCH("http://skinnonews.com"&amp;A796,'기사 제목, 링크 정리시트'!C:C,0)))</f>
        <v/>
      </c>
    </row>
    <row r="797" spans="1:9">
      <c r="A797" s="86" t="s">
        <v>1213</v>
      </c>
      <c r="B797" s="86" t="s">
        <v>318</v>
      </c>
      <c r="C797" s="86">
        <v>1</v>
      </c>
      <c r="D797" s="150" t="str">
        <f>IFERROR(MATCH(A797,'상위 PV'!$H$2:$H$7,0),"")</f>
        <v/>
      </c>
      <c r="E797" t="str">
        <f>IF(D797="","",D797&amp;"@"&amp;COUNTIF($D$1:D797,D797))</f>
        <v/>
      </c>
      <c r="F797" t="str">
        <f t="shared" si="12"/>
        <v>직접유입</v>
      </c>
      <c r="G797">
        <v>1</v>
      </c>
      <c r="I797" t="str">
        <f>IF(E797="","",INDEX('기사 제목, 링크 정리시트'!B:B,MATCH("http://skinnonews.com"&amp;A797,'기사 제목, 링크 정리시트'!C:C,0)))</f>
        <v/>
      </c>
    </row>
    <row r="798" spans="1:9">
      <c r="A798" s="86" t="s">
        <v>944</v>
      </c>
      <c r="B798" s="86" t="s">
        <v>319</v>
      </c>
      <c r="C798" s="86">
        <v>1</v>
      </c>
      <c r="D798" s="150" t="str">
        <f>IFERROR(MATCH(A798,'상위 PV'!$H$2:$H$7,0),"")</f>
        <v/>
      </c>
      <c r="E798" t="str">
        <f>IF(D798="","",D798&amp;"@"&amp;COUNTIF($D$1:D798,D798))</f>
        <v/>
      </c>
      <c r="F798" t="str">
        <f t="shared" si="12"/>
        <v>Google.com</v>
      </c>
      <c r="G798">
        <v>1</v>
      </c>
      <c r="I798" t="str">
        <f>IF(E798="","",INDEX('기사 제목, 링크 정리시트'!B:B,MATCH("http://skinnonews.com"&amp;A798,'기사 제목, 링크 정리시트'!C:C,0)))</f>
        <v/>
      </c>
    </row>
    <row r="799" spans="1:9">
      <c r="A799" s="86" t="s">
        <v>1613</v>
      </c>
      <c r="B799" s="86" t="s">
        <v>319</v>
      </c>
      <c r="C799" s="86">
        <v>1</v>
      </c>
      <c r="D799" s="150" t="str">
        <f>IFERROR(MATCH(A799,'상위 PV'!$H$2:$H$7,0),"")</f>
        <v/>
      </c>
      <c r="E799" t="str">
        <f>IF(D799="","",D799&amp;"@"&amp;COUNTIF($D$1:D799,D799))</f>
        <v/>
      </c>
      <c r="F799" t="str">
        <f t="shared" si="12"/>
        <v>Google.com</v>
      </c>
      <c r="G799">
        <v>1</v>
      </c>
      <c r="I799" t="str">
        <f>IF(E799="","",INDEX('기사 제목, 링크 정리시트'!B:B,MATCH("http://skinnonews.com"&amp;A799,'기사 제목, 링크 정리시트'!C:C,0)))</f>
        <v/>
      </c>
    </row>
    <row r="800" spans="1:9">
      <c r="A800" s="86" t="s">
        <v>286</v>
      </c>
      <c r="B800" s="86" t="s">
        <v>318</v>
      </c>
      <c r="C800" s="86">
        <v>1</v>
      </c>
      <c r="D800" s="150" t="str">
        <f>IFERROR(MATCH(A800,'상위 PV'!$H$2:$H$7,0),"")</f>
        <v/>
      </c>
      <c r="E800" t="str">
        <f>IF(D800="","",D800&amp;"@"&amp;COUNTIF($D$1:D800,D800))</f>
        <v/>
      </c>
      <c r="F800" t="str">
        <f t="shared" si="12"/>
        <v>직접유입</v>
      </c>
      <c r="G800">
        <v>1</v>
      </c>
      <c r="I800" t="str">
        <f>IF(E800="","",INDEX('기사 제목, 링크 정리시트'!B:B,MATCH("http://skinnonews.com"&amp;A800,'기사 제목, 링크 정리시트'!C:C,0)))</f>
        <v/>
      </c>
    </row>
    <row r="801" spans="1:9">
      <c r="A801" s="86" t="s">
        <v>286</v>
      </c>
      <c r="B801" s="86" t="s">
        <v>1926</v>
      </c>
      <c r="C801" s="86">
        <v>1</v>
      </c>
      <c r="D801" s="150" t="str">
        <f>IFERROR(MATCH(A801,'상위 PV'!$H$2:$H$7,0),"")</f>
        <v/>
      </c>
      <c r="E801" t="str">
        <f>IF(D801="","",D801&amp;"@"&amp;COUNTIF($D$1:D801,D801))</f>
        <v/>
      </c>
      <c r="F801" t="str">
        <f t="shared" si="12"/>
        <v>Www4.bing.com</v>
      </c>
      <c r="G801">
        <v>1</v>
      </c>
      <c r="I801" t="str">
        <f>IF(E801="","",INDEX('기사 제목, 링크 정리시트'!B:B,MATCH("http://skinnonews.com"&amp;A801,'기사 제목, 링크 정리시트'!C:C,0)))</f>
        <v/>
      </c>
    </row>
    <row r="802" spans="1:9">
      <c r="A802" s="86" t="s">
        <v>1128</v>
      </c>
      <c r="B802" s="86" t="s">
        <v>319</v>
      </c>
      <c r="C802" s="86">
        <v>1</v>
      </c>
      <c r="D802" s="150" t="str">
        <f>IFERROR(MATCH(A802,'상위 PV'!$H$2:$H$7,0),"")</f>
        <v/>
      </c>
      <c r="E802" t="str">
        <f>IF(D802="","",D802&amp;"@"&amp;COUNTIF($D$1:D802,D802))</f>
        <v/>
      </c>
      <c r="F802" t="str">
        <f t="shared" si="12"/>
        <v>Google.com</v>
      </c>
      <c r="G802">
        <v>1</v>
      </c>
      <c r="I802" t="str">
        <f>IF(E802="","",INDEX('기사 제목, 링크 정리시트'!B:B,MATCH("http://skinnonews.com"&amp;A802,'기사 제목, 링크 정리시트'!C:C,0)))</f>
        <v/>
      </c>
    </row>
    <row r="803" spans="1:9">
      <c r="A803" s="86" t="s">
        <v>1776</v>
      </c>
      <c r="B803" s="86" t="s">
        <v>319</v>
      </c>
      <c r="C803" s="86">
        <v>1</v>
      </c>
      <c r="D803" s="150" t="str">
        <f>IFERROR(MATCH(A803,'상위 PV'!$H$2:$H$7,0),"")</f>
        <v/>
      </c>
      <c r="E803" t="str">
        <f>IF(D803="","",D803&amp;"@"&amp;COUNTIF($D$1:D803,D803))</f>
        <v/>
      </c>
      <c r="F803" t="str">
        <f t="shared" si="12"/>
        <v>Google.com</v>
      </c>
      <c r="G803">
        <v>1</v>
      </c>
      <c r="I803" t="str">
        <f>IF(E803="","",INDEX('기사 제목, 링크 정리시트'!B:B,MATCH("http://skinnonews.com"&amp;A803,'기사 제목, 링크 정리시트'!C:C,0)))</f>
        <v/>
      </c>
    </row>
    <row r="804" spans="1:9">
      <c r="A804" s="86" t="s">
        <v>647</v>
      </c>
      <c r="B804" s="86" t="s">
        <v>326</v>
      </c>
      <c r="C804" s="86">
        <v>1</v>
      </c>
      <c r="D804" s="150" t="str">
        <f>IFERROR(MATCH(A804,'상위 PV'!$H$2:$H$7,0),"")</f>
        <v/>
      </c>
      <c r="E804" t="str">
        <f>IF(D804="","",D804&amp;"@"&amp;COUNTIF($D$1:D804,D804))</f>
        <v/>
      </c>
      <c r="F804" t="str">
        <f t="shared" si="12"/>
        <v>Bing</v>
      </c>
      <c r="G804">
        <v>1</v>
      </c>
      <c r="I804" t="str">
        <f>IF(E804="","",INDEX('기사 제목, 링크 정리시트'!B:B,MATCH("http://skinnonews.com"&amp;A804,'기사 제목, 링크 정리시트'!C:C,0)))</f>
        <v/>
      </c>
    </row>
    <row r="805" spans="1:9">
      <c r="A805" s="86" t="s">
        <v>647</v>
      </c>
      <c r="B805" s="86" t="s">
        <v>319</v>
      </c>
      <c r="C805" s="86">
        <v>1</v>
      </c>
      <c r="D805" s="150" t="str">
        <f>IFERROR(MATCH(A805,'상위 PV'!$H$2:$H$7,0),"")</f>
        <v/>
      </c>
      <c r="E805" t="str">
        <f>IF(D805="","",D805&amp;"@"&amp;COUNTIF($D$1:D805,D805))</f>
        <v/>
      </c>
      <c r="F805" t="str">
        <f t="shared" si="12"/>
        <v>Google.com</v>
      </c>
      <c r="G805">
        <v>1</v>
      </c>
      <c r="I805" t="str">
        <f>IF(E805="","",INDEX('기사 제목, 링크 정리시트'!B:B,MATCH("http://skinnonews.com"&amp;A805,'기사 제목, 링크 정리시트'!C:C,0)))</f>
        <v/>
      </c>
    </row>
    <row r="806" spans="1:9">
      <c r="A806" s="86" t="s">
        <v>647</v>
      </c>
      <c r="B806" s="86" t="s">
        <v>321</v>
      </c>
      <c r="C806" s="86">
        <v>1</v>
      </c>
      <c r="D806" s="150" t="str">
        <f>IFERROR(MATCH(A806,'상위 PV'!$H$2:$H$7,0),"")</f>
        <v/>
      </c>
      <c r="E806" t="str">
        <f>IF(D806="","",D806&amp;"@"&amp;COUNTIF($D$1:D806,D806))</f>
        <v/>
      </c>
      <c r="F806" t="str">
        <f t="shared" si="12"/>
        <v>Skinnovation.com</v>
      </c>
      <c r="G806">
        <v>1</v>
      </c>
      <c r="I806" t="str">
        <f>IF(E806="","",INDEX('기사 제목, 링크 정리시트'!B:B,MATCH("http://skinnonews.com"&amp;A806,'기사 제목, 링크 정리시트'!C:C,0)))</f>
        <v/>
      </c>
    </row>
    <row r="807" spans="1:9">
      <c r="A807" s="86" t="s">
        <v>1248</v>
      </c>
      <c r="B807" s="86" t="s">
        <v>318</v>
      </c>
      <c r="C807" s="86">
        <v>1</v>
      </c>
      <c r="D807" s="150" t="str">
        <f>IFERROR(MATCH(A807,'상위 PV'!$H$2:$H$7,0),"")</f>
        <v/>
      </c>
      <c r="E807" t="str">
        <f>IF(D807="","",D807&amp;"@"&amp;COUNTIF($D$1:D807,D807))</f>
        <v/>
      </c>
      <c r="F807" t="str">
        <f t="shared" si="12"/>
        <v>직접유입</v>
      </c>
      <c r="G807">
        <v>1</v>
      </c>
      <c r="I807" t="str">
        <f>IF(E807="","",INDEX('기사 제목, 링크 정리시트'!B:B,MATCH("http://skinnonews.com"&amp;A807,'기사 제목, 링크 정리시트'!C:C,0)))</f>
        <v/>
      </c>
    </row>
    <row r="808" spans="1:9">
      <c r="A808" s="86" t="s">
        <v>1877</v>
      </c>
      <c r="B808" s="86" t="s">
        <v>318</v>
      </c>
      <c r="C808" s="86">
        <v>1</v>
      </c>
      <c r="D808" s="150" t="str">
        <f>IFERROR(MATCH(A808,'상위 PV'!$H$2:$H$7,0),"")</f>
        <v/>
      </c>
      <c r="E808" t="str">
        <f>IF(D808="","",D808&amp;"@"&amp;COUNTIF($D$1:D808,D808))</f>
        <v/>
      </c>
      <c r="F808" t="str">
        <f t="shared" si="12"/>
        <v>직접유입</v>
      </c>
      <c r="G808">
        <v>1</v>
      </c>
      <c r="I808" t="str">
        <f>IF(E808="","",INDEX('기사 제목, 링크 정리시트'!B:B,MATCH("http://skinnonews.com"&amp;A808,'기사 제목, 링크 정리시트'!C:C,0)))</f>
        <v/>
      </c>
    </row>
    <row r="809" spans="1:9">
      <c r="A809" s="86" t="s">
        <v>1083</v>
      </c>
      <c r="B809" s="86" t="s">
        <v>319</v>
      </c>
      <c r="C809" s="86">
        <v>1</v>
      </c>
      <c r="D809" s="150" t="str">
        <f>IFERROR(MATCH(A809,'상위 PV'!$H$2:$H$7,0),"")</f>
        <v/>
      </c>
      <c r="E809" t="str">
        <f>IF(D809="","",D809&amp;"@"&amp;COUNTIF($D$1:D809,D809))</f>
        <v/>
      </c>
      <c r="F809" t="str">
        <f t="shared" si="12"/>
        <v>Google.com</v>
      </c>
      <c r="G809">
        <v>1</v>
      </c>
      <c r="I809" t="str">
        <f>IF(E809="","",INDEX('기사 제목, 링크 정리시트'!B:B,MATCH("http://skinnonews.com"&amp;A809,'기사 제목, 링크 정리시트'!C:C,0)))</f>
        <v/>
      </c>
    </row>
    <row r="810" spans="1:9">
      <c r="A810" s="86" t="s">
        <v>1125</v>
      </c>
      <c r="B810" s="86" t="s">
        <v>319</v>
      </c>
      <c r="C810" s="86">
        <v>1</v>
      </c>
      <c r="D810" s="150" t="str">
        <f>IFERROR(MATCH(A810,'상위 PV'!$H$2:$H$7,0),"")</f>
        <v/>
      </c>
      <c r="E810" t="str">
        <f>IF(D810="","",D810&amp;"@"&amp;COUNTIF($D$1:D810,D810))</f>
        <v/>
      </c>
      <c r="F810" t="str">
        <f t="shared" si="12"/>
        <v>Google.com</v>
      </c>
      <c r="G810">
        <v>1</v>
      </c>
      <c r="I810" t="str">
        <f>IF(E810="","",INDEX('기사 제목, 링크 정리시트'!B:B,MATCH("http://skinnonews.com"&amp;A810,'기사 제목, 링크 정리시트'!C:C,0)))</f>
        <v/>
      </c>
    </row>
    <row r="811" spans="1:9">
      <c r="A811" s="86" t="s">
        <v>1141</v>
      </c>
      <c r="B811" s="86" t="s">
        <v>319</v>
      </c>
      <c r="C811" s="86">
        <v>1</v>
      </c>
      <c r="D811" s="150" t="str">
        <f>IFERROR(MATCH(A811,'상위 PV'!$H$2:$H$7,0),"")</f>
        <v/>
      </c>
      <c r="E811" t="str">
        <f>IF(D811="","",D811&amp;"@"&amp;COUNTIF($D$1:D811,D811))</f>
        <v/>
      </c>
      <c r="F811" t="str">
        <f t="shared" si="12"/>
        <v>Google.com</v>
      </c>
      <c r="G811">
        <v>1</v>
      </c>
      <c r="I811" t="str">
        <f>IF(E811="","",INDEX('기사 제목, 링크 정리시트'!B:B,MATCH("http://skinnonews.com"&amp;A811,'기사 제목, 링크 정리시트'!C:C,0)))</f>
        <v/>
      </c>
    </row>
    <row r="812" spans="1:9">
      <c r="A812" s="86" t="s">
        <v>675</v>
      </c>
      <c r="B812" s="86" t="s">
        <v>319</v>
      </c>
      <c r="C812" s="86">
        <v>1</v>
      </c>
      <c r="D812" s="150" t="str">
        <f>IFERROR(MATCH(A812,'상위 PV'!$H$2:$H$7,0),"")</f>
        <v/>
      </c>
      <c r="E812" t="str">
        <f>IF(D812="","",D812&amp;"@"&amp;COUNTIF($D$1:D812,D812))</f>
        <v/>
      </c>
      <c r="F812" t="str">
        <f t="shared" si="12"/>
        <v>Google.com</v>
      </c>
      <c r="G812">
        <v>1</v>
      </c>
      <c r="I812" t="str">
        <f>IF(E812="","",INDEX('기사 제목, 링크 정리시트'!B:B,MATCH("http://skinnonews.com"&amp;A812,'기사 제목, 링크 정리시트'!C:C,0)))</f>
        <v/>
      </c>
    </row>
    <row r="813" spans="1:9">
      <c r="A813" s="86" t="s">
        <v>675</v>
      </c>
      <c r="B813" s="86" t="s">
        <v>934</v>
      </c>
      <c r="C813" s="86">
        <v>1</v>
      </c>
      <c r="D813" s="150" t="str">
        <f>IFERROR(MATCH(A813,'상위 PV'!$H$2:$H$7,0),"")</f>
        <v/>
      </c>
      <c r="E813" t="str">
        <f>IF(D813="","",D813&amp;"@"&amp;COUNTIF($D$1:D813,D813))</f>
        <v/>
      </c>
      <c r="F813" t="str">
        <f t="shared" si="12"/>
        <v>Lens.google.com</v>
      </c>
      <c r="G813">
        <v>1</v>
      </c>
      <c r="I813" t="str">
        <f>IF(E813="","",INDEX('기사 제목, 링크 정리시트'!B:B,MATCH("http://skinnonews.com"&amp;A813,'기사 제목, 링크 정리시트'!C:C,0)))</f>
        <v/>
      </c>
    </row>
    <row r="814" spans="1:9">
      <c r="A814" s="86" t="s">
        <v>1777</v>
      </c>
      <c r="B814" s="86" t="s">
        <v>319</v>
      </c>
      <c r="C814" s="86">
        <v>1</v>
      </c>
      <c r="D814" s="150" t="str">
        <f>IFERROR(MATCH(A814,'상위 PV'!$H$2:$H$7,0),"")</f>
        <v/>
      </c>
      <c r="E814" t="str">
        <f>IF(D814="","",D814&amp;"@"&amp;COUNTIF($D$1:D814,D814))</f>
        <v/>
      </c>
      <c r="F814" t="str">
        <f t="shared" si="12"/>
        <v>Google.com</v>
      </c>
      <c r="G814">
        <v>1</v>
      </c>
      <c r="I814" t="str">
        <f>IF(E814="","",INDEX('기사 제목, 링크 정리시트'!B:B,MATCH("http://skinnonews.com"&amp;A814,'기사 제목, 링크 정리시트'!C:C,0)))</f>
        <v/>
      </c>
    </row>
    <row r="815" spans="1:9">
      <c r="A815" s="86" t="s">
        <v>1275</v>
      </c>
      <c r="B815" s="86" t="s">
        <v>318</v>
      </c>
      <c r="C815" s="86">
        <v>1</v>
      </c>
      <c r="D815" s="150" t="str">
        <f>IFERROR(MATCH(A815,'상위 PV'!$H$2:$H$7,0),"")</f>
        <v/>
      </c>
      <c r="E815" t="str">
        <f>IF(D815="","",D815&amp;"@"&amp;COUNTIF($D$1:D815,D815))</f>
        <v/>
      </c>
      <c r="F815" t="str">
        <f t="shared" si="12"/>
        <v>직접유입</v>
      </c>
      <c r="G815">
        <v>1</v>
      </c>
      <c r="I815" t="str">
        <f>IF(E815="","",INDEX('기사 제목, 링크 정리시트'!B:B,MATCH("http://skinnonews.com"&amp;A815,'기사 제목, 링크 정리시트'!C:C,0)))</f>
        <v/>
      </c>
    </row>
    <row r="816" spans="1:9">
      <c r="A816" s="86" t="s">
        <v>1650</v>
      </c>
      <c r="B816" s="86" t="s">
        <v>319</v>
      </c>
      <c r="C816" s="86">
        <v>1</v>
      </c>
      <c r="D816" s="150"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c r="A817" s="86" t="s">
        <v>1218</v>
      </c>
      <c r="B817" s="86" t="s">
        <v>318</v>
      </c>
      <c r="C817" s="86">
        <v>1</v>
      </c>
      <c r="D817" s="150" t="str">
        <f>IFERROR(MATCH(A817,'상위 PV'!$H$2:$H$7,0),"")</f>
        <v/>
      </c>
      <c r="E817" t="str">
        <f>IF(D817="","",D817&amp;"@"&amp;COUNTIF($D$1:D817,D817))</f>
        <v/>
      </c>
      <c r="F817" t="str">
        <f t="shared" si="12"/>
        <v>직접유입</v>
      </c>
      <c r="G817">
        <v>1</v>
      </c>
      <c r="I817" t="str">
        <f>IF(E817="","",INDEX('기사 제목, 링크 정리시트'!B:B,MATCH("http://skinnonews.com"&amp;A817,'기사 제목, 링크 정리시트'!C:C,0)))</f>
        <v/>
      </c>
    </row>
    <row r="818" spans="1:9">
      <c r="A818" s="86" t="s">
        <v>310</v>
      </c>
      <c r="B818" s="86" t="s">
        <v>318</v>
      </c>
      <c r="C818" s="86">
        <v>1</v>
      </c>
      <c r="D818" s="150" t="str">
        <f>IFERROR(MATCH(A818,'상위 PV'!$H$2:$H$7,0),"")</f>
        <v/>
      </c>
      <c r="E818" t="str">
        <f>IF(D818="","",D818&amp;"@"&amp;COUNTIF($D$1:D818,D818))</f>
        <v/>
      </c>
      <c r="F818" t="str">
        <f t="shared" si="12"/>
        <v>직접유입</v>
      </c>
      <c r="G818">
        <v>1</v>
      </c>
      <c r="I818" t="str">
        <f>IF(E818="","",INDEX('기사 제목, 링크 정리시트'!B:B,MATCH("http://skinnonews.com"&amp;A818,'기사 제목, 링크 정리시트'!C:C,0)))</f>
        <v/>
      </c>
    </row>
    <row r="819" spans="1:9">
      <c r="A819" s="86" t="s">
        <v>1085</v>
      </c>
      <c r="B819" s="86" t="s">
        <v>319</v>
      </c>
      <c r="C819" s="86">
        <v>1</v>
      </c>
      <c r="D819" s="150" t="str">
        <f>IFERROR(MATCH(A819,'상위 PV'!$H$2:$H$7,0),"")</f>
        <v/>
      </c>
      <c r="E819" t="str">
        <f>IF(D819="","",D819&amp;"@"&amp;COUNTIF($D$1:D819,D819))</f>
        <v/>
      </c>
      <c r="F819" t="str">
        <f t="shared" si="12"/>
        <v>Google.com</v>
      </c>
      <c r="G819">
        <v>1</v>
      </c>
      <c r="I819" t="str">
        <f>IF(E819="","",INDEX('기사 제목, 링크 정리시트'!B:B,MATCH("http://skinnonews.com"&amp;A819,'기사 제목, 링크 정리시트'!C:C,0)))</f>
        <v/>
      </c>
    </row>
    <row r="820" spans="1:9">
      <c r="A820" s="86" t="s">
        <v>1878</v>
      </c>
      <c r="B820" s="86" t="s">
        <v>319</v>
      </c>
      <c r="C820" s="86">
        <v>1</v>
      </c>
      <c r="D820" s="150" t="str">
        <f>IFERROR(MATCH(A820,'상위 PV'!$H$2:$H$7,0),"")</f>
        <v/>
      </c>
      <c r="E820" t="str">
        <f>IF(D820="","",D820&amp;"@"&amp;COUNTIF($D$1:D820,D820))</f>
        <v/>
      </c>
      <c r="F820" t="str">
        <f t="shared" si="12"/>
        <v>Google.com</v>
      </c>
      <c r="G820">
        <v>1</v>
      </c>
      <c r="I820" t="str">
        <f>IF(E820="","",INDEX('기사 제목, 링크 정리시트'!B:B,MATCH("http://skinnonews.com"&amp;A820,'기사 제목, 링크 정리시트'!C:C,0)))</f>
        <v/>
      </c>
    </row>
    <row r="821" spans="1:9">
      <c r="A821" s="86" t="s">
        <v>1006</v>
      </c>
      <c r="B821" s="86" t="s">
        <v>319</v>
      </c>
      <c r="C821" s="86">
        <v>1</v>
      </c>
      <c r="D821" s="150" t="str">
        <f>IFERROR(MATCH(A821,'상위 PV'!$H$2:$H$7,0),"")</f>
        <v/>
      </c>
      <c r="E821" t="str">
        <f>IF(D821="","",D821&amp;"@"&amp;COUNTIF($D$1:D821,D821))</f>
        <v/>
      </c>
      <c r="F821" t="str">
        <f t="shared" si="12"/>
        <v>Google.com</v>
      </c>
      <c r="G821">
        <v>1</v>
      </c>
      <c r="I821" t="str">
        <f>IF(E821="","",INDEX('기사 제목, 링크 정리시트'!B:B,MATCH("http://skinnonews.com"&amp;A821,'기사 제목, 링크 정리시트'!C:C,0)))</f>
        <v/>
      </c>
    </row>
    <row r="822" spans="1:9">
      <c r="A822" s="86" t="s">
        <v>1778</v>
      </c>
      <c r="B822" s="86" t="s">
        <v>318</v>
      </c>
      <c r="C822" s="86">
        <v>1</v>
      </c>
      <c r="D822" s="150" t="str">
        <f>IFERROR(MATCH(A822,'상위 PV'!$H$2:$H$7,0),"")</f>
        <v/>
      </c>
      <c r="E822" t="str">
        <f>IF(D822="","",D822&amp;"@"&amp;COUNTIF($D$1:D822,D822))</f>
        <v/>
      </c>
      <c r="F822" t="str">
        <f t="shared" si="12"/>
        <v>직접유입</v>
      </c>
      <c r="G822">
        <v>1</v>
      </c>
      <c r="I822" t="str">
        <f>IF(E822="","",INDEX('기사 제목, 링크 정리시트'!B:B,MATCH("http://skinnonews.com"&amp;A822,'기사 제목, 링크 정리시트'!C:C,0)))</f>
        <v/>
      </c>
    </row>
    <row r="823" spans="1:9">
      <c r="A823" s="86" t="s">
        <v>1778</v>
      </c>
      <c r="B823" s="86" t="s">
        <v>319</v>
      </c>
      <c r="C823" s="86">
        <v>1</v>
      </c>
      <c r="D823" s="150" t="str">
        <f>IFERROR(MATCH(A823,'상위 PV'!$H$2:$H$7,0),"")</f>
        <v/>
      </c>
      <c r="E823" t="str">
        <f>IF(D823="","",D823&amp;"@"&amp;COUNTIF($D$1:D823,D823))</f>
        <v/>
      </c>
      <c r="F823" t="str">
        <f t="shared" si="12"/>
        <v>Google.com</v>
      </c>
      <c r="G823">
        <v>1</v>
      </c>
      <c r="I823" t="str">
        <f>IF(E823="","",INDEX('기사 제목, 링크 정리시트'!B:B,MATCH("http://skinnonews.com"&amp;A823,'기사 제목, 링크 정리시트'!C:C,0)))</f>
        <v/>
      </c>
    </row>
    <row r="824" spans="1:9">
      <c r="A824" s="86" t="s">
        <v>1879</v>
      </c>
      <c r="B824" s="86" t="s">
        <v>934</v>
      </c>
      <c r="C824" s="86">
        <v>1</v>
      </c>
      <c r="D824" s="150" t="str">
        <f>IFERROR(MATCH(A824,'상위 PV'!$H$2:$H$7,0),"")</f>
        <v/>
      </c>
      <c r="E824" t="str">
        <f>IF(D824="","",D824&amp;"@"&amp;COUNTIF($D$1:D824,D824))</f>
        <v/>
      </c>
      <c r="F824" t="str">
        <f t="shared" si="12"/>
        <v>Lens.google.com</v>
      </c>
      <c r="G824">
        <v>1</v>
      </c>
      <c r="I824" t="str">
        <f>IF(E824="","",INDEX('기사 제목, 링크 정리시트'!B:B,MATCH("http://skinnonews.com"&amp;A824,'기사 제목, 링크 정리시트'!C:C,0)))</f>
        <v/>
      </c>
    </row>
    <row r="825" spans="1:9">
      <c r="A825" s="86" t="s">
        <v>273</v>
      </c>
      <c r="B825" s="86" t="s">
        <v>318</v>
      </c>
      <c r="C825" s="86">
        <v>1</v>
      </c>
      <c r="D825" s="150" t="str">
        <f>IFERROR(MATCH(A825,'상위 PV'!$H$2:$H$7,0),"")</f>
        <v/>
      </c>
      <c r="E825" t="str">
        <f>IF(D825="","",D825&amp;"@"&amp;COUNTIF($D$1:D825,D825))</f>
        <v/>
      </c>
      <c r="F825" t="str">
        <f t="shared" si="12"/>
        <v>직접유입</v>
      </c>
      <c r="G825">
        <v>1</v>
      </c>
      <c r="I825" t="str">
        <f>IF(E825="","",INDEX('기사 제목, 링크 정리시트'!B:B,MATCH("http://skinnonews.com"&amp;A825,'기사 제목, 링크 정리시트'!C:C,0)))</f>
        <v/>
      </c>
    </row>
    <row r="826" spans="1:9">
      <c r="A826" s="86" t="s">
        <v>1880</v>
      </c>
      <c r="B826" s="86" t="s">
        <v>319</v>
      </c>
      <c r="C826" s="86">
        <v>1</v>
      </c>
      <c r="D826" s="150" t="str">
        <f>IFERROR(MATCH(A826,'상위 PV'!$H$2:$H$7,0),"")</f>
        <v/>
      </c>
      <c r="E826" t="str">
        <f>IF(D826="","",D826&amp;"@"&amp;COUNTIF($D$1:D826,D826))</f>
        <v/>
      </c>
      <c r="F826" t="str">
        <f t="shared" si="12"/>
        <v>Google.com</v>
      </c>
      <c r="G826">
        <v>1</v>
      </c>
      <c r="I826" t="str">
        <f>IF(E826="","",INDEX('기사 제목, 링크 정리시트'!B:B,MATCH("http://skinnonews.com"&amp;A826,'기사 제목, 링크 정리시트'!C:C,0)))</f>
        <v/>
      </c>
    </row>
    <row r="827" spans="1:9">
      <c r="A827" s="86" t="s">
        <v>1220</v>
      </c>
      <c r="B827" s="86" t="s">
        <v>318</v>
      </c>
      <c r="C827" s="86">
        <v>1</v>
      </c>
      <c r="D827" s="150" t="str">
        <f>IFERROR(MATCH(A827,'상위 PV'!$H$2:$H$7,0),"")</f>
        <v/>
      </c>
      <c r="E827" t="str">
        <f>IF(D827="","",D827&amp;"@"&amp;COUNTIF($D$1:D827,D827))</f>
        <v/>
      </c>
      <c r="F827" t="str">
        <f t="shared" si="12"/>
        <v>직접유입</v>
      </c>
      <c r="G827">
        <v>1</v>
      </c>
      <c r="I827" t="str">
        <f>IF(E827="","",INDEX('기사 제목, 링크 정리시트'!B:B,MATCH("http://skinnonews.com"&amp;A827,'기사 제목, 링크 정리시트'!C:C,0)))</f>
        <v/>
      </c>
    </row>
    <row r="828" spans="1:9">
      <c r="A828" s="86" t="s">
        <v>276</v>
      </c>
      <c r="B828" s="86" t="s">
        <v>1945</v>
      </c>
      <c r="C828" s="86">
        <v>1</v>
      </c>
      <c r="D828" s="150" t="str">
        <f>IFERROR(MATCH(A828,'상위 PV'!$H$2:$H$7,0),"")</f>
        <v/>
      </c>
      <c r="E828" t="str">
        <f>IF(D828="","",D828&amp;"@"&amp;COUNTIF($D$1:D828,D828))</f>
        <v/>
      </c>
      <c r="F828" t="str">
        <f t="shared" si="12"/>
        <v>Naver.com</v>
      </c>
      <c r="G828">
        <v>1</v>
      </c>
      <c r="I828" t="str">
        <f>IF(E828="","",INDEX('기사 제목, 링크 정리시트'!B:B,MATCH("http://skinnonews.com"&amp;A828,'기사 제목, 링크 정리시트'!C:C,0)))</f>
        <v/>
      </c>
    </row>
    <row r="829" spans="1:9">
      <c r="A829" s="86" t="s">
        <v>617</v>
      </c>
      <c r="B829" s="86" t="s">
        <v>326</v>
      </c>
      <c r="C829" s="86">
        <v>1</v>
      </c>
      <c r="D829" s="150" t="str">
        <f>IFERROR(MATCH(A829,'상위 PV'!$H$2:$H$7,0),"")</f>
        <v/>
      </c>
      <c r="E829" t="str">
        <f>IF(D829="","",D829&amp;"@"&amp;COUNTIF($D$1:D829,D829))</f>
        <v/>
      </c>
      <c r="F829" t="str">
        <f t="shared" si="12"/>
        <v>Bing</v>
      </c>
      <c r="G829">
        <v>1</v>
      </c>
      <c r="I829" t="str">
        <f>IF(E829="","",INDEX('기사 제목, 링크 정리시트'!B:B,MATCH("http://skinnonews.com"&amp;A829,'기사 제목, 링크 정리시트'!C:C,0)))</f>
        <v/>
      </c>
    </row>
    <row r="830" spans="1:9">
      <c r="A830" s="86" t="s">
        <v>1881</v>
      </c>
      <c r="B830" s="86" t="s">
        <v>319</v>
      </c>
      <c r="C830" s="86">
        <v>1</v>
      </c>
      <c r="D830" s="150"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c r="A831" s="86" t="s">
        <v>298</v>
      </c>
      <c r="B831" s="86" t="s">
        <v>1438</v>
      </c>
      <c r="C831" s="86">
        <v>1</v>
      </c>
      <c r="D831" s="150" t="str">
        <f>IFERROR(MATCH(A831,'상위 PV'!$H$2:$H$7,0),"")</f>
        <v/>
      </c>
      <c r="E831" t="str">
        <f>IF(D831="","",D831&amp;"@"&amp;COUNTIF($D$1:D831,D831))</f>
        <v/>
      </c>
      <c r="F831" t="str">
        <f t="shared" si="12"/>
        <v>Skenergy.com</v>
      </c>
      <c r="G831">
        <v>0</v>
      </c>
      <c r="I831" t="str">
        <f>IF(E831="","",INDEX('기사 제목, 링크 정리시트'!B:B,MATCH("http://skinnonews.com"&amp;A831,'기사 제목, 링크 정리시트'!C:C,0)))</f>
        <v/>
      </c>
    </row>
    <row r="832" spans="1:9">
      <c r="A832" s="86" t="s">
        <v>1882</v>
      </c>
      <c r="B832" s="86" t="s">
        <v>319</v>
      </c>
      <c r="C832" s="86">
        <v>1</v>
      </c>
      <c r="D832" s="150" t="str">
        <f>IFERROR(MATCH(A832,'상위 PV'!$H$2:$H$7,0),"")</f>
        <v/>
      </c>
      <c r="E832" t="str">
        <f>IF(D832="","",D832&amp;"@"&amp;COUNTIF($D$1:D832,D832))</f>
        <v/>
      </c>
      <c r="F832" t="str">
        <f t="shared" si="12"/>
        <v>Google.com</v>
      </c>
      <c r="G832">
        <v>0</v>
      </c>
      <c r="I832" t="str">
        <f>IF(E832="","",INDEX('기사 제목, 링크 정리시트'!B:B,MATCH("http://skinnonews.com"&amp;A832,'기사 제목, 링크 정리시트'!C:C,0)))</f>
        <v/>
      </c>
    </row>
    <row r="833" spans="1:7">
      <c r="A833" s="86" t="s">
        <v>1883</v>
      </c>
      <c r="B833" s="86" t="s">
        <v>319</v>
      </c>
      <c r="C833" s="86">
        <v>1</v>
      </c>
      <c r="D833" s="150" t="str">
        <f>IFERROR(MATCH(A833,'상위 PV'!$H$2:$H$7,0),"")</f>
        <v/>
      </c>
      <c r="E833" t="str">
        <f>IF(D833="","",D833&amp;"@"&amp;COUNTIF($D$1:D833,D833))</f>
        <v/>
      </c>
      <c r="F833" t="str">
        <f t="shared" si="12"/>
        <v>Google.com</v>
      </c>
      <c r="G833">
        <v>0</v>
      </c>
    </row>
    <row r="834" spans="1:7">
      <c r="A834" s="86" t="s">
        <v>1884</v>
      </c>
      <c r="B834" s="86" t="s">
        <v>319</v>
      </c>
      <c r="C834" s="86">
        <v>1</v>
      </c>
      <c r="D834" s="150" t="str">
        <f>IFERROR(MATCH(A834,'상위 PV'!$H$2:$H$7,0),"")</f>
        <v/>
      </c>
      <c r="E834" t="str">
        <f>IF(D834="","",D834&amp;"@"&amp;COUNTIF($D$1:D834,D834))</f>
        <v/>
      </c>
      <c r="F834" t="str">
        <f t="shared" si="12"/>
        <v>Google.com</v>
      </c>
      <c r="G834">
        <v>0</v>
      </c>
    </row>
    <row r="835" spans="1:7">
      <c r="A835" s="86" t="s">
        <v>302</v>
      </c>
      <c r="B835" s="86" t="s">
        <v>1932</v>
      </c>
      <c r="C835" s="86">
        <v>1</v>
      </c>
      <c r="D835" s="150">
        <f>IFERROR(MATCH(A835,'상위 PV'!$H$2:$H$7,0),"")</f>
        <v>4</v>
      </c>
      <c r="E835" t="str">
        <f>IF(D835="","",D835&amp;"@"&amp;COUNTIF($D$1:D835,D835))</f>
        <v>4@5</v>
      </c>
      <c r="F835" t="str">
        <f t="shared" ref="F835:F898" si="13">IF(B835="google","Google.com",IF(B835="(direct)","직접유입",UPPER(LEFT(B835,1))&amp;MID(B835,2,99)))</f>
        <v>In.marketscreener.com</v>
      </c>
      <c r="G835">
        <v>0</v>
      </c>
    </row>
    <row r="836" spans="1:7">
      <c r="A836" s="86" t="s">
        <v>302</v>
      </c>
      <c r="B836" s="86" t="s">
        <v>1575</v>
      </c>
      <c r="C836" s="86">
        <v>1</v>
      </c>
      <c r="D836" s="150">
        <f>IFERROR(MATCH(A836,'상위 PV'!$H$2:$H$7,0),"")</f>
        <v>4</v>
      </c>
      <c r="E836" t="str">
        <f>IF(D836="","",D836&amp;"@"&amp;COUNTIF($D$1:D836,D836))</f>
        <v>4@6</v>
      </c>
      <c r="F836" t="str">
        <f t="shared" si="13"/>
        <v>Naver</v>
      </c>
      <c r="G836">
        <v>0</v>
      </c>
    </row>
    <row r="837" spans="1:7">
      <c r="A837" s="86" t="s">
        <v>302</v>
      </c>
      <c r="B837" s="86" t="s">
        <v>321</v>
      </c>
      <c r="C837" s="86">
        <v>1</v>
      </c>
      <c r="D837" s="150">
        <f>IFERROR(MATCH(A837,'상위 PV'!$H$2:$H$7,0),"")</f>
        <v>4</v>
      </c>
      <c r="E837" t="str">
        <f>IF(D837="","",D837&amp;"@"&amp;COUNTIF($D$1:D837,D837))</f>
        <v>4@7</v>
      </c>
      <c r="F837" t="str">
        <f t="shared" si="13"/>
        <v>Skinnovation.com</v>
      </c>
    </row>
    <row r="838" spans="1:7">
      <c r="A838" s="86" t="s">
        <v>1885</v>
      </c>
      <c r="B838" s="86" t="s">
        <v>319</v>
      </c>
      <c r="C838" s="86">
        <v>1</v>
      </c>
      <c r="D838" s="150" t="str">
        <f>IFERROR(MATCH(A838,'상위 PV'!$H$2:$H$7,0),"")</f>
        <v/>
      </c>
      <c r="E838" t="str">
        <f>IF(D838="","",D838&amp;"@"&amp;COUNTIF($D$1:D838,D838))</f>
        <v/>
      </c>
      <c r="F838" t="str">
        <f t="shared" si="13"/>
        <v>Google.com</v>
      </c>
    </row>
    <row r="839" spans="1:7">
      <c r="A839" s="86" t="s">
        <v>284</v>
      </c>
      <c r="B839" s="86" t="s">
        <v>318</v>
      </c>
      <c r="C839" s="86">
        <v>1</v>
      </c>
      <c r="D839" s="150" t="str">
        <f>IFERROR(MATCH(A839,'상위 PV'!$H$2:$H$7,0),"")</f>
        <v/>
      </c>
      <c r="E839" t="str">
        <f>IF(D839="","",D839&amp;"@"&amp;COUNTIF($D$1:D839,D839))</f>
        <v/>
      </c>
      <c r="F839" t="str">
        <f t="shared" si="13"/>
        <v>직접유입</v>
      </c>
    </row>
    <row r="840" spans="1:7">
      <c r="A840" s="86" t="s">
        <v>284</v>
      </c>
      <c r="B840" s="86" t="s">
        <v>326</v>
      </c>
      <c r="C840" s="86">
        <v>1</v>
      </c>
      <c r="D840" s="150" t="str">
        <f>IFERROR(MATCH(A840,'상위 PV'!$H$2:$H$7,0),"")</f>
        <v/>
      </c>
      <c r="E840" t="str">
        <f>IF(D840="","",D840&amp;"@"&amp;COUNTIF($D$1:D840,D840))</f>
        <v/>
      </c>
      <c r="F840" t="str">
        <f t="shared" si="13"/>
        <v>Bing</v>
      </c>
    </row>
    <row r="841" spans="1:7">
      <c r="A841" s="86" t="s">
        <v>303</v>
      </c>
      <c r="B841" s="86" t="s">
        <v>326</v>
      </c>
      <c r="C841" s="86">
        <v>1</v>
      </c>
      <c r="D841" s="150" t="str">
        <f>IFERROR(MATCH(A841,'상위 PV'!$H$2:$H$7,0),"")</f>
        <v/>
      </c>
      <c r="E841" t="str">
        <f>IF(D841="","",D841&amp;"@"&amp;COUNTIF($D$1:D841,D841))</f>
        <v/>
      </c>
      <c r="F841" t="str">
        <f t="shared" si="13"/>
        <v>Bing</v>
      </c>
    </row>
    <row r="842" spans="1:7">
      <c r="A842" s="86" t="s">
        <v>294</v>
      </c>
      <c r="B842" s="86" t="s">
        <v>318</v>
      </c>
      <c r="C842" s="86">
        <v>1</v>
      </c>
      <c r="D842" s="150" t="str">
        <f>IFERROR(MATCH(A842,'상위 PV'!$H$2:$H$7,0),"")</f>
        <v/>
      </c>
      <c r="E842" t="str">
        <f>IF(D842="","",D842&amp;"@"&amp;COUNTIF($D$1:D842,D842))</f>
        <v/>
      </c>
      <c r="F842" t="str">
        <f t="shared" si="13"/>
        <v>직접유입</v>
      </c>
    </row>
    <row r="843" spans="1:7">
      <c r="A843" s="86" t="s">
        <v>1445</v>
      </c>
      <c r="B843" s="86" t="s">
        <v>327</v>
      </c>
      <c r="C843" s="86">
        <v>1</v>
      </c>
      <c r="D843" s="150" t="str">
        <f>IFERROR(MATCH(A843,'상위 PV'!$H$2:$H$7,0),"")</f>
        <v/>
      </c>
      <c r="E843" t="str">
        <f>IF(D843="","",D843&amp;"@"&amp;COUNTIF($D$1:D843,D843))</f>
        <v/>
      </c>
      <c r="F843" t="str">
        <f t="shared" si="13"/>
        <v>Cn.bing.com</v>
      </c>
    </row>
    <row r="844" spans="1:7">
      <c r="A844" s="86" t="s">
        <v>1445</v>
      </c>
      <c r="B844" s="86" t="s">
        <v>1917</v>
      </c>
      <c r="C844" s="86">
        <v>1</v>
      </c>
      <c r="D844" s="150" t="str">
        <f>IFERROR(MATCH(A844,'상위 PV'!$H$2:$H$7,0),"")</f>
        <v/>
      </c>
      <c r="E844" t="str">
        <f>IF(D844="","",D844&amp;"@"&amp;COUNTIF($D$1:D844,D844))</f>
        <v/>
      </c>
      <c r="F844" t="str">
        <f t="shared" si="13"/>
        <v>Googleadservices.com</v>
      </c>
    </row>
    <row r="845" spans="1:7">
      <c r="A845" s="86" t="s">
        <v>1445</v>
      </c>
      <c r="B845" s="86" t="s">
        <v>320</v>
      </c>
      <c r="C845" s="86">
        <v>1</v>
      </c>
      <c r="D845" s="150" t="str">
        <f>IFERROR(MATCH(A845,'상위 PV'!$H$2:$H$7,0),"")</f>
        <v/>
      </c>
      <c r="E845" t="str">
        <f>IF(D845="","",D845&amp;"@"&amp;COUNTIF($D$1:D845,D845))</f>
        <v/>
      </c>
      <c r="F845" t="str">
        <f t="shared" si="13"/>
        <v>Linkedin.com</v>
      </c>
    </row>
    <row r="846" spans="1:7">
      <c r="A846" s="86" t="s">
        <v>1445</v>
      </c>
      <c r="B846" s="86" t="s">
        <v>1438</v>
      </c>
      <c r="C846" s="86">
        <v>1</v>
      </c>
      <c r="D846" s="150" t="str">
        <f>IFERROR(MATCH(A846,'상위 PV'!$H$2:$H$7,0),"")</f>
        <v/>
      </c>
      <c r="E846" t="str">
        <f>IF(D846="","",D846&amp;"@"&amp;COUNTIF($D$1:D846,D846))</f>
        <v/>
      </c>
      <c r="F846" t="str">
        <f t="shared" si="13"/>
        <v>Skenergy.com</v>
      </c>
    </row>
    <row r="847" spans="1:7">
      <c r="A847" s="86" t="s">
        <v>1445</v>
      </c>
      <c r="B847" s="86" t="s">
        <v>1231</v>
      </c>
      <c r="C847" s="86">
        <v>1</v>
      </c>
      <c r="D847" s="150" t="str">
        <f>IFERROR(MATCH(A847,'상위 PV'!$H$2:$H$7,0),"")</f>
        <v/>
      </c>
      <c r="E847" t="str">
        <f>IF(D847="","",D847&amp;"@"&amp;COUNTIF($D$1:D847,D847))</f>
        <v/>
      </c>
      <c r="F847" t="str">
        <f t="shared" si="13"/>
        <v>Skenmove.com</v>
      </c>
    </row>
    <row r="848" spans="1:7">
      <c r="A848" s="86" t="s">
        <v>1445</v>
      </c>
      <c r="B848" s="86" t="s">
        <v>1919</v>
      </c>
      <c r="C848" s="86">
        <v>1</v>
      </c>
      <c r="D848" s="150" t="str">
        <f>IFERROR(MATCH(A848,'상위 PV'!$H$2:$H$7,0),"")</f>
        <v/>
      </c>
      <c r="E848" t="str">
        <f>IF(D848="","",D848&amp;"@"&amp;COUNTIF($D$1:D848,D848))</f>
        <v/>
      </c>
      <c r="F848" t="str">
        <f t="shared" si="13"/>
        <v>Skmagic.hanbiro.net</v>
      </c>
    </row>
    <row r="849" spans="1:6">
      <c r="A849" s="86" t="s">
        <v>1448</v>
      </c>
      <c r="B849" s="86" t="s">
        <v>1110</v>
      </c>
      <c r="C849" s="86">
        <v>1</v>
      </c>
      <c r="D849" s="150" t="str">
        <f>IFERROR(MATCH(A849,'상위 PV'!$H$2:$H$7,0),"")</f>
        <v/>
      </c>
      <c r="E849" t="str">
        <f>IF(D849="","",D849&amp;"@"&amp;COUNTIF($D$1:D849,D849))</f>
        <v/>
      </c>
      <c r="F849" t="str">
        <f t="shared" si="13"/>
        <v>Chn.sk-on.com</v>
      </c>
    </row>
    <row r="850" spans="1:6">
      <c r="A850" s="86" t="s">
        <v>1447</v>
      </c>
      <c r="B850" s="86" t="s">
        <v>326</v>
      </c>
      <c r="C850" s="86">
        <v>1</v>
      </c>
      <c r="D850" s="150" t="str">
        <f>IFERROR(MATCH(A850,'상위 PV'!$H$2:$H$7,0),"")</f>
        <v/>
      </c>
      <c r="E850" t="str">
        <f>IF(D850="","",D850&amp;"@"&amp;COUNTIF($D$1:D850,D850))</f>
        <v/>
      </c>
      <c r="F850" t="str">
        <f t="shared" si="13"/>
        <v>Bing</v>
      </c>
    </row>
    <row r="851" spans="1:6">
      <c r="A851" s="86" t="s">
        <v>1447</v>
      </c>
      <c r="B851" s="86" t="s">
        <v>1438</v>
      </c>
      <c r="C851" s="86">
        <v>1</v>
      </c>
      <c r="D851" s="150" t="str">
        <f>IFERROR(MATCH(A851,'상위 PV'!$H$2:$H$7,0),"")</f>
        <v/>
      </c>
      <c r="E851" t="str">
        <f>IF(D851="","",D851&amp;"@"&amp;COUNTIF($D$1:D851,D851))</f>
        <v/>
      </c>
      <c r="F851" t="str">
        <f t="shared" si="13"/>
        <v>Skenergy.com</v>
      </c>
    </row>
    <row r="852" spans="1:6">
      <c r="A852" s="86" t="s">
        <v>1451</v>
      </c>
      <c r="B852" s="86" t="s">
        <v>321</v>
      </c>
      <c r="C852" s="86">
        <v>1</v>
      </c>
      <c r="D852" s="150" t="str">
        <f>IFERROR(MATCH(A852,'상위 PV'!$H$2:$H$7,0),"")</f>
        <v/>
      </c>
      <c r="E852" t="str">
        <f>IF(D852="","",D852&amp;"@"&amp;COUNTIF($D$1:D852,D852))</f>
        <v/>
      </c>
      <c r="F852" t="str">
        <f t="shared" si="13"/>
        <v>Skinnovation.com</v>
      </c>
    </row>
    <row r="853" spans="1:6">
      <c r="A853" s="86" t="s">
        <v>1450</v>
      </c>
      <c r="B853" s="86" t="s">
        <v>320</v>
      </c>
      <c r="C853" s="86">
        <v>1</v>
      </c>
      <c r="D853" s="150" t="str">
        <f>IFERROR(MATCH(A853,'상위 PV'!$H$2:$H$7,0),"")</f>
        <v/>
      </c>
      <c r="E853" t="str">
        <f>IF(D853="","",D853&amp;"@"&amp;COUNTIF($D$1:D853,D853))</f>
        <v/>
      </c>
      <c r="F853" t="str">
        <f t="shared" si="13"/>
        <v>Linkedin.com</v>
      </c>
    </row>
    <row r="854" spans="1:6">
      <c r="A854" s="86" t="s">
        <v>1450</v>
      </c>
      <c r="B854" s="86" t="s">
        <v>321</v>
      </c>
      <c r="C854" s="86">
        <v>1</v>
      </c>
      <c r="D854" s="150" t="str">
        <f>IFERROR(MATCH(A854,'상위 PV'!$H$2:$H$7,0),"")</f>
        <v/>
      </c>
      <c r="E854" t="str">
        <f>IF(D854="","",D854&amp;"@"&amp;COUNTIF($D$1:D854,D854))</f>
        <v/>
      </c>
      <c r="F854" t="str">
        <f t="shared" si="13"/>
        <v>Skinnovation.com</v>
      </c>
    </row>
    <row r="855" spans="1:6">
      <c r="A855" s="86" t="s">
        <v>1564</v>
      </c>
      <c r="B855" s="86" t="s">
        <v>318</v>
      </c>
      <c r="C855" s="86">
        <v>1</v>
      </c>
      <c r="D855" s="150" t="str">
        <f>IFERROR(MATCH(A855,'상위 PV'!$H$2:$H$7,0),"")</f>
        <v/>
      </c>
      <c r="E855" t="str">
        <f>IF(D855="","",D855&amp;"@"&amp;COUNTIF($D$1:D855,D855))</f>
        <v/>
      </c>
      <c r="F855" t="str">
        <f t="shared" si="13"/>
        <v>직접유입</v>
      </c>
    </row>
    <row r="856" spans="1:6">
      <c r="A856" s="86" t="s">
        <v>1564</v>
      </c>
      <c r="B856" s="86" t="s">
        <v>592</v>
      </c>
      <c r="C856" s="86">
        <v>1</v>
      </c>
      <c r="D856" s="150" t="str">
        <f>IFERROR(MATCH(A856,'상위 PV'!$H$2:$H$7,0),"")</f>
        <v/>
      </c>
      <c r="E856" t="str">
        <f>IF(D856="","",D856&amp;"@"&amp;COUNTIF($D$1:D856,D856))</f>
        <v/>
      </c>
      <c r="F856" t="str">
        <f t="shared" si="13"/>
        <v>Eng.skgeocentric.com</v>
      </c>
    </row>
    <row r="857" spans="1:6">
      <c r="A857" s="86" t="s">
        <v>1446</v>
      </c>
      <c r="B857" s="86" t="s">
        <v>326</v>
      </c>
      <c r="C857" s="86">
        <v>1</v>
      </c>
      <c r="D857" s="150" t="str">
        <f>IFERROR(MATCH(A857,'상위 PV'!$H$2:$H$7,0),"")</f>
        <v/>
      </c>
      <c r="E857" t="str">
        <f>IF(D857="","",D857&amp;"@"&amp;COUNTIF($D$1:D857,D857))</f>
        <v/>
      </c>
      <c r="F857" t="str">
        <f t="shared" si="13"/>
        <v>Bing</v>
      </c>
    </row>
    <row r="858" spans="1:6">
      <c r="A858" s="86" t="s">
        <v>1446</v>
      </c>
      <c r="B858" s="86" t="s">
        <v>320</v>
      </c>
      <c r="C858" s="86">
        <v>1</v>
      </c>
      <c r="D858" s="150" t="str">
        <f>IFERROR(MATCH(A858,'상위 PV'!$H$2:$H$7,0),"")</f>
        <v/>
      </c>
      <c r="E858" t="str">
        <f>IF(D858="","",D858&amp;"@"&amp;COUNTIF($D$1:D858,D858))</f>
        <v/>
      </c>
      <c r="F858" t="str">
        <f t="shared" si="13"/>
        <v>Linkedin.com</v>
      </c>
    </row>
    <row r="859" spans="1:6">
      <c r="A859" s="86" t="s">
        <v>1449</v>
      </c>
      <c r="B859" s="86" t="s">
        <v>592</v>
      </c>
      <c r="C859" s="86">
        <v>1</v>
      </c>
      <c r="D859" s="150" t="str">
        <f>IFERROR(MATCH(A859,'상위 PV'!$H$2:$H$7,0),"")</f>
        <v/>
      </c>
      <c r="E859" t="str">
        <f>IF(D859="","",D859&amp;"@"&amp;COUNTIF($D$1:D859,D859))</f>
        <v/>
      </c>
      <c r="F859" t="str">
        <f t="shared" si="13"/>
        <v>Eng.skgeocentric.com</v>
      </c>
    </row>
    <row r="860" spans="1:6">
      <c r="A860" s="86" t="s">
        <v>1449</v>
      </c>
      <c r="B860" s="86" t="s">
        <v>1438</v>
      </c>
      <c r="C860" s="86">
        <v>1</v>
      </c>
      <c r="D860" s="150" t="str">
        <f>IFERROR(MATCH(A860,'상위 PV'!$H$2:$H$7,0),"")</f>
        <v/>
      </c>
      <c r="E860" t="str">
        <f>IF(D860="","",D860&amp;"@"&amp;COUNTIF($D$1:D860,D860))</f>
        <v/>
      </c>
      <c r="F860" t="str">
        <f t="shared" si="13"/>
        <v>Skenergy.com</v>
      </c>
    </row>
    <row r="861" spans="1:6">
      <c r="A861" s="86" t="s">
        <v>1565</v>
      </c>
      <c r="B861" s="86" t="s">
        <v>1919</v>
      </c>
      <c r="C861" s="86">
        <v>1</v>
      </c>
      <c r="D861" s="150" t="str">
        <f>IFERROR(MATCH(A861,'상위 PV'!$H$2:$H$7,0),"")</f>
        <v/>
      </c>
      <c r="E861" t="str">
        <f>IF(D861="","",D861&amp;"@"&amp;COUNTIF($D$1:D861,D861))</f>
        <v/>
      </c>
      <c r="F861" t="str">
        <f t="shared" si="13"/>
        <v>Skmagic.hanbiro.net</v>
      </c>
    </row>
    <row r="862" spans="1:6">
      <c r="A862" s="86" t="s">
        <v>914</v>
      </c>
      <c r="B862" s="86" t="s">
        <v>1110</v>
      </c>
      <c r="C862" s="86">
        <v>1</v>
      </c>
      <c r="D862" s="150" t="str">
        <f>IFERROR(MATCH(A862,'상위 PV'!$H$2:$H$7,0),"")</f>
        <v/>
      </c>
      <c r="E862" t="str">
        <f>IF(D862="","",D862&amp;"@"&amp;COUNTIF($D$1:D862,D862))</f>
        <v/>
      </c>
      <c r="F862" t="str">
        <f t="shared" si="13"/>
        <v>Chn.sk-on.com</v>
      </c>
    </row>
    <row r="863" spans="1:6">
      <c r="A863" s="86" t="s">
        <v>914</v>
      </c>
      <c r="B863" s="86" t="s">
        <v>327</v>
      </c>
      <c r="C863" s="86">
        <v>1</v>
      </c>
      <c r="D863" s="150" t="str">
        <f>IFERROR(MATCH(A863,'상위 PV'!$H$2:$H$7,0),"")</f>
        <v/>
      </c>
      <c r="E863" t="str">
        <f>IF(D863="","",D863&amp;"@"&amp;COUNTIF($D$1:D863,D863))</f>
        <v/>
      </c>
      <c r="F863" t="str">
        <f t="shared" si="13"/>
        <v>Cn.bing.com</v>
      </c>
    </row>
    <row r="864" spans="1:6">
      <c r="A864" s="86" t="s">
        <v>914</v>
      </c>
      <c r="B864" s="86" t="s">
        <v>1917</v>
      </c>
      <c r="C864" s="86">
        <v>1</v>
      </c>
      <c r="D864" s="150" t="str">
        <f>IFERROR(MATCH(A864,'상위 PV'!$H$2:$H$7,0),"")</f>
        <v/>
      </c>
      <c r="E864" t="str">
        <f>IF(D864="","",D864&amp;"@"&amp;COUNTIF($D$1:D864,D864))</f>
        <v/>
      </c>
      <c r="F864" t="str">
        <f t="shared" si="13"/>
        <v>Googleadservices.com</v>
      </c>
    </row>
    <row r="865" spans="1:6">
      <c r="A865" s="86" t="s">
        <v>914</v>
      </c>
      <c r="B865" s="86" t="s">
        <v>321</v>
      </c>
      <c r="C865" s="86">
        <v>1</v>
      </c>
      <c r="D865" s="150" t="str">
        <f>IFERROR(MATCH(A865,'상위 PV'!$H$2:$H$7,0),"")</f>
        <v/>
      </c>
      <c r="E865" t="str">
        <f>IF(D865="","",D865&amp;"@"&amp;COUNTIF($D$1:D865,D865))</f>
        <v/>
      </c>
      <c r="F865" t="str">
        <f t="shared" si="13"/>
        <v>Skinnovation.com</v>
      </c>
    </row>
    <row r="866" spans="1:6">
      <c r="A866" s="86" t="s">
        <v>914</v>
      </c>
      <c r="B866" s="86" t="s">
        <v>584</v>
      </c>
      <c r="C866" s="86">
        <v>1</v>
      </c>
      <c r="D866" s="150" t="str">
        <f>IFERROR(MATCH(A866,'상위 PV'!$H$2:$H$7,0),"")</f>
        <v/>
      </c>
      <c r="E866" t="str">
        <f>IF(D866="","",D866&amp;"@"&amp;COUNTIF($D$1:D866,D866))</f>
        <v/>
      </c>
      <c r="F866" t="str">
        <f t="shared" si="13"/>
        <v>Yahoo</v>
      </c>
    </row>
    <row r="867" spans="1:6">
      <c r="A867" s="86" t="s">
        <v>917</v>
      </c>
      <c r="B867" s="86" t="s">
        <v>319</v>
      </c>
      <c r="C867" s="86">
        <v>1</v>
      </c>
      <c r="D867" s="150" t="str">
        <f>IFERROR(MATCH(A867,'상위 PV'!$H$2:$H$7,0),"")</f>
        <v/>
      </c>
      <c r="E867" t="str">
        <f>IF(D867="","",D867&amp;"@"&amp;COUNTIF($D$1:D867,D867))</f>
        <v/>
      </c>
      <c r="F867" t="str">
        <f t="shared" si="13"/>
        <v>Google.com</v>
      </c>
    </row>
    <row r="868" spans="1:6">
      <c r="A868" s="86" t="s">
        <v>306</v>
      </c>
      <c r="B868" s="86" t="s">
        <v>320</v>
      </c>
      <c r="C868" s="86">
        <v>1</v>
      </c>
      <c r="D868" s="150" t="str">
        <f>IFERROR(MATCH(A868,'상위 PV'!$H$2:$H$7,0),"")</f>
        <v/>
      </c>
      <c r="E868" t="str">
        <f>IF(D868="","",D868&amp;"@"&amp;COUNTIF($D$1:D868,D868))</f>
        <v/>
      </c>
      <c r="F868" t="str">
        <f t="shared" si="13"/>
        <v>Linkedin.com</v>
      </c>
    </row>
    <row r="869" spans="1:6">
      <c r="A869" s="86" t="s">
        <v>306</v>
      </c>
      <c r="B869" s="86" t="s">
        <v>321</v>
      </c>
      <c r="C869" s="86">
        <v>1</v>
      </c>
      <c r="D869" s="150" t="str">
        <f>IFERROR(MATCH(A869,'상위 PV'!$H$2:$H$7,0),"")</f>
        <v/>
      </c>
      <c r="E869" t="str">
        <f>IF(D869="","",D869&amp;"@"&amp;COUNTIF($D$1:D869,D869))</f>
        <v/>
      </c>
      <c r="F869" t="str">
        <f t="shared" si="13"/>
        <v>Skinnovation.com</v>
      </c>
    </row>
    <row r="870" spans="1:6">
      <c r="A870" s="86" t="s">
        <v>1031</v>
      </c>
      <c r="B870" s="86" t="s">
        <v>320</v>
      </c>
      <c r="C870" s="86">
        <v>1</v>
      </c>
      <c r="D870" s="150" t="str">
        <f>IFERROR(MATCH(A870,'상위 PV'!$H$2:$H$7,0),"")</f>
        <v/>
      </c>
      <c r="E870" t="str">
        <f>IF(D870="","",D870&amp;"@"&amp;COUNTIF($D$1:D870,D870))</f>
        <v/>
      </c>
      <c r="F870" t="str">
        <f t="shared" si="13"/>
        <v>Linkedin.com</v>
      </c>
    </row>
    <row r="871" spans="1:6">
      <c r="A871" s="86" t="s">
        <v>1031</v>
      </c>
      <c r="B871" s="86" t="s">
        <v>1438</v>
      </c>
      <c r="C871" s="86">
        <v>1</v>
      </c>
      <c r="D871" s="150" t="str">
        <f>IFERROR(MATCH(A871,'상위 PV'!$H$2:$H$7,0),"")</f>
        <v/>
      </c>
      <c r="E871" t="str">
        <f>IF(D871="","",D871&amp;"@"&amp;COUNTIF($D$1:D871,D871))</f>
        <v/>
      </c>
      <c r="F871" t="str">
        <f t="shared" si="13"/>
        <v>Skenergy.com</v>
      </c>
    </row>
    <row r="872" spans="1:6">
      <c r="A872" s="86" t="s">
        <v>1243</v>
      </c>
      <c r="B872" s="86" t="s">
        <v>321</v>
      </c>
      <c r="C872" s="86">
        <v>1</v>
      </c>
      <c r="D872" s="150" t="str">
        <f>IFERROR(MATCH(A872,'상위 PV'!$H$2:$H$7,0),"")</f>
        <v/>
      </c>
      <c r="E872" t="str">
        <f>IF(D872="","",D872&amp;"@"&amp;COUNTIF($D$1:D872,D872))</f>
        <v/>
      </c>
      <c r="F872" t="str">
        <f t="shared" si="13"/>
        <v>Skinnovation.com</v>
      </c>
    </row>
    <row r="873" spans="1:6">
      <c r="A873" s="86" t="s">
        <v>1436</v>
      </c>
      <c r="B873" s="86" t="s">
        <v>318</v>
      </c>
      <c r="C873" s="86">
        <v>1</v>
      </c>
      <c r="D873" s="150" t="str">
        <f>IFERROR(MATCH(A873,'상위 PV'!$H$2:$H$7,0),"")</f>
        <v/>
      </c>
      <c r="E873" t="str">
        <f>IF(D873="","",D873&amp;"@"&amp;COUNTIF($D$1:D873,D873))</f>
        <v/>
      </c>
      <c r="F873" t="str">
        <f t="shared" si="13"/>
        <v>직접유입</v>
      </c>
    </row>
    <row r="874" spans="1:6">
      <c r="A874" s="86" t="s">
        <v>274</v>
      </c>
      <c r="B874" s="86" t="s">
        <v>1110</v>
      </c>
      <c r="C874" s="86">
        <v>1</v>
      </c>
      <c r="D874" s="150" t="str">
        <f>IFERROR(MATCH(A874,'상위 PV'!$H$2:$H$7,0),"")</f>
        <v/>
      </c>
      <c r="E874" t="str">
        <f>IF(D874="","",D874&amp;"@"&amp;COUNTIF($D$1:D874,D874))</f>
        <v/>
      </c>
      <c r="F874" t="str">
        <f t="shared" si="13"/>
        <v>Chn.sk-on.com</v>
      </c>
    </row>
    <row r="875" spans="1:6">
      <c r="A875" s="86" t="s">
        <v>274</v>
      </c>
      <c r="B875" s="86" t="s">
        <v>327</v>
      </c>
      <c r="C875" s="86">
        <v>1</v>
      </c>
      <c r="D875" s="150" t="str">
        <f>IFERROR(MATCH(A875,'상위 PV'!$H$2:$H$7,0),"")</f>
        <v/>
      </c>
      <c r="E875" t="str">
        <f>IF(D875="","",D875&amp;"@"&amp;COUNTIF($D$1:D875,D875))</f>
        <v/>
      </c>
      <c r="F875" t="str">
        <f t="shared" si="13"/>
        <v>Cn.bing.com</v>
      </c>
    </row>
    <row r="876" spans="1:6">
      <c r="A876" s="86" t="s">
        <v>274</v>
      </c>
      <c r="B876" s="86" t="s">
        <v>1783</v>
      </c>
      <c r="C876" s="86">
        <v>1</v>
      </c>
      <c r="D876" s="150" t="str">
        <f>IFERROR(MATCH(A876,'상위 PV'!$H$2:$H$7,0),"")</f>
        <v/>
      </c>
      <c r="E876" t="str">
        <f>IF(D876="","",D876&amp;"@"&amp;COUNTIF($D$1:D876,D876))</f>
        <v/>
      </c>
      <c r="F876" t="str">
        <f t="shared" si="13"/>
        <v>Edgeservices.bing.com</v>
      </c>
    </row>
    <row r="877" spans="1:6">
      <c r="A877" s="86" t="s">
        <v>274</v>
      </c>
      <c r="B877" s="86" t="s">
        <v>323</v>
      </c>
      <c r="C877" s="86">
        <v>1</v>
      </c>
      <c r="D877" s="150" t="str">
        <f>IFERROR(MATCH(A877,'상위 PV'!$H$2:$H$7,0),"")</f>
        <v/>
      </c>
      <c r="E877" t="str">
        <f>IF(D877="","",D877&amp;"@"&amp;COUNTIF($D$1:D877,D877))</f>
        <v/>
      </c>
      <c r="F877" t="str">
        <f t="shared" si="13"/>
        <v>Eng.sk-on.com</v>
      </c>
    </row>
    <row r="878" spans="1:6">
      <c r="A878" s="86" t="s">
        <v>274</v>
      </c>
      <c r="B878" s="86" t="s">
        <v>592</v>
      </c>
      <c r="C878" s="86">
        <v>1</v>
      </c>
      <c r="D878" s="150" t="str">
        <f>IFERROR(MATCH(A878,'상위 PV'!$H$2:$H$7,0),"")</f>
        <v/>
      </c>
      <c r="E878" t="str">
        <f>IF(D878="","",D878&amp;"@"&amp;COUNTIF($D$1:D878,D878))</f>
        <v/>
      </c>
      <c r="F878" t="str">
        <f t="shared" si="13"/>
        <v>Eng.skgeocentric.com</v>
      </c>
    </row>
    <row r="879" spans="1:6">
      <c r="A879" s="86" t="s">
        <v>261</v>
      </c>
      <c r="B879" s="86" t="s">
        <v>321</v>
      </c>
      <c r="C879" s="86">
        <v>1</v>
      </c>
      <c r="D879" s="150" t="str">
        <f>IFERROR(MATCH(A879,'상위 PV'!$H$2:$H$7,0),"")</f>
        <v/>
      </c>
      <c r="E879" t="str">
        <f>IF(D879="","",D879&amp;"@"&amp;COUNTIF($D$1:D879,D879))</f>
        <v/>
      </c>
      <c r="F879" t="str">
        <f t="shared" si="13"/>
        <v>Skinnovation.com</v>
      </c>
    </row>
    <row r="880" spans="1:6">
      <c r="A880" s="86" t="s">
        <v>260</v>
      </c>
      <c r="B880" s="86" t="s">
        <v>1664</v>
      </c>
      <c r="C880" s="86">
        <v>1</v>
      </c>
      <c r="D880" s="150" t="str">
        <f>IFERROR(MATCH(A880,'상위 PV'!$H$2:$H$7,0),"")</f>
        <v/>
      </c>
      <c r="E880" t="str">
        <f>IF(D880="","",D880&amp;"@"&amp;COUNTIF($D$1:D880,D880))</f>
        <v/>
      </c>
      <c r="F880" t="str">
        <f t="shared" si="13"/>
        <v>Chatgpt.com</v>
      </c>
    </row>
    <row r="881" spans="1:6">
      <c r="A881" s="86" t="s">
        <v>260</v>
      </c>
      <c r="B881" s="86" t="s">
        <v>324</v>
      </c>
      <c r="C881" s="86">
        <v>1</v>
      </c>
      <c r="D881" s="150" t="str">
        <f>IFERROR(MATCH(A881,'상위 PV'!$H$2:$H$7,0),"")</f>
        <v/>
      </c>
      <c r="E881" t="str">
        <f>IF(D881="","",D881&amp;"@"&amp;COUNTIF($D$1:D881,D881))</f>
        <v/>
      </c>
      <c r="F881" t="str">
        <f t="shared" si="13"/>
        <v>Eng.skietechnology.com</v>
      </c>
    </row>
    <row r="882" spans="1:6">
      <c r="A882" s="86" t="s">
        <v>260</v>
      </c>
      <c r="B882" s="86" t="s">
        <v>1438</v>
      </c>
      <c r="C882" s="86">
        <v>1</v>
      </c>
      <c r="D882" s="150" t="str">
        <f>IFERROR(MATCH(A882,'상위 PV'!$H$2:$H$7,0),"")</f>
        <v/>
      </c>
      <c r="E882" t="str">
        <f>IF(D882="","",D882&amp;"@"&amp;COUNTIF($D$1:D882,D882))</f>
        <v/>
      </c>
      <c r="F882" t="str">
        <f t="shared" si="13"/>
        <v>Skenergy.com</v>
      </c>
    </row>
    <row r="883" spans="1:6">
      <c r="A883" s="86" t="s">
        <v>260</v>
      </c>
      <c r="B883" s="86" t="s">
        <v>1231</v>
      </c>
      <c r="C883" s="86">
        <v>1</v>
      </c>
      <c r="D883" s="150" t="str">
        <f>IFERROR(MATCH(A883,'상위 PV'!$H$2:$H$7,0),"")</f>
        <v/>
      </c>
      <c r="E883" t="str">
        <f>IF(D883="","",D883&amp;"@"&amp;COUNTIF($D$1:D883,D883))</f>
        <v/>
      </c>
      <c r="F883" t="str">
        <f t="shared" si="13"/>
        <v>Skenmove.com</v>
      </c>
    </row>
    <row r="884" spans="1:6">
      <c r="A884" s="86" t="s">
        <v>1886</v>
      </c>
      <c r="B884" s="86" t="s">
        <v>318</v>
      </c>
      <c r="C884" s="86">
        <v>1</v>
      </c>
      <c r="D884" s="150" t="str">
        <f>IFERROR(MATCH(A884,'상위 PV'!$H$2:$H$7,0),"")</f>
        <v/>
      </c>
      <c r="E884" t="str">
        <f>IF(D884="","",D884&amp;"@"&amp;COUNTIF($D$1:D884,D884))</f>
        <v/>
      </c>
      <c r="F884" t="str">
        <f t="shared" si="13"/>
        <v>직접유입</v>
      </c>
    </row>
    <row r="885" spans="1:6">
      <c r="A885" s="86" t="s">
        <v>1342</v>
      </c>
      <c r="B885" s="86" t="s">
        <v>319</v>
      </c>
      <c r="C885" s="86">
        <v>1</v>
      </c>
      <c r="D885" s="150" t="str">
        <f>IFERROR(MATCH(A885,'상위 PV'!$H$2:$H$7,0),"")</f>
        <v/>
      </c>
      <c r="E885" t="str">
        <f>IF(D885="","",D885&amp;"@"&amp;COUNTIF($D$1:D885,D885))</f>
        <v/>
      </c>
      <c r="F885" t="str">
        <f t="shared" si="13"/>
        <v>Google.com</v>
      </c>
    </row>
    <row r="886" spans="1:6">
      <c r="A886" s="86" t="s">
        <v>1887</v>
      </c>
      <c r="B886" s="86" t="s">
        <v>318</v>
      </c>
      <c r="C886" s="86">
        <v>1</v>
      </c>
      <c r="D886" s="150" t="str">
        <f>IFERROR(MATCH(A886,'상위 PV'!$H$2:$H$7,0),"")</f>
        <v/>
      </c>
      <c r="E886" t="str">
        <f>IF(D886="","",D886&amp;"@"&amp;COUNTIF($D$1:D886,D886))</f>
        <v/>
      </c>
      <c r="F886" t="str">
        <f t="shared" si="13"/>
        <v>직접유입</v>
      </c>
    </row>
    <row r="887" spans="1:6">
      <c r="A887" s="86" t="s">
        <v>1888</v>
      </c>
      <c r="B887" s="86" t="s">
        <v>319</v>
      </c>
      <c r="C887" s="86">
        <v>1</v>
      </c>
      <c r="D887" s="150" t="str">
        <f>IFERROR(MATCH(A887,'상위 PV'!$H$2:$H$7,0),"")</f>
        <v/>
      </c>
      <c r="E887" t="str">
        <f>IF(D887="","",D887&amp;"@"&amp;COUNTIF($D$1:D887,D887))</f>
        <v/>
      </c>
      <c r="F887" t="str">
        <f t="shared" si="13"/>
        <v>Google.com</v>
      </c>
    </row>
    <row r="888" spans="1:6">
      <c r="A888" s="86" t="s">
        <v>1889</v>
      </c>
      <c r="B888" s="86" t="s">
        <v>319</v>
      </c>
      <c r="C888" s="86">
        <v>1</v>
      </c>
      <c r="D888" s="150" t="str">
        <f>IFERROR(MATCH(A888,'상위 PV'!$H$2:$H$7,0),"")</f>
        <v/>
      </c>
      <c r="E888" t="str">
        <f>IF(D888="","",D888&amp;"@"&amp;COUNTIF($D$1:D888,D888))</f>
        <v/>
      </c>
      <c r="F888" t="str">
        <f t="shared" si="13"/>
        <v>Google.com</v>
      </c>
    </row>
    <row r="889" spans="1:6">
      <c r="A889" s="86" t="s">
        <v>1890</v>
      </c>
      <c r="B889" s="86" t="s">
        <v>319</v>
      </c>
      <c r="C889" s="86">
        <v>1</v>
      </c>
      <c r="D889" s="150" t="str">
        <f>IFERROR(MATCH(A889,'상위 PV'!$H$2:$H$7,0),"")</f>
        <v/>
      </c>
      <c r="E889" t="str">
        <f>IF(D889="","",D889&amp;"@"&amp;COUNTIF($D$1:D889,D889))</f>
        <v/>
      </c>
      <c r="F889" t="str">
        <f t="shared" si="13"/>
        <v>Google.com</v>
      </c>
    </row>
    <row r="890" spans="1:6">
      <c r="A890" s="86" t="s">
        <v>1891</v>
      </c>
      <c r="B890" s="86" t="s">
        <v>321</v>
      </c>
      <c r="C890" s="86">
        <v>1</v>
      </c>
      <c r="D890" s="150" t="str">
        <f>IFERROR(MATCH(A890,'상위 PV'!$H$2:$H$7,0),"")</f>
        <v/>
      </c>
      <c r="E890" t="str">
        <f>IF(D890="","",D890&amp;"@"&amp;COUNTIF($D$1:D890,D890))</f>
        <v/>
      </c>
      <c r="F890" t="str">
        <f t="shared" si="13"/>
        <v>Skinnovation.com</v>
      </c>
    </row>
    <row r="891" spans="1:6">
      <c r="A891" s="86" t="s">
        <v>1831</v>
      </c>
      <c r="B891" s="86" t="s">
        <v>318</v>
      </c>
      <c r="C891" s="86">
        <v>1</v>
      </c>
      <c r="D891" s="150" t="str">
        <f>IFERROR(MATCH(A891,'상위 PV'!$H$2:$H$7,0),"")</f>
        <v/>
      </c>
      <c r="E891" t="str">
        <f>IF(D891="","",D891&amp;"@"&amp;COUNTIF($D$1:D891,D891))</f>
        <v/>
      </c>
      <c r="F891" t="str">
        <f t="shared" si="13"/>
        <v>직접유입</v>
      </c>
    </row>
    <row r="892" spans="1:6">
      <c r="A892" s="86" t="s">
        <v>1831</v>
      </c>
      <c r="B892" s="86" t="s">
        <v>319</v>
      </c>
      <c r="C892" s="86">
        <v>1</v>
      </c>
      <c r="D892" s="150" t="str">
        <f>IFERROR(MATCH(A892,'상위 PV'!$H$2:$H$7,0),"")</f>
        <v/>
      </c>
      <c r="E892" t="str">
        <f>IF(D892="","",D892&amp;"@"&amp;COUNTIF($D$1:D892,D892))</f>
        <v/>
      </c>
      <c r="F892" t="str">
        <f t="shared" si="13"/>
        <v>Google.com</v>
      </c>
    </row>
    <row r="893" spans="1:6">
      <c r="A893" s="86" t="s">
        <v>1735</v>
      </c>
      <c r="B893" s="86" t="s">
        <v>319</v>
      </c>
      <c r="C893" s="86">
        <v>1</v>
      </c>
      <c r="D893" s="150" t="str">
        <f>IFERROR(MATCH(A893,'상위 PV'!$H$2:$H$7,0),"")</f>
        <v/>
      </c>
      <c r="E893" t="str">
        <f>IF(D893="","",D893&amp;"@"&amp;COUNTIF($D$1:D893,D893))</f>
        <v/>
      </c>
      <c r="F893" t="str">
        <f t="shared" si="13"/>
        <v>Google.com</v>
      </c>
    </row>
    <row r="894" spans="1:6">
      <c r="A894" s="86" t="s">
        <v>1738</v>
      </c>
      <c r="B894" s="86" t="s">
        <v>318</v>
      </c>
      <c r="C894" s="86">
        <v>1</v>
      </c>
      <c r="D894" s="150" t="str">
        <f>IFERROR(MATCH(A894,'상위 PV'!$H$2:$H$7,0),"")</f>
        <v/>
      </c>
      <c r="E894" t="str">
        <f>IF(D894="","",D894&amp;"@"&amp;COUNTIF($D$1:D894,D894))</f>
        <v/>
      </c>
      <c r="F894" t="str">
        <f t="shared" si="13"/>
        <v>직접유입</v>
      </c>
    </row>
    <row r="895" spans="1:6">
      <c r="A895" s="86" t="s">
        <v>1892</v>
      </c>
      <c r="B895" s="86" t="s">
        <v>319</v>
      </c>
      <c r="C895" s="86">
        <v>1</v>
      </c>
      <c r="D895" s="150" t="str">
        <f>IFERROR(MATCH(A895,'상위 PV'!$H$2:$H$7,0),"")</f>
        <v/>
      </c>
      <c r="E895" t="str">
        <f>IF(D895="","",D895&amp;"@"&amp;COUNTIF($D$1:D895,D895))</f>
        <v/>
      </c>
      <c r="F895" t="str">
        <f t="shared" si="13"/>
        <v>Google.com</v>
      </c>
    </row>
    <row r="896" spans="1:6">
      <c r="A896" s="86" t="s">
        <v>1893</v>
      </c>
      <c r="B896" s="86" t="s">
        <v>318</v>
      </c>
      <c r="C896" s="86">
        <v>1</v>
      </c>
      <c r="D896" s="150" t="str">
        <f>IFERROR(MATCH(A896,'상위 PV'!$H$2:$H$7,0),"")</f>
        <v/>
      </c>
      <c r="E896" t="str">
        <f>IF(D896="","",D896&amp;"@"&amp;COUNTIF($D$1:D896,D896))</f>
        <v/>
      </c>
      <c r="F896" t="str">
        <f t="shared" si="13"/>
        <v>직접유입</v>
      </c>
    </row>
    <row r="897" spans="1:6">
      <c r="A897" s="86" t="s">
        <v>1894</v>
      </c>
      <c r="B897" s="86" t="s">
        <v>319</v>
      </c>
      <c r="C897" s="86">
        <v>1</v>
      </c>
      <c r="D897" s="150" t="str">
        <f>IFERROR(MATCH(A897,'상위 PV'!$H$2:$H$7,0),"")</f>
        <v/>
      </c>
      <c r="E897" t="str">
        <f>IF(D897="","",D897&amp;"@"&amp;COUNTIF($D$1:D897,D897))</f>
        <v/>
      </c>
      <c r="F897" t="str">
        <f t="shared" si="13"/>
        <v>Google.com</v>
      </c>
    </row>
    <row r="898" spans="1:6">
      <c r="A898" s="86" t="s">
        <v>1281</v>
      </c>
      <c r="B898" s="86" t="s">
        <v>319</v>
      </c>
      <c r="C898" s="86">
        <v>1</v>
      </c>
      <c r="D898" s="150" t="str">
        <f>IFERROR(MATCH(A898,'상위 PV'!$H$2:$H$7,0),"")</f>
        <v/>
      </c>
      <c r="E898" t="str">
        <f>IF(D898="","",D898&amp;"@"&amp;COUNTIF($D$1:D898,D898))</f>
        <v/>
      </c>
      <c r="F898" t="str">
        <f t="shared" si="13"/>
        <v>Google.com</v>
      </c>
    </row>
    <row r="899" spans="1:6">
      <c r="A899" s="86" t="s">
        <v>1087</v>
      </c>
      <c r="B899" s="86" t="s">
        <v>319</v>
      </c>
      <c r="C899" s="86">
        <v>1</v>
      </c>
      <c r="D899" s="150" t="str">
        <f>IFERROR(MATCH(A899,'상위 PV'!$H$2:$H$7,0),"")</f>
        <v/>
      </c>
      <c r="E899" t="str">
        <f>IF(D899="","",D899&amp;"@"&amp;COUNTIF($D$1:D899,D899))</f>
        <v/>
      </c>
      <c r="F899" t="str">
        <f t="shared" ref="F899:F907" si="14">IF(B899="google","Google.com",IF(B899="(direct)","직접유입",UPPER(LEFT(B899,1))&amp;MID(B899,2,99)))</f>
        <v>Google.com</v>
      </c>
    </row>
    <row r="900" spans="1:6">
      <c r="A900" s="86" t="s">
        <v>1834</v>
      </c>
      <c r="B900" s="86" t="s">
        <v>319</v>
      </c>
      <c r="C900" s="86">
        <v>1</v>
      </c>
      <c r="D900" s="150" t="str">
        <f>IFERROR(MATCH(A900,'상위 PV'!$H$2:$H$7,0),"")</f>
        <v/>
      </c>
      <c r="E900" t="str">
        <f>IF(D900="","",D900&amp;"@"&amp;COUNTIF($D$1:D900,D900))</f>
        <v/>
      </c>
      <c r="F900" t="str">
        <f t="shared" si="14"/>
        <v>Google.com</v>
      </c>
    </row>
    <row r="901" spans="1:6">
      <c r="A901" s="86" t="s">
        <v>1834</v>
      </c>
      <c r="B901" s="86" t="s">
        <v>1438</v>
      </c>
      <c r="C901" s="86">
        <v>1</v>
      </c>
      <c r="D901" s="150" t="str">
        <f>IFERROR(MATCH(A901,'상위 PV'!$H$2:$H$7,0),"")</f>
        <v/>
      </c>
      <c r="E901" t="str">
        <f>IF(D901="","",D901&amp;"@"&amp;COUNTIF($D$1:D901,D901))</f>
        <v/>
      </c>
      <c r="F901" t="str">
        <f t="shared" si="14"/>
        <v>Skenergy.com</v>
      </c>
    </row>
    <row r="902" spans="1:6">
      <c r="A902" s="86" t="s">
        <v>1895</v>
      </c>
      <c r="B902" s="86" t="s">
        <v>319</v>
      </c>
      <c r="C902" s="86">
        <v>1</v>
      </c>
      <c r="D902" s="150" t="str">
        <f>IFERROR(MATCH(A902,'상위 PV'!$H$2:$H$7,0),"")</f>
        <v/>
      </c>
      <c r="E902" t="str">
        <f>IF(D902="","",D902&amp;"@"&amp;COUNTIF($D$1:D902,D902))</f>
        <v/>
      </c>
      <c r="F902" t="str">
        <f t="shared" si="14"/>
        <v>Google.com</v>
      </c>
    </row>
    <row r="903" spans="1:6">
      <c r="A903" s="86" t="s">
        <v>1896</v>
      </c>
      <c r="B903" s="86" t="s">
        <v>319</v>
      </c>
      <c r="C903" s="86">
        <v>1</v>
      </c>
      <c r="D903" s="150" t="str">
        <f>IFERROR(MATCH(A903,'상위 PV'!$H$2:$H$7,0),"")</f>
        <v/>
      </c>
      <c r="E903" t="str">
        <f>IF(D903="","",D903&amp;"@"&amp;COUNTIF($D$1:D903,D903))</f>
        <v/>
      </c>
      <c r="F903" t="str">
        <f t="shared" si="14"/>
        <v>Google.com</v>
      </c>
    </row>
    <row r="904" spans="1:6">
      <c r="A904" s="86" t="s">
        <v>1897</v>
      </c>
      <c r="B904" s="86" t="s">
        <v>318</v>
      </c>
      <c r="C904" s="86">
        <v>1</v>
      </c>
      <c r="D904" s="150" t="str">
        <f>IFERROR(MATCH(A904,'상위 PV'!$H$2:$H$7,0),"")</f>
        <v/>
      </c>
      <c r="E904" t="str">
        <f>IF(D904="","",D904&amp;"@"&amp;COUNTIF($D$1:D904,D904))</f>
        <v/>
      </c>
      <c r="F904" t="str">
        <f t="shared" si="14"/>
        <v>직접유입</v>
      </c>
    </row>
    <row r="905" spans="1:6">
      <c r="A905" s="86" t="s">
        <v>1088</v>
      </c>
      <c r="B905" s="86" t="s">
        <v>318</v>
      </c>
      <c r="C905" s="86">
        <v>1</v>
      </c>
      <c r="D905" s="150" t="str">
        <f>IFERROR(MATCH(A905,'상위 PV'!$H$2:$H$7,0),"")</f>
        <v/>
      </c>
      <c r="E905" t="str">
        <f>IF(D905="","",D905&amp;"@"&amp;COUNTIF($D$1:D905,D905))</f>
        <v/>
      </c>
      <c r="F905" t="str">
        <f t="shared" si="14"/>
        <v>직접유입</v>
      </c>
    </row>
    <row r="906" spans="1:6">
      <c r="A906" s="86" t="s">
        <v>1898</v>
      </c>
      <c r="B906" s="86" t="s">
        <v>1438</v>
      </c>
      <c r="C906" s="86">
        <v>1</v>
      </c>
      <c r="D906" s="150" t="str">
        <f>IFERROR(MATCH(A906,'상위 PV'!$H$2:$H$7,0),"")</f>
        <v/>
      </c>
      <c r="E906" t="str">
        <f>IF(D906="","",D906&amp;"@"&amp;COUNTIF($D$1:D906,D906))</f>
        <v/>
      </c>
      <c r="F906" t="str">
        <f t="shared" si="14"/>
        <v>Skenergy.com</v>
      </c>
    </row>
    <row r="907" spans="1:6">
      <c r="A907" s="86" t="s">
        <v>1718</v>
      </c>
      <c r="B907" s="86" t="s">
        <v>319</v>
      </c>
      <c r="C907" s="86">
        <v>1</v>
      </c>
      <c r="D907" s="150" t="str">
        <f>IFERROR(MATCH(A907,'상위 PV'!$H$2:$H$7,0),"")</f>
        <v/>
      </c>
      <c r="E907" t="str">
        <f>IF(D907="","",D907&amp;"@"&amp;COUNTIF($D$1:D907,D907))</f>
        <v/>
      </c>
      <c r="F907" t="str">
        <f t="shared" si="14"/>
        <v>Google.com</v>
      </c>
    </row>
    <row r="908" spans="1:6">
      <c r="A908" t="s">
        <v>1090</v>
      </c>
      <c r="B908" t="s">
        <v>1926</v>
      </c>
      <c r="C908">
        <v>1</v>
      </c>
      <c r="D908" s="150" t="str">
        <f>IFERROR(MATCH(A908,'상위 PV'!$H$2:$H$7,0),"")</f>
        <v/>
      </c>
      <c r="E908" t="s">
        <v>318</v>
      </c>
      <c r="F908">
        <v>1</v>
      </c>
    </row>
    <row r="909" spans="1:6">
      <c r="A909" t="s">
        <v>1899</v>
      </c>
      <c r="B909" t="s">
        <v>319</v>
      </c>
      <c r="C909">
        <v>1</v>
      </c>
      <c r="D909" t="s">
        <v>1000</v>
      </c>
      <c r="E909" t="s">
        <v>319</v>
      </c>
      <c r="F909">
        <v>1</v>
      </c>
    </row>
    <row r="910" spans="1:6">
      <c r="A910" t="s">
        <v>1900</v>
      </c>
      <c r="B910" t="s">
        <v>319</v>
      </c>
      <c r="C910">
        <v>1</v>
      </c>
      <c r="D910" t="s">
        <v>290</v>
      </c>
      <c r="E910" t="s">
        <v>319</v>
      </c>
      <c r="F910">
        <v>1</v>
      </c>
    </row>
    <row r="911" spans="1:6">
      <c r="A911" t="s">
        <v>974</v>
      </c>
      <c r="B911" t="s">
        <v>318</v>
      </c>
      <c r="C911">
        <v>1</v>
      </c>
      <c r="D911" t="s">
        <v>1092</v>
      </c>
      <c r="E911" t="s">
        <v>319</v>
      </c>
      <c r="F911">
        <v>1</v>
      </c>
    </row>
    <row r="912" spans="1:6">
      <c r="A912" t="s">
        <v>1901</v>
      </c>
      <c r="B912" t="s">
        <v>319</v>
      </c>
      <c r="C912">
        <v>1</v>
      </c>
      <c r="D912" t="s">
        <v>1092</v>
      </c>
      <c r="E912" t="s">
        <v>320</v>
      </c>
      <c r="F912">
        <v>1</v>
      </c>
    </row>
    <row r="913" spans="1:6">
      <c r="A913" t="s">
        <v>1700</v>
      </c>
      <c r="B913" t="s">
        <v>318</v>
      </c>
      <c r="C913">
        <v>1</v>
      </c>
      <c r="D913" t="s">
        <v>1049</v>
      </c>
      <c r="E913" t="s">
        <v>319</v>
      </c>
      <c r="F913">
        <v>1</v>
      </c>
    </row>
    <row r="914" spans="1:6">
      <c r="A914" t="s">
        <v>1556</v>
      </c>
      <c r="B914" t="s">
        <v>319</v>
      </c>
      <c r="C914">
        <v>1</v>
      </c>
      <c r="D914" t="s">
        <v>1050</v>
      </c>
      <c r="E914" t="s">
        <v>319</v>
      </c>
      <c r="F914">
        <v>1</v>
      </c>
    </row>
    <row r="915" spans="1:6">
      <c r="A915" t="s">
        <v>1836</v>
      </c>
      <c r="B915" t="s">
        <v>318</v>
      </c>
      <c r="C915">
        <v>1</v>
      </c>
      <c r="D915" t="s">
        <v>1067</v>
      </c>
      <c r="E915" t="s">
        <v>1108</v>
      </c>
      <c r="F915">
        <v>1</v>
      </c>
    </row>
    <row r="916" spans="1:6">
      <c r="A916" t="s">
        <v>1836</v>
      </c>
      <c r="B916" t="s">
        <v>319</v>
      </c>
      <c r="C916">
        <v>1</v>
      </c>
      <c r="D916" t="s">
        <v>653</v>
      </c>
      <c r="E916" t="s">
        <v>318</v>
      </c>
      <c r="F916">
        <v>1</v>
      </c>
    </row>
    <row r="917" spans="1:6">
      <c r="A917" t="s">
        <v>1902</v>
      </c>
      <c r="B917" t="s">
        <v>319</v>
      </c>
      <c r="C917">
        <v>1</v>
      </c>
      <c r="D917" t="s">
        <v>918</v>
      </c>
      <c r="E917" t="s">
        <v>319</v>
      </c>
      <c r="F917">
        <v>1</v>
      </c>
    </row>
    <row r="918" spans="1:6">
      <c r="A918" t="s">
        <v>1762</v>
      </c>
      <c r="B918" t="s">
        <v>318</v>
      </c>
      <c r="C918">
        <v>1</v>
      </c>
      <c r="D918" t="s">
        <v>918</v>
      </c>
      <c r="E918" t="s">
        <v>584</v>
      </c>
      <c r="F918">
        <v>1</v>
      </c>
    </row>
    <row r="919" spans="1:6">
      <c r="A919" t="s">
        <v>1352</v>
      </c>
      <c r="B919" t="s">
        <v>319</v>
      </c>
      <c r="C919">
        <v>1</v>
      </c>
      <c r="D919" t="s">
        <v>1093</v>
      </c>
      <c r="E919" t="s">
        <v>319</v>
      </c>
      <c r="F919">
        <v>1</v>
      </c>
    </row>
    <row r="920" spans="1:6">
      <c r="A920" t="s">
        <v>1720</v>
      </c>
      <c r="B920" t="s">
        <v>319</v>
      </c>
      <c r="C920">
        <v>1</v>
      </c>
      <c r="D920" t="s">
        <v>1094</v>
      </c>
      <c r="E920" t="s">
        <v>319</v>
      </c>
      <c r="F920">
        <v>1</v>
      </c>
    </row>
    <row r="921" spans="1:6">
      <c r="A921" t="s">
        <v>1811</v>
      </c>
      <c r="B921" t="s">
        <v>320</v>
      </c>
      <c r="C921">
        <v>1</v>
      </c>
      <c r="D921" t="s">
        <v>622</v>
      </c>
      <c r="E921" t="s">
        <v>318</v>
      </c>
      <c r="F921">
        <v>1</v>
      </c>
    </row>
    <row r="922" spans="1:6">
      <c r="A922" t="s">
        <v>1651</v>
      </c>
      <c r="B922" t="s">
        <v>321</v>
      </c>
      <c r="C922">
        <v>1</v>
      </c>
      <c r="D922" t="s">
        <v>1095</v>
      </c>
      <c r="E922" t="s">
        <v>319</v>
      </c>
      <c r="F922">
        <v>1</v>
      </c>
    </row>
    <row r="923" spans="1:6">
      <c r="A923" t="s">
        <v>1903</v>
      </c>
      <c r="B923" t="s">
        <v>319</v>
      </c>
      <c r="C923">
        <v>1</v>
      </c>
      <c r="D923" t="s">
        <v>1096</v>
      </c>
      <c r="E923" t="s">
        <v>319</v>
      </c>
      <c r="F923">
        <v>1</v>
      </c>
    </row>
    <row r="924" spans="1:6">
      <c r="A924" t="s">
        <v>295</v>
      </c>
      <c r="B924" t="s">
        <v>319</v>
      </c>
      <c r="C924">
        <v>1</v>
      </c>
      <c r="D924" t="s">
        <v>1097</v>
      </c>
      <c r="E924" t="s">
        <v>319</v>
      </c>
      <c r="F924">
        <v>1</v>
      </c>
    </row>
    <row r="925" spans="1:6">
      <c r="A925" t="s">
        <v>1359</v>
      </c>
      <c r="B925" t="s">
        <v>319</v>
      </c>
      <c r="C925">
        <v>1</v>
      </c>
      <c r="D925" t="s">
        <v>1042</v>
      </c>
      <c r="E925" t="s">
        <v>319</v>
      </c>
      <c r="F925">
        <v>1</v>
      </c>
    </row>
    <row r="926" spans="1:6">
      <c r="A926" t="s">
        <v>1904</v>
      </c>
      <c r="B926" t="s">
        <v>318</v>
      </c>
      <c r="C926">
        <v>1</v>
      </c>
      <c r="D926" t="s">
        <v>291</v>
      </c>
      <c r="E926" t="s">
        <v>584</v>
      </c>
      <c r="F926">
        <v>1</v>
      </c>
    </row>
    <row r="927" spans="1:6">
      <c r="A927" t="s">
        <v>1685</v>
      </c>
      <c r="B927" t="s">
        <v>319</v>
      </c>
      <c r="C927">
        <v>1</v>
      </c>
      <c r="D927" t="s">
        <v>1098</v>
      </c>
      <c r="E927" t="s">
        <v>319</v>
      </c>
      <c r="F927">
        <v>1</v>
      </c>
    </row>
    <row r="928" spans="1:6">
      <c r="A928" t="s">
        <v>1702</v>
      </c>
      <c r="B928" t="s">
        <v>319</v>
      </c>
      <c r="C928">
        <v>1</v>
      </c>
      <c r="D928" t="s">
        <v>1099</v>
      </c>
      <c r="E928" t="s">
        <v>319</v>
      </c>
      <c r="F928">
        <v>1</v>
      </c>
    </row>
    <row r="929" spans="1:6">
      <c r="A929" t="s">
        <v>1905</v>
      </c>
      <c r="B929" t="s">
        <v>319</v>
      </c>
      <c r="C929">
        <v>1</v>
      </c>
      <c r="D929" t="s">
        <v>1100</v>
      </c>
      <c r="E929" t="s">
        <v>319</v>
      </c>
      <c r="F929">
        <v>1</v>
      </c>
    </row>
    <row r="930" spans="1:6">
      <c r="A930" t="s">
        <v>1906</v>
      </c>
      <c r="B930" t="s">
        <v>319</v>
      </c>
      <c r="C930">
        <v>1</v>
      </c>
      <c r="D930" t="s">
        <v>1051</v>
      </c>
      <c r="E930" t="s">
        <v>319</v>
      </c>
      <c r="F930">
        <v>1</v>
      </c>
    </row>
    <row r="931" spans="1:6">
      <c r="A931" t="s">
        <v>1687</v>
      </c>
      <c r="B931" t="s">
        <v>319</v>
      </c>
      <c r="C931">
        <v>1</v>
      </c>
      <c r="D931" t="s">
        <v>1101</v>
      </c>
      <c r="E931" t="s">
        <v>318</v>
      </c>
      <c r="F931">
        <v>1</v>
      </c>
    </row>
    <row r="932" spans="1:6">
      <c r="A932" t="s">
        <v>1652</v>
      </c>
      <c r="B932" t="s">
        <v>319</v>
      </c>
      <c r="C932">
        <v>1</v>
      </c>
      <c r="D932" t="s">
        <v>676</v>
      </c>
      <c r="E932" t="s">
        <v>319</v>
      </c>
      <c r="F932">
        <v>1</v>
      </c>
    </row>
    <row r="933" spans="1:6">
      <c r="A933" t="s">
        <v>1683</v>
      </c>
      <c r="B933" t="s">
        <v>319</v>
      </c>
      <c r="C933">
        <v>1</v>
      </c>
      <c r="D933" t="s">
        <v>1102</v>
      </c>
      <c r="E933" t="s">
        <v>319</v>
      </c>
      <c r="F933">
        <v>1</v>
      </c>
    </row>
    <row r="934" spans="1:6">
      <c r="A934" t="s">
        <v>1907</v>
      </c>
      <c r="B934" t="s">
        <v>319</v>
      </c>
      <c r="C934">
        <v>1</v>
      </c>
      <c r="D934" t="s">
        <v>1103</v>
      </c>
      <c r="E934" t="s">
        <v>319</v>
      </c>
      <c r="F934">
        <v>1</v>
      </c>
    </row>
    <row r="935" spans="1:6">
      <c r="A935" t="s">
        <v>1908</v>
      </c>
      <c r="B935" t="s">
        <v>319</v>
      </c>
      <c r="C935">
        <v>1</v>
      </c>
      <c r="D935" t="s">
        <v>1104</v>
      </c>
      <c r="E935" t="s">
        <v>326</v>
      </c>
      <c r="F935">
        <v>1</v>
      </c>
    </row>
    <row r="936" spans="1:6">
      <c r="A936" t="s">
        <v>1838</v>
      </c>
      <c r="B936" t="s">
        <v>318</v>
      </c>
      <c r="C936">
        <v>1</v>
      </c>
      <c r="D936" t="s">
        <v>1105</v>
      </c>
      <c r="E936" t="s">
        <v>319</v>
      </c>
      <c r="F936">
        <v>1</v>
      </c>
    </row>
    <row r="937" spans="1:6">
      <c r="A937" t="s">
        <v>1838</v>
      </c>
      <c r="B937" t="s">
        <v>1438</v>
      </c>
      <c r="C937">
        <v>1</v>
      </c>
      <c r="D937" t="s">
        <v>1106</v>
      </c>
      <c r="E937" t="s">
        <v>327</v>
      </c>
      <c r="F937">
        <v>1</v>
      </c>
    </row>
    <row r="938" spans="1:6">
      <c r="A938" t="s">
        <v>1909</v>
      </c>
      <c r="B938" t="s">
        <v>319</v>
      </c>
      <c r="C938">
        <v>1</v>
      </c>
      <c r="D938" t="s">
        <v>1107</v>
      </c>
      <c r="E938" t="s">
        <v>319</v>
      </c>
      <c r="F938">
        <v>1</v>
      </c>
    </row>
    <row r="939" spans="1:6">
      <c r="A939" t="s">
        <v>1000</v>
      </c>
      <c r="B939" t="s">
        <v>319</v>
      </c>
      <c r="C939">
        <v>1</v>
      </c>
      <c r="D939" t="s">
        <v>312</v>
      </c>
      <c r="E939" t="s">
        <v>1111</v>
      </c>
      <c r="F939">
        <v>1</v>
      </c>
    </row>
    <row r="940" spans="1:6">
      <c r="A940" t="s">
        <v>1910</v>
      </c>
      <c r="B940" t="s">
        <v>319</v>
      </c>
      <c r="C940">
        <v>1</v>
      </c>
      <c r="D940" t="s">
        <v>263</v>
      </c>
      <c r="E940" t="s">
        <v>252</v>
      </c>
      <c r="F940">
        <v>1</v>
      </c>
    </row>
    <row r="941" spans="1:6">
      <c r="A941" t="s">
        <v>1092</v>
      </c>
      <c r="B941" t="s">
        <v>319</v>
      </c>
      <c r="C941">
        <v>1</v>
      </c>
      <c r="D941" t="s">
        <v>263</v>
      </c>
      <c r="E941" t="s">
        <v>324</v>
      </c>
      <c r="F941">
        <v>1</v>
      </c>
    </row>
    <row r="942" spans="1:6">
      <c r="A942" t="s">
        <v>1703</v>
      </c>
      <c r="B942" t="s">
        <v>319</v>
      </c>
      <c r="C942">
        <v>1</v>
      </c>
      <c r="D942" t="s">
        <v>263</v>
      </c>
      <c r="E942" t="s">
        <v>659</v>
      </c>
      <c r="F942">
        <v>1</v>
      </c>
    </row>
    <row r="943" spans="1:6">
      <c r="A943" t="s">
        <v>1688</v>
      </c>
      <c r="B943" t="s">
        <v>319</v>
      </c>
      <c r="C943">
        <v>1</v>
      </c>
      <c r="D943" t="s">
        <v>263</v>
      </c>
      <c r="E943" t="s">
        <v>1111</v>
      </c>
      <c r="F943">
        <v>1</v>
      </c>
    </row>
    <row r="944" spans="1:6">
      <c r="A944" t="s">
        <v>1911</v>
      </c>
      <c r="B944" t="s">
        <v>934</v>
      </c>
      <c r="C944">
        <v>1</v>
      </c>
      <c r="D944" t="s">
        <v>1032</v>
      </c>
      <c r="E944" t="s">
        <v>1109</v>
      </c>
      <c r="F944">
        <v>1</v>
      </c>
    </row>
    <row r="945" spans="1:6">
      <c r="A945" t="s">
        <v>1912</v>
      </c>
      <c r="B945" t="s">
        <v>319</v>
      </c>
      <c r="C945">
        <v>1</v>
      </c>
      <c r="D945" t="s">
        <v>1032</v>
      </c>
      <c r="E945" t="s">
        <v>1108</v>
      </c>
      <c r="F945">
        <v>1</v>
      </c>
    </row>
    <row r="946" spans="1:6">
      <c r="A946" t="s">
        <v>1127</v>
      </c>
      <c r="B946" t="s">
        <v>1110</v>
      </c>
      <c r="C946">
        <v>1</v>
      </c>
      <c r="D946" t="s">
        <v>270</v>
      </c>
      <c r="E946" t="s">
        <v>318</v>
      </c>
      <c r="F946">
        <v>1</v>
      </c>
    </row>
    <row r="947" spans="1:6">
      <c r="A947" t="s">
        <v>998</v>
      </c>
      <c r="B947" t="s">
        <v>318</v>
      </c>
      <c r="C947">
        <v>1</v>
      </c>
      <c r="D947" t="s">
        <v>270</v>
      </c>
      <c r="E947" t="s">
        <v>1110</v>
      </c>
      <c r="F947">
        <v>1</v>
      </c>
    </row>
    <row r="948" spans="1:6">
      <c r="A948" t="s">
        <v>1653</v>
      </c>
      <c r="B948" t="s">
        <v>319</v>
      </c>
      <c r="C948">
        <v>1</v>
      </c>
      <c r="D948" t="s">
        <v>614</v>
      </c>
      <c r="E948" t="s">
        <v>318</v>
      </c>
      <c r="F948">
        <v>1</v>
      </c>
    </row>
    <row r="949" spans="1:6">
      <c r="A949" t="s">
        <v>1913</v>
      </c>
      <c r="B949" t="s">
        <v>319</v>
      </c>
      <c r="C949">
        <v>1</v>
      </c>
      <c r="D949" t="s">
        <v>280</v>
      </c>
      <c r="E949" t="s">
        <v>326</v>
      </c>
      <c r="F949">
        <v>1</v>
      </c>
    </row>
    <row r="950" spans="1:6">
      <c r="A950" t="s">
        <v>1689</v>
      </c>
      <c r="B950" t="s">
        <v>318</v>
      </c>
      <c r="C950">
        <v>1</v>
      </c>
      <c r="D950" t="s">
        <v>280</v>
      </c>
      <c r="E950" t="s">
        <v>1110</v>
      </c>
      <c r="F950">
        <v>1</v>
      </c>
    </row>
    <row r="951" spans="1:6">
      <c r="A951" t="s">
        <v>1229</v>
      </c>
      <c r="B951" t="s">
        <v>319</v>
      </c>
      <c r="C951">
        <v>1</v>
      </c>
      <c r="D951" t="s">
        <v>280</v>
      </c>
      <c r="E951" t="s">
        <v>321</v>
      </c>
      <c r="F951">
        <v>1</v>
      </c>
    </row>
    <row r="952" spans="1:6">
      <c r="A952" t="s">
        <v>1914</v>
      </c>
      <c r="B952" t="s">
        <v>319</v>
      </c>
      <c r="C952">
        <v>1</v>
      </c>
      <c r="D952" t="s">
        <v>264</v>
      </c>
      <c r="E952" t="s">
        <v>252</v>
      </c>
      <c r="F952">
        <v>0</v>
      </c>
    </row>
    <row r="953" spans="1:6">
      <c r="A953" t="s">
        <v>1364</v>
      </c>
      <c r="B953" t="s">
        <v>319</v>
      </c>
      <c r="C953">
        <v>1</v>
      </c>
      <c r="D953" t="s">
        <v>1039</v>
      </c>
      <c r="E953" t="s">
        <v>252</v>
      </c>
      <c r="F953">
        <v>0</v>
      </c>
    </row>
    <row r="954" spans="1:6">
      <c r="A954" t="s">
        <v>1542</v>
      </c>
      <c r="B954" t="s">
        <v>319</v>
      </c>
      <c r="C954">
        <v>1</v>
      </c>
      <c r="D954" t="s">
        <v>968</v>
      </c>
      <c r="E954" t="s">
        <v>326</v>
      </c>
      <c r="F954">
        <v>0</v>
      </c>
    </row>
    <row r="955" spans="1:6">
      <c r="A955" t="s">
        <v>1635</v>
      </c>
      <c r="B955" t="s">
        <v>319</v>
      </c>
      <c r="C955">
        <v>1</v>
      </c>
      <c r="D955" t="s">
        <v>995</v>
      </c>
      <c r="E955" t="s">
        <v>321</v>
      </c>
      <c r="F955">
        <v>0</v>
      </c>
    </row>
    <row r="956" spans="1:6">
      <c r="A956" t="s">
        <v>1915</v>
      </c>
      <c r="B956" t="s">
        <v>319</v>
      </c>
      <c r="C956">
        <v>1</v>
      </c>
      <c r="D956" t="s">
        <v>1026</v>
      </c>
      <c r="E956" t="s">
        <v>325</v>
      </c>
      <c r="F956">
        <v>0</v>
      </c>
    </row>
    <row r="957" spans="1:6">
      <c r="A957" t="s">
        <v>1051</v>
      </c>
      <c r="B957" t="s">
        <v>318</v>
      </c>
      <c r="C957">
        <v>1</v>
      </c>
      <c r="D957" t="s">
        <v>1047</v>
      </c>
      <c r="E957" t="s">
        <v>252</v>
      </c>
      <c r="F957">
        <v>0</v>
      </c>
    </row>
    <row r="958" spans="1:6">
      <c r="A958" t="s">
        <v>1690</v>
      </c>
      <c r="B958" t="s">
        <v>318</v>
      </c>
      <c r="C958">
        <v>1</v>
      </c>
      <c r="D958" t="s">
        <v>259</v>
      </c>
      <c r="E958" t="s">
        <v>327</v>
      </c>
      <c r="F958">
        <v>0</v>
      </c>
    </row>
    <row r="959" spans="1:6">
      <c r="A959" t="s">
        <v>1615</v>
      </c>
      <c r="B959" t="s">
        <v>1784</v>
      </c>
      <c r="C959">
        <v>1</v>
      </c>
      <c r="D959" t="s">
        <v>1001</v>
      </c>
      <c r="E959" t="s">
        <v>326</v>
      </c>
      <c r="F959">
        <v>0</v>
      </c>
    </row>
    <row r="960" spans="1:6">
      <c r="A960" t="s">
        <v>1663</v>
      </c>
      <c r="B960" t="s">
        <v>319</v>
      </c>
      <c r="C960">
        <v>1</v>
      </c>
      <c r="D960" t="s">
        <v>1048</v>
      </c>
      <c r="E960" t="s">
        <v>319</v>
      </c>
      <c r="F960">
        <v>0</v>
      </c>
    </row>
    <row r="961" spans="1:3">
      <c r="A961" t="s">
        <v>1574</v>
      </c>
      <c r="B961" t="s">
        <v>327</v>
      </c>
      <c r="C961">
        <v>1</v>
      </c>
    </row>
    <row r="962" spans="1:3">
      <c r="A962" t="s">
        <v>1574</v>
      </c>
      <c r="B962" t="s">
        <v>319</v>
      </c>
      <c r="C962">
        <v>1</v>
      </c>
    </row>
    <row r="963" spans="1:3">
      <c r="A963" t="s">
        <v>1916</v>
      </c>
      <c r="B963" t="s">
        <v>319</v>
      </c>
      <c r="C963">
        <v>1</v>
      </c>
    </row>
    <row r="964" spans="1:3">
      <c r="A964" t="s">
        <v>312</v>
      </c>
      <c r="B964" t="s">
        <v>319</v>
      </c>
      <c r="C964">
        <v>1</v>
      </c>
    </row>
    <row r="965" spans="1:3">
      <c r="A965" t="s">
        <v>263</v>
      </c>
      <c r="B965" t="s">
        <v>326</v>
      </c>
      <c r="C965">
        <v>1</v>
      </c>
    </row>
    <row r="966" spans="1:3">
      <c r="A966" t="s">
        <v>263</v>
      </c>
      <c r="B966" t="s">
        <v>659</v>
      </c>
      <c r="C966">
        <v>1</v>
      </c>
    </row>
    <row r="967" spans="1:3">
      <c r="A967" t="s">
        <v>263</v>
      </c>
      <c r="B967" t="s">
        <v>1231</v>
      </c>
      <c r="C967">
        <v>1</v>
      </c>
    </row>
    <row r="968" spans="1:3">
      <c r="A968" t="s">
        <v>263</v>
      </c>
      <c r="B968" t="s">
        <v>584</v>
      </c>
      <c r="C968">
        <v>1</v>
      </c>
    </row>
    <row r="969" spans="1:3">
      <c r="A969" t="s">
        <v>1750</v>
      </c>
      <c r="B969" t="s">
        <v>1110</v>
      </c>
      <c r="C969">
        <v>1</v>
      </c>
    </row>
    <row r="970" spans="1:3">
      <c r="A970" t="s">
        <v>1750</v>
      </c>
      <c r="B970" t="s">
        <v>321</v>
      </c>
      <c r="C970">
        <v>1</v>
      </c>
    </row>
    <row r="971" spans="1:3">
      <c r="A971" t="s">
        <v>270</v>
      </c>
      <c r="B971" t="s">
        <v>318</v>
      </c>
      <c r="C971">
        <v>1</v>
      </c>
    </row>
    <row r="972" spans="1:3">
      <c r="A972" t="s">
        <v>1755</v>
      </c>
      <c r="B972" t="s">
        <v>319</v>
      </c>
      <c r="C972">
        <v>0</v>
      </c>
    </row>
    <row r="973" spans="1:3">
      <c r="A973" t="s">
        <v>1821</v>
      </c>
      <c r="B973" t="s">
        <v>320</v>
      </c>
      <c r="C973">
        <v>0</v>
      </c>
    </row>
    <row r="974" spans="1:3">
      <c r="A974" t="s">
        <v>973</v>
      </c>
      <c r="B974" t="s">
        <v>252</v>
      </c>
      <c r="C974">
        <v>0</v>
      </c>
    </row>
    <row r="975" spans="1:3">
      <c r="A975" t="s">
        <v>255</v>
      </c>
      <c r="B975" t="s">
        <v>252</v>
      </c>
      <c r="C975">
        <v>0</v>
      </c>
    </row>
    <row r="976" spans="1:3">
      <c r="A976" t="s">
        <v>644</v>
      </c>
      <c r="B976" t="s">
        <v>252</v>
      </c>
      <c r="C976">
        <v>0</v>
      </c>
    </row>
    <row r="977" spans="1:3">
      <c r="A977" t="s">
        <v>672</v>
      </c>
      <c r="B977" t="s">
        <v>320</v>
      </c>
      <c r="C977">
        <v>0</v>
      </c>
    </row>
    <row r="978" spans="1:3">
      <c r="A978" t="s">
        <v>668</v>
      </c>
      <c r="B978" t="s">
        <v>252</v>
      </c>
      <c r="C978">
        <v>0</v>
      </c>
    </row>
    <row r="979" spans="1:3">
      <c r="A979" t="s">
        <v>903</v>
      </c>
      <c r="B979" t="s">
        <v>252</v>
      </c>
      <c r="C979">
        <v>0</v>
      </c>
    </row>
    <row r="980" spans="1:3">
      <c r="A980" t="s">
        <v>1030</v>
      </c>
      <c r="B980" t="s">
        <v>320</v>
      </c>
      <c r="C980">
        <v>0</v>
      </c>
    </row>
    <row r="981" spans="1:3">
      <c r="A981" t="s">
        <v>1468</v>
      </c>
      <c r="B981" t="s">
        <v>252</v>
      </c>
      <c r="C981">
        <v>0</v>
      </c>
    </row>
    <row r="982" spans="1:3">
      <c r="A982" t="s">
        <v>1514</v>
      </c>
      <c r="B982" t="s">
        <v>319</v>
      </c>
      <c r="C982">
        <v>0</v>
      </c>
    </row>
    <row r="983" spans="1:3">
      <c r="A983" t="s">
        <v>1571</v>
      </c>
      <c r="B983" t="s">
        <v>325</v>
      </c>
      <c r="C983">
        <v>0</v>
      </c>
    </row>
    <row r="984" spans="1:3">
      <c r="A984" t="s">
        <v>1628</v>
      </c>
      <c r="B984" t="s">
        <v>252</v>
      </c>
      <c r="C984">
        <v>0</v>
      </c>
    </row>
    <row r="985" spans="1:3">
      <c r="A985" t="s">
        <v>1628</v>
      </c>
      <c r="B985" t="s">
        <v>1664</v>
      </c>
      <c r="C985">
        <v>0</v>
      </c>
    </row>
    <row r="986" spans="1:3">
      <c r="A986" t="s">
        <v>1713</v>
      </c>
      <c r="B986" t="s">
        <v>318</v>
      </c>
      <c r="C986">
        <v>0</v>
      </c>
    </row>
    <row r="987" spans="1:3">
      <c r="A987" t="s">
        <v>1732</v>
      </c>
      <c r="B987" t="s">
        <v>1664</v>
      </c>
      <c r="C987">
        <v>0</v>
      </c>
    </row>
    <row r="988" spans="1:3">
      <c r="A988" t="s">
        <v>1753</v>
      </c>
      <c r="B988" t="s">
        <v>1946</v>
      </c>
      <c r="C988">
        <v>0</v>
      </c>
    </row>
    <row r="989" spans="1:3">
      <c r="A989" t="s">
        <v>1810</v>
      </c>
      <c r="B989" t="s">
        <v>252</v>
      </c>
      <c r="C989">
        <v>0</v>
      </c>
    </row>
    <row r="990" spans="1:3">
      <c r="A990" t="s">
        <v>1771</v>
      </c>
      <c r="B990" t="s">
        <v>318</v>
      </c>
      <c r="C990">
        <v>0</v>
      </c>
    </row>
    <row r="991" spans="1:3">
      <c r="A991" t="s">
        <v>268</v>
      </c>
      <c r="B991" t="s">
        <v>1664</v>
      </c>
      <c r="C991">
        <v>0</v>
      </c>
    </row>
    <row r="992" spans="1:3">
      <c r="A992" t="s">
        <v>1564</v>
      </c>
      <c r="B992" t="s">
        <v>320</v>
      </c>
      <c r="C992">
        <v>0</v>
      </c>
    </row>
    <row r="993" spans="1:3">
      <c r="A993" t="s">
        <v>306</v>
      </c>
      <c r="B993" t="s">
        <v>326</v>
      </c>
      <c r="C993">
        <v>0</v>
      </c>
    </row>
    <row r="994" spans="1:3">
      <c r="A994" t="s">
        <v>1291</v>
      </c>
      <c r="B994" t="s">
        <v>327</v>
      </c>
      <c r="C994">
        <v>0</v>
      </c>
    </row>
    <row r="995" spans="1:3">
      <c r="A995" t="s">
        <v>263</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1526</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1525</v>
      </c>
      <c r="B1005" t="s">
        <v>252</v>
      </c>
      <c r="C1005">
        <v>0</v>
      </c>
    </row>
    <row r="1006" spans="1:3">
      <c r="A1006" t="s">
        <v>1546</v>
      </c>
      <c r="B1006" t="s">
        <v>252</v>
      </c>
      <c r="C1006">
        <v>0</v>
      </c>
    </row>
    <row r="1007" spans="1:3">
      <c r="A1007" t="s">
        <v>1572</v>
      </c>
      <c r="B1007" t="s">
        <v>252</v>
      </c>
      <c r="C1007">
        <v>0</v>
      </c>
    </row>
    <row r="1008" spans="1:3">
      <c r="A1008" t="s">
        <v>1584</v>
      </c>
      <c r="B1008" t="s">
        <v>252</v>
      </c>
      <c r="C1008">
        <v>0</v>
      </c>
    </row>
    <row r="1009" spans="1:3">
      <c r="A1009" t="s">
        <v>1595</v>
      </c>
      <c r="B1009" t="s">
        <v>320</v>
      </c>
      <c r="C1009">
        <v>0</v>
      </c>
    </row>
    <row r="1010" spans="1:3">
      <c r="A1010" t="s">
        <v>1308</v>
      </c>
      <c r="B1010" t="s">
        <v>252</v>
      </c>
      <c r="C1010">
        <v>0</v>
      </c>
    </row>
    <row r="1011" spans="1:3">
      <c r="A1011" t="s">
        <v>1079</v>
      </c>
      <c r="B1011" t="s">
        <v>319</v>
      </c>
      <c r="C1011">
        <v>0</v>
      </c>
    </row>
    <row r="1012" spans="1:3">
      <c r="A1012" t="s">
        <v>1617</v>
      </c>
      <c r="B1012" t="s">
        <v>319</v>
      </c>
      <c r="C1012">
        <v>0</v>
      </c>
    </row>
    <row r="1013" spans="1:3">
      <c r="A1013" t="s">
        <v>1442</v>
      </c>
      <c r="B1013" t="s">
        <v>252</v>
      </c>
      <c r="C1013">
        <v>0</v>
      </c>
    </row>
    <row r="1014" spans="1:3">
      <c r="A1014" t="s">
        <v>647</v>
      </c>
      <c r="B1014" t="s">
        <v>252</v>
      </c>
      <c r="C1014">
        <v>0</v>
      </c>
    </row>
    <row r="1015" spans="1:3">
      <c r="A1015" t="s">
        <v>1614</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1596</v>
      </c>
      <c r="B1019" t="s">
        <v>252</v>
      </c>
      <c r="C1019">
        <v>0</v>
      </c>
    </row>
    <row r="1020" spans="1:3">
      <c r="A1020" t="s">
        <v>1618</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2024-09-19T02:09:55Z</dcterms:modified>
</cp:coreProperties>
</file>