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rislee/Desktop/"/>
    </mc:Choice>
  </mc:AlternateContent>
  <xr:revisionPtr revIDLastSave="0" documentId="13_ncr:1_{D8464B0B-2894-B147-92B5-C1B03E1D5230}" xr6:coauthVersionLast="47" xr6:coauthVersionMax="47" xr10:uidLastSave="{00000000-0000-0000-0000-000000000000}"/>
  <bookViews>
    <workbookView xWindow="240" yWindow="500" windowWidth="27080" windowHeight="15920" xr2:uid="{00000000-000D-0000-FFFF-FFFF00000000}"/>
  </bookViews>
  <sheets>
    <sheet name="Sheet1 (3)" sheetId="9" r:id="rId1"/>
    <sheet name="Sheet2" sheetId="8" r:id="rId2"/>
    <sheet name="Sheet1 (2)" sheetId="7" r:id="rId3"/>
    <sheet name="Sheet1" sheetId="6" r:id="rId4"/>
    <sheet name="Income State" sheetId="5" r:id="rId5"/>
    <sheet name="BS" sheetId="1" r:id="rId6"/>
    <sheet name="BS_F" sheetId="2" r:id="rId7"/>
    <sheet name="Sheet4" sheetId="4" r:id="rId8"/>
    <sheet name="capitalisation and indebtedness" sheetId="3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9" l="1"/>
  <c r="C12" i="9"/>
  <c r="B12" i="9"/>
  <c r="D11" i="9"/>
  <c r="C11" i="9"/>
  <c r="B11" i="9"/>
  <c r="E11" i="9" s="1"/>
  <c r="F11" i="9" s="1"/>
  <c r="D10" i="9"/>
  <c r="C10" i="9"/>
  <c r="B10" i="9"/>
  <c r="E10" i="9" s="1"/>
  <c r="D9" i="9"/>
  <c r="C9" i="9"/>
  <c r="B9" i="9"/>
  <c r="D8" i="9"/>
  <c r="C8" i="9"/>
  <c r="B8" i="9"/>
  <c r="D7" i="9"/>
  <c r="C7" i="9"/>
  <c r="B7" i="9"/>
  <c r="D5" i="9"/>
  <c r="C5" i="9"/>
  <c r="B5" i="9"/>
  <c r="D4" i="9"/>
  <c r="C4" i="9"/>
  <c r="B4" i="9"/>
  <c r="D3" i="9"/>
  <c r="C3" i="9"/>
  <c r="B3" i="9"/>
  <c r="D2" i="9"/>
  <c r="C2" i="9"/>
  <c r="B2" i="9"/>
  <c r="B9" i="7"/>
  <c r="B11" i="7" s="1"/>
  <c r="D5" i="7"/>
  <c r="D9" i="7" s="1"/>
  <c r="D11" i="7" s="1"/>
  <c r="C5" i="7"/>
  <c r="C9" i="7" s="1"/>
  <c r="C11" i="7" s="1"/>
  <c r="B5" i="7"/>
  <c r="C35" i="6"/>
  <c r="D27" i="6"/>
  <c r="C27" i="6"/>
  <c r="B27" i="6"/>
  <c r="C25" i="6"/>
  <c r="C30" i="6" s="1"/>
  <c r="B25" i="6"/>
  <c r="B30" i="6" s="1"/>
  <c r="E23" i="6"/>
  <c r="F23" i="6" s="1"/>
  <c r="G23" i="6" s="1"/>
  <c r="H23" i="6" s="1"/>
  <c r="E21" i="6"/>
  <c r="H16" i="6"/>
  <c r="C14" i="6"/>
  <c r="D13" i="6"/>
  <c r="D14" i="6" s="1"/>
  <c r="C13" i="6"/>
  <c r="B13" i="6"/>
  <c r="E12" i="6"/>
  <c r="E11" i="6"/>
  <c r="D10" i="6"/>
  <c r="C10" i="6"/>
  <c r="E9" i="6"/>
  <c r="F9" i="6" s="1"/>
  <c r="G9" i="6" s="1"/>
  <c r="E8" i="6"/>
  <c r="D8" i="6"/>
  <c r="C8" i="6"/>
  <c r="E6" i="6"/>
  <c r="E4" i="6"/>
  <c r="F4" i="6" s="1"/>
  <c r="G4" i="6" s="1"/>
  <c r="E3" i="6"/>
  <c r="F3" i="6" s="1"/>
  <c r="E44" i="5"/>
  <c r="F44" i="5" s="1"/>
  <c r="G44" i="5" s="1"/>
  <c r="D39" i="5"/>
  <c r="D40" i="5" s="1"/>
  <c r="C39" i="5"/>
  <c r="C40" i="5" s="1"/>
  <c r="E40" i="5" s="1"/>
  <c r="B39" i="5"/>
  <c r="E32" i="5"/>
  <c r="F28" i="5"/>
  <c r="E28" i="5"/>
  <c r="G28" i="5" s="1"/>
  <c r="B26" i="5"/>
  <c r="D24" i="5"/>
  <c r="D26" i="5" s="1"/>
  <c r="C24" i="5"/>
  <c r="E24" i="5" s="1"/>
  <c r="D20" i="5"/>
  <c r="C20" i="5"/>
  <c r="B20" i="5"/>
  <c r="D16" i="5"/>
  <c r="C16" i="5"/>
  <c r="B16" i="5"/>
  <c r="E16" i="5" s="1"/>
  <c r="C13" i="5"/>
  <c r="D12" i="5"/>
  <c r="D13" i="5" s="1"/>
  <c r="C12" i="5"/>
  <c r="B12" i="5"/>
  <c r="B30" i="5" s="1"/>
  <c r="B42" i="5" s="1"/>
  <c r="B45" i="5" s="1"/>
  <c r="E11" i="5"/>
  <c r="F11" i="5" s="1"/>
  <c r="E10" i="5"/>
  <c r="D9" i="5"/>
  <c r="C9" i="5"/>
  <c r="E8" i="5"/>
  <c r="F8" i="5" s="1"/>
  <c r="G8" i="5" s="1"/>
  <c r="E7" i="5"/>
  <c r="D7" i="5"/>
  <c r="C7" i="5"/>
  <c r="E5" i="5"/>
  <c r="F3" i="5"/>
  <c r="G3" i="5" s="1"/>
  <c r="E3" i="5"/>
  <c r="E2" i="5"/>
  <c r="C18" i="3"/>
  <c r="D18" i="3"/>
  <c r="B18" i="3"/>
  <c r="C16" i="3"/>
  <c r="D16" i="3"/>
  <c r="B16" i="3"/>
  <c r="C15" i="3"/>
  <c r="D15" i="3"/>
  <c r="B15" i="3"/>
  <c r="D14" i="3"/>
  <c r="C14" i="3"/>
  <c r="B14" i="3"/>
  <c r="D13" i="3"/>
  <c r="C13" i="3"/>
  <c r="B13" i="3"/>
  <c r="C39" i="1"/>
  <c r="D39" i="1"/>
  <c r="B39" i="1"/>
  <c r="C10" i="3"/>
  <c r="D10" i="3"/>
  <c r="B10" i="3"/>
  <c r="C9" i="3"/>
  <c r="D9" i="3"/>
  <c r="B9" i="3"/>
  <c r="C8" i="3"/>
  <c r="D8" i="3"/>
  <c r="B8" i="3"/>
  <c r="C5" i="3"/>
  <c r="D5" i="3"/>
  <c r="B5" i="3"/>
  <c r="C4" i="3"/>
  <c r="D4" i="3"/>
  <c r="B4" i="3"/>
  <c r="C3" i="3"/>
  <c r="D3" i="3"/>
  <c r="B3" i="3"/>
  <c r="D15" i="2"/>
  <c r="C15" i="2"/>
  <c r="B15" i="2"/>
  <c r="E14" i="2"/>
  <c r="F14" i="2" s="1"/>
  <c r="G14" i="2" s="1"/>
  <c r="E13" i="2"/>
  <c r="E12" i="2"/>
  <c r="F12" i="2" s="1"/>
  <c r="E11" i="2"/>
  <c r="F11" i="2" s="1"/>
  <c r="E10" i="2"/>
  <c r="F10" i="2" s="1"/>
  <c r="D9" i="2"/>
  <c r="E9" i="2" s="1"/>
  <c r="D7" i="2"/>
  <c r="C7" i="2"/>
  <c r="E7" i="2" s="1"/>
  <c r="F7" i="2" s="1"/>
  <c r="E5" i="2"/>
  <c r="F5" i="2" s="1"/>
  <c r="D4" i="2"/>
  <c r="C4" i="2"/>
  <c r="E4" i="2" s="1"/>
  <c r="E19" i="1"/>
  <c r="F19" i="1" s="1"/>
  <c r="G19" i="1" s="1"/>
  <c r="E17" i="1"/>
  <c r="F17" i="1" s="1"/>
  <c r="G17" i="1" s="1"/>
  <c r="E16" i="1"/>
  <c r="F16" i="1" s="1"/>
  <c r="D14" i="1"/>
  <c r="C14" i="1"/>
  <c r="B14" i="1"/>
  <c r="D6" i="1"/>
  <c r="C6" i="1"/>
  <c r="E6" i="1" s="1"/>
  <c r="E5" i="1" s="1"/>
  <c r="D8" i="1"/>
  <c r="E8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4" i="1"/>
  <c r="F4" i="1" s="1"/>
  <c r="D3" i="1"/>
  <c r="C3" i="1"/>
  <c r="C36" i="1"/>
  <c r="D36" i="1"/>
  <c r="B36" i="1"/>
  <c r="C29" i="1"/>
  <c r="D29" i="1"/>
  <c r="B29" i="1"/>
  <c r="C20" i="1"/>
  <c r="D20" i="1"/>
  <c r="B20" i="1"/>
  <c r="G11" i="9" l="1"/>
  <c r="E12" i="9"/>
  <c r="F10" i="9"/>
  <c r="F12" i="9" s="1"/>
  <c r="G11" i="6"/>
  <c r="E13" i="6"/>
  <c r="C31" i="6"/>
  <c r="G8" i="6"/>
  <c r="B35" i="6"/>
  <c r="F11" i="6"/>
  <c r="E7" i="6"/>
  <c r="E27" i="6"/>
  <c r="G3" i="6"/>
  <c r="F12" i="6"/>
  <c r="G12" i="6" s="1"/>
  <c r="F21" i="6"/>
  <c r="F27" i="6" s="1"/>
  <c r="D25" i="6"/>
  <c r="G6" i="6"/>
  <c r="F6" i="6"/>
  <c r="F8" i="6"/>
  <c r="G32" i="5"/>
  <c r="E39" i="5"/>
  <c r="F16" i="5"/>
  <c r="G16" i="5" s="1"/>
  <c r="F24" i="5"/>
  <c r="G24" i="5" s="1"/>
  <c r="E23" i="5"/>
  <c r="F23" i="5" s="1"/>
  <c r="F40" i="5"/>
  <c r="G40" i="5" s="1"/>
  <c r="G10" i="5"/>
  <c r="B48" i="5"/>
  <c r="B47" i="5"/>
  <c r="D30" i="5"/>
  <c r="D42" i="5" s="1"/>
  <c r="D45" i="5" s="1"/>
  <c r="F5" i="5"/>
  <c r="G5" i="5" s="1"/>
  <c r="F7" i="5"/>
  <c r="G7" i="5" s="1"/>
  <c r="F10" i="5"/>
  <c r="E12" i="5"/>
  <c r="G11" i="5"/>
  <c r="F32" i="5"/>
  <c r="E6" i="5"/>
  <c r="C26" i="5"/>
  <c r="E20" i="5"/>
  <c r="F20" i="5" s="1"/>
  <c r="F2" i="5"/>
  <c r="F4" i="2"/>
  <c r="G4" i="2" s="1"/>
  <c r="E3" i="2"/>
  <c r="F9" i="2"/>
  <c r="G9" i="2" s="1"/>
  <c r="E8" i="2"/>
  <c r="F8" i="2" s="1"/>
  <c r="G8" i="2" s="1"/>
  <c r="G5" i="2"/>
  <c r="G12" i="2"/>
  <c r="E6" i="2"/>
  <c r="F6" i="2" s="1"/>
  <c r="G11" i="2"/>
  <c r="G7" i="2"/>
  <c r="G10" i="2"/>
  <c r="F13" i="2"/>
  <c r="G13" i="2" s="1"/>
  <c r="F6" i="1"/>
  <c r="G6" i="1" s="1"/>
  <c r="G16" i="1"/>
  <c r="G20" i="1" s="1"/>
  <c r="F20" i="1"/>
  <c r="E20" i="1"/>
  <c r="B38" i="1"/>
  <c r="F8" i="1"/>
  <c r="G8" i="1" s="1"/>
  <c r="E7" i="1"/>
  <c r="D22" i="1"/>
  <c r="E3" i="1"/>
  <c r="F3" i="1"/>
  <c r="E2" i="1"/>
  <c r="G3" i="1"/>
  <c r="G4" i="1"/>
  <c r="D38" i="1"/>
  <c r="C38" i="1"/>
  <c r="B22" i="1"/>
  <c r="C22" i="1"/>
  <c r="G10" i="9" l="1"/>
  <c r="G12" i="9" s="1"/>
  <c r="D30" i="6"/>
  <c r="D31" i="6" s="1"/>
  <c r="D35" i="6"/>
  <c r="G21" i="6"/>
  <c r="G27" i="6" s="1"/>
  <c r="E14" i="6"/>
  <c r="E25" i="6"/>
  <c r="F7" i="6"/>
  <c r="G7" i="6" s="1"/>
  <c r="G13" i="6" s="1"/>
  <c r="G23" i="5"/>
  <c r="D47" i="5"/>
  <c r="D48" i="5"/>
  <c r="F6" i="5"/>
  <c r="G6" i="5" s="1"/>
  <c r="E13" i="5"/>
  <c r="E30" i="5"/>
  <c r="E42" i="5" s="1"/>
  <c r="E45" i="5" s="1"/>
  <c r="F39" i="5"/>
  <c r="G39" i="5" s="1"/>
  <c r="F26" i="5"/>
  <c r="E26" i="5"/>
  <c r="C30" i="5"/>
  <c r="C42" i="5" s="1"/>
  <c r="C45" i="5" s="1"/>
  <c r="F12" i="5"/>
  <c r="G20" i="5"/>
  <c r="G2" i="5"/>
  <c r="G12" i="5" s="1"/>
  <c r="F3" i="2"/>
  <c r="E15" i="2"/>
  <c r="G6" i="2"/>
  <c r="F7" i="1"/>
  <c r="G7" i="1" s="1"/>
  <c r="E14" i="1"/>
  <c r="E22" i="1" s="1"/>
  <c r="F5" i="1"/>
  <c r="G5" i="1" s="1"/>
  <c r="F2" i="1"/>
  <c r="G2" i="1"/>
  <c r="G25" i="6" l="1"/>
  <c r="H13" i="6"/>
  <c r="E30" i="6"/>
  <c r="E31" i="6" s="1"/>
  <c r="E35" i="6"/>
  <c r="F13" i="6"/>
  <c r="G13" i="5"/>
  <c r="C48" i="5"/>
  <c r="C47" i="5"/>
  <c r="F13" i="5"/>
  <c r="F30" i="5"/>
  <c r="F42" i="5" s="1"/>
  <c r="F45" i="5" s="1"/>
  <c r="G26" i="5"/>
  <c r="G30" i="5" s="1"/>
  <c r="G42" i="5" s="1"/>
  <c r="G45" i="5" s="1"/>
  <c r="G3" i="2"/>
  <c r="G15" i="2" s="1"/>
  <c r="F15" i="2"/>
  <c r="G14" i="1"/>
  <c r="G22" i="1" s="1"/>
  <c r="F14" i="1"/>
  <c r="F22" i="1" s="1"/>
  <c r="F14" i="6" l="1"/>
  <c r="F25" i="6"/>
  <c r="G14" i="6"/>
  <c r="G35" i="6"/>
  <c r="G30" i="6"/>
  <c r="E47" i="5"/>
  <c r="H30" i="6" l="1"/>
  <c r="F35" i="6"/>
  <c r="F30" i="6"/>
  <c r="F31" i="6" s="1"/>
  <c r="E46" i="5"/>
  <c r="E48" i="5" s="1"/>
  <c r="F47" i="5"/>
  <c r="F46" i="5" s="1"/>
  <c r="F48" i="5" s="1"/>
  <c r="G31" i="6" l="1"/>
  <c r="G47" i="5"/>
  <c r="G46" i="5" s="1"/>
  <c r="G48" i="5" s="1"/>
</calcChain>
</file>

<file path=xl/sharedStrings.xml><?xml version="1.0" encoding="utf-8"?>
<sst xmlns="http://schemas.openxmlformats.org/spreadsheetml/2006/main" count="171" uniqueCount="105">
  <si>
    <t>Investment properties</t>
  </si>
  <si>
    <t>Equity accounted investments</t>
  </si>
  <si>
    <t>Deferred tax assets</t>
  </si>
  <si>
    <t>Property, plant and equipment</t>
  </si>
  <si>
    <t>Goodwill</t>
  </si>
  <si>
    <t>Intangible assets</t>
  </si>
  <si>
    <t>Financial derivative assets</t>
  </si>
  <si>
    <t>Other investments</t>
  </si>
  <si>
    <t>Other non-current assets</t>
  </si>
  <si>
    <t>Trade and other receivables</t>
  </si>
  <si>
    <t>Cash and cash equivalents</t>
  </si>
  <si>
    <t>Assets classified as held for sale</t>
  </si>
  <si>
    <t>Share capital</t>
  </si>
  <si>
    <t>Reserves</t>
  </si>
  <si>
    <t>Perpetual securities</t>
  </si>
  <si>
    <t>Non-controlling interests</t>
  </si>
  <si>
    <t>Loans and borrowings (Non-current)</t>
  </si>
  <si>
    <t>Non-recourse borrowings of managed entities (Non-current)</t>
  </si>
  <si>
    <t>Financial derivative liabilities (Non-current)</t>
  </si>
  <si>
    <t>Deferred tax liabilities</t>
  </si>
  <si>
    <t>Other non-current liabilities</t>
  </si>
  <si>
    <t>Loans and borrowings (Current)</t>
  </si>
  <si>
    <t>Non-recourse borrowings of managed entities (Current)</t>
  </si>
  <si>
    <t>Trade and other payables</t>
  </si>
  <si>
    <t>Current tax payable</t>
  </si>
  <si>
    <t>Liabilities classified as held for sale</t>
  </si>
  <si>
    <t>Total liabilities</t>
  </si>
  <si>
    <t>Total equity</t>
  </si>
  <si>
    <t>('mm)</t>
  </si>
  <si>
    <t xml:space="preserve">Total non current assets </t>
  </si>
  <si>
    <t xml:space="preserve">Total current assests </t>
  </si>
  <si>
    <t xml:space="preserve">Total Assets </t>
  </si>
  <si>
    <t>Non-current liabilities</t>
  </si>
  <si>
    <t>Current liabilities</t>
  </si>
  <si>
    <t>(mm)</t>
  </si>
  <si>
    <t>Act 12m</t>
  </si>
  <si>
    <t>Fcst 12m</t>
  </si>
  <si>
    <t>CY23-26</t>
  </si>
  <si>
    <t>CAGR</t>
  </si>
  <si>
    <t>Loans and borrowings</t>
  </si>
  <si>
    <t>Non-current</t>
  </si>
  <si>
    <t>Current</t>
  </si>
  <si>
    <t>Non-recourse borrowings of managed entities</t>
  </si>
  <si>
    <t>Equity attributable to owners of the Issuer</t>
  </si>
  <si>
    <t>Total capitalisation</t>
  </si>
  <si>
    <t>Rental and related income</t>
  </si>
  <si>
    <t>Management fees</t>
  </si>
  <si>
    <t>Energy sales</t>
  </si>
  <si>
    <t>Freezer services</t>
  </si>
  <si>
    <t>Data center service income</t>
  </si>
  <si>
    <t>Sales of goods</t>
  </si>
  <si>
    <t>Distributions from investments</t>
  </si>
  <si>
    <t>Revenue</t>
  </si>
  <si>
    <t>Changes in fair value of equity investments held at fair value through profit or loss</t>
  </si>
  <si>
    <t>Government subsidies and others</t>
  </si>
  <si>
    <t>Total Other (losses)/ income</t>
  </si>
  <si>
    <t>Property-related expenses</t>
  </si>
  <si>
    <t>Cost of goods and other financial services cost</t>
  </si>
  <si>
    <t>Total Direct expenses</t>
  </si>
  <si>
    <t>Employee compensation</t>
  </si>
  <si>
    <t>Depreciation and amortisation</t>
  </si>
  <si>
    <t>General, administrative and other operating expenses</t>
  </si>
  <si>
    <t>Total Other expenses</t>
  </si>
  <si>
    <t>Share of results from equity accounted investments (net of tax expense)</t>
  </si>
  <si>
    <t>Profit from operating activities after share of results of equity accounted investments</t>
  </si>
  <si>
    <t>Net finance costs</t>
  </si>
  <si>
    <t>Gain on disposal of subsidiaries</t>
  </si>
  <si>
    <t>Gain on disposal of equity accounted investments</t>
  </si>
  <si>
    <t>Gain on disposal of investment properties</t>
  </si>
  <si>
    <t>Gain on disposal of assets and liabilities classified as held for sale</t>
  </si>
  <si>
    <t>Others</t>
  </si>
  <si>
    <t>Total Other net (losses)/ gains</t>
  </si>
  <si>
    <t>Profit before changes in fair value of investment properties held by consolidated vehicles</t>
  </si>
  <si>
    <t>Changes in fair value of investment properties</t>
  </si>
  <si>
    <t>Profit before tax</t>
  </si>
  <si>
    <t>Tax expense</t>
  </si>
  <si>
    <t>Profit for the year</t>
  </si>
  <si>
    <t>Total Revenue Growth YoY</t>
  </si>
  <si>
    <t>(+) Net finance costs</t>
  </si>
  <si>
    <t>(+) Depreciation and amortisation</t>
  </si>
  <si>
    <t>EBITDA</t>
  </si>
  <si>
    <t>EBITDA Growth YoY</t>
  </si>
  <si>
    <t xml:space="preserve">Net Profit </t>
  </si>
  <si>
    <t>Net cash from operating activities</t>
  </si>
  <si>
    <t>Net cash used in investing activities</t>
  </si>
  <si>
    <t>Net cash from financing activities</t>
  </si>
  <si>
    <t>Net (decrease)/increase in cash and cash equivalents</t>
  </si>
  <si>
    <t>Cash and cash equivalents at beginning of year</t>
  </si>
  <si>
    <t>Effects of exchange rate changes on cash balances held in foreign currencies</t>
  </si>
  <si>
    <t>Cash and cash equivalent of subsidiaries reclassified as assets held for sale</t>
  </si>
  <si>
    <t>Cash and cash equivalents at end of year</t>
  </si>
  <si>
    <t>Restricted cash</t>
  </si>
  <si>
    <t>Cash and cash equivalents in the statement of financial position</t>
  </si>
  <si>
    <t>Depreciation of property, plant and equipment</t>
  </si>
  <si>
    <t>Amortization of intangible assets</t>
  </si>
  <si>
    <t>Capitalized contract costs</t>
  </si>
  <si>
    <t>Share-based payment expense/(credit)</t>
  </si>
  <si>
    <t>Impairment losses</t>
  </si>
  <si>
    <t>Changes in fair value of equity investments at FVTPL</t>
  </si>
  <si>
    <t>Distributions from other investments</t>
  </si>
  <si>
    <t>Income from equity accounted investments</t>
  </si>
  <si>
    <t>Other net gains on disposals</t>
  </si>
  <si>
    <t>Changes in operating assets and liabilities:</t>
  </si>
  <si>
    <t>Tax paid</t>
  </si>
  <si>
    <t>Net cash generated from/(used in) operating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</si>
</sst>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76" formatCode="0.0%"/>
    <numFmt numFmtId="179" formatCode="0.0000_);[Red]\(0.00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1" fillId="0" borderId="1" xfId="0" applyNumberFormat="1" applyFont="1" applyBorder="1" applyAlignment="1">
      <alignment horizontal="center" vertical="top"/>
    </xf>
    <xf numFmtId="9" fontId="0" fillId="0" borderId="0" xfId="1" applyFont="1"/>
    <xf numFmtId="176" fontId="0" fillId="0" borderId="0" xfId="1" applyNumberFormat="1" applyFont="1"/>
    <xf numFmtId="176" fontId="3" fillId="0" borderId="0" xfId="1" applyNumberFormat="1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176" fontId="5" fillId="3" borderId="0" xfId="0" applyNumberFormat="1" applyFont="1" applyFill="1"/>
    <xf numFmtId="176" fontId="6" fillId="0" borderId="0" xfId="1" applyNumberFormat="1" applyFont="1" applyBorder="1"/>
    <xf numFmtId="164" fontId="1" fillId="0" borderId="0" xfId="0" applyNumberFormat="1" applyFont="1"/>
    <xf numFmtId="164" fontId="1" fillId="0" borderId="6" xfId="0" applyNumberFormat="1" applyFont="1" applyBorder="1"/>
    <xf numFmtId="0" fontId="1" fillId="0" borderId="0" xfId="0" applyFont="1" applyAlignment="1">
      <alignment wrapText="1"/>
    </xf>
    <xf numFmtId="0" fontId="1" fillId="0" borderId="6" xfId="0" applyFont="1" applyBorder="1"/>
    <xf numFmtId="0" fontId="1" fillId="4" borderId="0" xfId="0" applyFont="1" applyFill="1"/>
    <xf numFmtId="164" fontId="1" fillId="4" borderId="0" xfId="0" applyNumberFormat="1" applyFont="1" applyFill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79" fontId="0" fillId="0" borderId="0" xfId="0" applyNumberFormat="1"/>
    <xf numFmtId="176" fontId="3" fillId="0" borderId="0" xfId="0" applyNumberFormat="1" applyFont="1"/>
    <xf numFmtId="9" fontId="0" fillId="0" borderId="0" xfId="0" applyNumberFormat="1"/>
    <xf numFmtId="179" fontId="1" fillId="2" borderId="0" xfId="0" applyNumberFormat="1" applyFont="1" applyFill="1" applyAlignment="1">
      <alignment wrapText="1"/>
    </xf>
    <xf numFmtId="179" fontId="0" fillId="2" borderId="0" xfId="0" applyNumberFormat="1" applyFill="1"/>
    <xf numFmtId="0" fontId="1" fillId="2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179" fontId="0" fillId="5" borderId="0" xfId="0" applyNumberFormat="1" applyFill="1"/>
    <xf numFmtId="0" fontId="0" fillId="6" borderId="0" xfId="0" applyFill="1" applyAlignment="1">
      <alignment wrapText="1"/>
    </xf>
    <xf numFmtId="179" fontId="0" fillId="6" borderId="0" xfId="0" applyNumberFormat="1" applyFill="1"/>
    <xf numFmtId="0" fontId="1" fillId="6" borderId="0" xfId="0" applyFont="1" applyFill="1" applyAlignment="1">
      <alignment wrapText="1"/>
    </xf>
    <xf numFmtId="0" fontId="0" fillId="0" borderId="0" xfId="0" applyAlignment="1">
      <alignment vertical="center" wrapText="1"/>
    </xf>
    <xf numFmtId="176" fontId="3" fillId="3" borderId="0" xfId="1" applyNumberFormat="1" applyFont="1" applyFill="1"/>
    <xf numFmtId="176" fontId="3" fillId="3" borderId="0" xfId="0" applyNumberFormat="1" applyFont="1" applyFill="1"/>
    <xf numFmtId="179" fontId="1" fillId="0" borderId="0" xfId="0" applyNumberFormat="1" applyFont="1" applyAlignment="1">
      <alignment vertical="center" wrapText="1"/>
    </xf>
    <xf numFmtId="179" fontId="1" fillId="0" borderId="6" xfId="0" applyNumberFormat="1" applyFont="1" applyBorder="1"/>
    <xf numFmtId="0" fontId="4" fillId="0" borderId="0" xfId="0" applyFont="1" applyAlignment="1">
      <alignment vertical="center"/>
    </xf>
    <xf numFmtId="176" fontId="6" fillId="0" borderId="0" xfId="1" applyNumberFormat="1" applyFont="1"/>
    <xf numFmtId="0" fontId="0" fillId="0" borderId="0" xfId="0" applyAlignment="1">
      <alignment vertical="center"/>
    </xf>
    <xf numFmtId="179" fontId="1" fillId="2" borderId="0" xfId="0" applyNumberFormat="1" applyFont="1" applyFill="1"/>
    <xf numFmtId="179" fontId="0" fillId="0" borderId="0" xfId="0" applyNumberFormat="1" applyAlignment="1">
      <alignment vertical="center"/>
    </xf>
    <xf numFmtId="0" fontId="7" fillId="0" borderId="0" xfId="0" applyFont="1" applyAlignment="1">
      <alignment wrapText="1"/>
    </xf>
    <xf numFmtId="179" fontId="7" fillId="0" borderId="7" xfId="0" applyNumberFormat="1" applyFont="1" applyBorder="1"/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3" fontId="1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9695</xdr:rowOff>
    </xdr:from>
    <xdr:to>
      <xdr:col>7</xdr:col>
      <xdr:colOff>475038</xdr:colOff>
      <xdr:row>29</xdr:row>
      <xdr:rowOff>19390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3167C39-586D-BC4F-97BE-5EB4223391DE}"/>
            </a:ext>
          </a:extLst>
        </xdr:cNvPr>
        <xdr:cNvCxnSpPr/>
      </xdr:nvCxnSpPr>
      <xdr:spPr>
        <a:xfrm>
          <a:off x="0" y="6194595"/>
          <a:ext cx="12603538" cy="969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139700</xdr:rowOff>
    </xdr:from>
    <xdr:to>
      <xdr:col>9</xdr:col>
      <xdr:colOff>342900</xdr:colOff>
      <xdr:row>12</xdr:row>
      <xdr:rowOff>110203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12AE7-F400-F8C6-56B1-4AA25EC3D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700"/>
          <a:ext cx="7772400" cy="2256503"/>
        </a:xfrm>
        <a:prstGeom prst="rect">
          <a:avLst/>
        </a:prstGeom>
      </xdr:spPr>
    </xdr:pic>
    <xdr:clientData/>
  </xdr:twoCellAnchor>
  <xdr:twoCellAnchor editAs="oneCell">
    <xdr:from>
      <xdr:col>0</xdr:col>
      <xdr:colOff>660400</xdr:colOff>
      <xdr:row>14</xdr:row>
      <xdr:rowOff>101600</xdr:rowOff>
    </xdr:from>
    <xdr:to>
      <xdr:col>10</xdr:col>
      <xdr:colOff>177800</xdr:colOff>
      <xdr:row>31</xdr:row>
      <xdr:rowOff>141779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1BDDBB-919F-CD7A-4C12-3DA5998FC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2768600"/>
          <a:ext cx="7772400" cy="32786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slee/Downloads/Selected_Consolidated_Statement_of_Cash_Flows_Millions.xlsx" TargetMode="External"/><Relationship Id="rId1" Type="http://schemas.openxmlformats.org/officeDocument/2006/relationships/externalLinkPath" Target="/Users/irislee/Downloads/Selected_Consolidated_Statement_of_Cash_Flows_Mill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1 (2)"/>
    </sheetNames>
    <sheetDataSet>
      <sheetData sheetId="0">
        <row r="2">
          <cell r="B2">
            <v>865.76300000000003</v>
          </cell>
          <cell r="C2">
            <v>-296.66000000000003</v>
          </cell>
          <cell r="D2">
            <v>679.65099999999995</v>
          </cell>
        </row>
        <row r="3">
          <cell r="B3">
            <v>-2625.6529999999998</v>
          </cell>
          <cell r="C3">
            <v>-2056.0729999999999</v>
          </cell>
          <cell r="D3">
            <v>-693.04899999999998</v>
          </cell>
        </row>
        <row r="4">
          <cell r="B4">
            <v>2538.9989999999998</v>
          </cell>
          <cell r="C4">
            <v>3500.76</v>
          </cell>
          <cell r="D4">
            <v>-1104.2850000000001</v>
          </cell>
        </row>
        <row r="5">
          <cell r="B5">
            <v>779.10899999999992</v>
          </cell>
          <cell r="C5">
            <v>1148.0270000000005</v>
          </cell>
          <cell r="D5">
            <v>-1117.683</v>
          </cell>
        </row>
        <row r="6">
          <cell r="B6">
            <v>1482.9269999999999</v>
          </cell>
          <cell r="C6">
            <v>2017.7619999999999</v>
          </cell>
          <cell r="D6">
            <v>2484.6170000000002</v>
          </cell>
        </row>
        <row r="7">
          <cell r="B7">
            <v>7.194</v>
          </cell>
          <cell r="C7">
            <v>-42.927</v>
          </cell>
          <cell r="D7">
            <v>-12.446999999999999</v>
          </cell>
        </row>
        <row r="8">
          <cell r="B8">
            <v>-251.458</v>
          </cell>
          <cell r="C8">
            <v>-638.245</v>
          </cell>
          <cell r="D8">
            <v>518.75900000000001</v>
          </cell>
        </row>
        <row r="9">
          <cell r="B9">
            <v>2017.7719999999999</v>
          </cell>
          <cell r="C9">
            <v>2484.6170000000006</v>
          </cell>
          <cell r="D9">
            <v>1873.2460000000003</v>
          </cell>
        </row>
        <row r="10">
          <cell r="B10">
            <v>27.452999999999999</v>
          </cell>
          <cell r="C10">
            <v>104.65</v>
          </cell>
          <cell r="D10">
            <v>291.14100000000002</v>
          </cell>
        </row>
        <row r="11">
          <cell r="B11">
            <v>2045.2249999999999</v>
          </cell>
          <cell r="C11">
            <v>2589.2670000000007</v>
          </cell>
          <cell r="D11">
            <v>2164.3870000000002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DB2-A949-2A44-8D13-EFB6D29F8284}">
  <dimension ref="A1:G12"/>
  <sheetViews>
    <sheetView tabSelected="1" zoomScale="132" workbookViewId="0">
      <selection activeCell="E12" sqref="E12:G12"/>
    </sheetView>
  </sheetViews>
  <sheetFormatPr baseColWidth="10" defaultColWidth="8.83203125" defaultRowHeight="15" x14ac:dyDescent="0.2"/>
  <cols>
    <col min="1" max="1" width="42.5" style="25" customWidth="1"/>
    <col min="2" max="4" width="24" customWidth="1"/>
  </cols>
  <sheetData>
    <row r="1" spans="1:7" ht="16" x14ac:dyDescent="0.2">
      <c r="A1" s="49" t="s">
        <v>28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</row>
    <row r="2" spans="1:7" ht="16" x14ac:dyDescent="0.2">
      <c r="A2" s="37" t="s">
        <v>83</v>
      </c>
      <c r="B2">
        <f>[1]Sheet1!B2/1000</f>
        <v>0.86576300000000006</v>
      </c>
      <c r="C2">
        <f>[1]Sheet1!C2/1000</f>
        <v>-0.29666000000000003</v>
      </c>
      <c r="D2">
        <f>[1]Sheet1!D2/1000</f>
        <v>0.67965100000000001</v>
      </c>
    </row>
    <row r="3" spans="1:7" ht="16" x14ac:dyDescent="0.2">
      <c r="A3" s="37" t="s">
        <v>84</v>
      </c>
      <c r="B3">
        <f>[1]Sheet1!B3/1000</f>
        <v>-2.6256529999999998</v>
      </c>
      <c r="C3">
        <f>[1]Sheet1!C3/1000</f>
        <v>-2.056073</v>
      </c>
      <c r="D3">
        <f>[1]Sheet1!D3/1000</f>
        <v>-0.69304900000000003</v>
      </c>
    </row>
    <row r="4" spans="1:7" ht="16" x14ac:dyDescent="0.2">
      <c r="A4" s="37" t="s">
        <v>85</v>
      </c>
      <c r="B4">
        <f>[1]Sheet1!B4/1000</f>
        <v>2.538999</v>
      </c>
      <c r="C4">
        <f>[1]Sheet1!C4/1000</f>
        <v>3.5007600000000001</v>
      </c>
      <c r="D4">
        <f>[1]Sheet1!D4/1000</f>
        <v>-1.1042850000000002</v>
      </c>
    </row>
    <row r="5" spans="1:7" ht="16" x14ac:dyDescent="0.2">
      <c r="A5" s="37" t="s">
        <v>86</v>
      </c>
      <c r="B5">
        <f>[1]Sheet1!B5/1000</f>
        <v>0.77910899999999994</v>
      </c>
      <c r="C5">
        <f>[1]Sheet1!C5/1000</f>
        <v>1.1480270000000006</v>
      </c>
      <c r="D5">
        <f>[1]Sheet1!D5/1000</f>
        <v>-1.117683</v>
      </c>
    </row>
    <row r="6" spans="1:7" x14ac:dyDescent="0.2">
      <c r="A6" s="37"/>
    </row>
    <row r="7" spans="1:7" ht="16" x14ac:dyDescent="0.2">
      <c r="A7" s="37" t="s">
        <v>87</v>
      </c>
      <c r="B7">
        <f>[1]Sheet1!B6/1000</f>
        <v>1.4829269999999999</v>
      </c>
      <c r="C7">
        <f>[1]Sheet1!C6/1000</f>
        <v>2.0177619999999998</v>
      </c>
      <c r="D7">
        <f>[1]Sheet1!D6/1000</f>
        <v>2.4846170000000001</v>
      </c>
    </row>
    <row r="8" spans="1:7" ht="32" x14ac:dyDescent="0.2">
      <c r="A8" s="37" t="s">
        <v>88</v>
      </c>
      <c r="B8">
        <f>[1]Sheet1!B7/1000</f>
        <v>7.1939999999999999E-3</v>
      </c>
      <c r="C8">
        <f>[1]Sheet1!C7/1000</f>
        <v>-4.2927E-2</v>
      </c>
      <c r="D8">
        <f>[1]Sheet1!D7/1000</f>
        <v>-1.2447E-2</v>
      </c>
    </row>
    <row r="9" spans="1:7" ht="32" x14ac:dyDescent="0.2">
      <c r="A9" s="37" t="s">
        <v>89</v>
      </c>
      <c r="B9">
        <f>[1]Sheet1!B8/1000</f>
        <v>-0.25145800000000001</v>
      </c>
      <c r="C9">
        <f>[1]Sheet1!C8/1000</f>
        <v>-0.63824499999999995</v>
      </c>
      <c r="D9">
        <f>[1]Sheet1!D8/1000</f>
        <v>0.51875899999999997</v>
      </c>
    </row>
    <row r="10" spans="1:7" ht="16" x14ac:dyDescent="0.2">
      <c r="A10" s="37" t="s">
        <v>90</v>
      </c>
      <c r="B10">
        <f>[1]Sheet1!B9/1000</f>
        <v>2.0177719999999999</v>
      </c>
      <c r="C10">
        <f>[1]Sheet1!C9/1000</f>
        <v>2.4846170000000005</v>
      </c>
      <c r="D10">
        <f>[1]Sheet1!D9/1000</f>
        <v>1.8732460000000004</v>
      </c>
      <c r="E10">
        <f>AVERAGE(B10:D10)</f>
        <v>2.1252116666666669</v>
      </c>
      <c r="F10">
        <f t="shared" ref="F10:G11" si="0">AVERAGE(C10:E10)</f>
        <v>2.1610248888888894</v>
      </c>
      <c r="G10">
        <f t="shared" si="0"/>
        <v>2.0531608518518523</v>
      </c>
    </row>
    <row r="11" spans="1:7" ht="16" x14ac:dyDescent="0.2">
      <c r="A11" s="37" t="s">
        <v>91</v>
      </c>
      <c r="B11">
        <f>[1]Sheet1!B10/1000</f>
        <v>2.7452999999999998E-2</v>
      </c>
      <c r="C11">
        <f>[1]Sheet1!C10/1000</f>
        <v>0.10465000000000001</v>
      </c>
      <c r="D11">
        <f>[1]Sheet1!D10/1000</f>
        <v>0.29114100000000004</v>
      </c>
      <c r="E11">
        <f>AVERAGE(B11:D11)</f>
        <v>0.14108133333333336</v>
      </c>
      <c r="F11">
        <f t="shared" si="0"/>
        <v>0.17895744444444447</v>
      </c>
      <c r="G11">
        <f t="shared" si="0"/>
        <v>0.20372659259259263</v>
      </c>
    </row>
    <row r="12" spans="1:7" ht="32" x14ac:dyDescent="0.2">
      <c r="A12" s="37" t="s">
        <v>92</v>
      </c>
      <c r="B12">
        <f>[1]Sheet1!B11/1000</f>
        <v>2.0452249999999998</v>
      </c>
      <c r="C12">
        <f>[1]Sheet1!C11/1000</f>
        <v>2.5892670000000009</v>
      </c>
      <c r="D12">
        <f>[1]Sheet1!D11/1000</f>
        <v>2.1643870000000001</v>
      </c>
      <c r="E12">
        <f>SUM(E10:E11)</f>
        <v>2.2662930000000001</v>
      </c>
      <c r="F12">
        <f t="shared" ref="F12:G12" si="1">SUM(F10:F11)</f>
        <v>2.3399823333333338</v>
      </c>
      <c r="G12">
        <f t="shared" si="1"/>
        <v>2.2568874444444447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BF85-A5F2-1F4D-885F-6A8923B51F60}">
  <dimension ref="A1:C20"/>
  <sheetViews>
    <sheetView zoomScale="150" workbookViewId="0">
      <selection sqref="A1:C2"/>
    </sheetView>
  </sheetViews>
  <sheetFormatPr baseColWidth="10" defaultRowHeight="15" x14ac:dyDescent="0.2"/>
  <cols>
    <col min="1" max="1" width="25.33203125" customWidth="1"/>
    <col min="2" max="2" width="24" customWidth="1"/>
    <col min="3" max="3" width="29.1640625" customWidth="1"/>
  </cols>
  <sheetData>
    <row r="1" spans="1:3" ht="16" x14ac:dyDescent="0.2">
      <c r="A1" s="49" t="s">
        <v>28</v>
      </c>
      <c r="B1" s="1">
        <v>2023</v>
      </c>
      <c r="C1" s="1">
        <v>2022</v>
      </c>
    </row>
    <row r="2" spans="1:3" x14ac:dyDescent="0.2">
      <c r="A2" t="s">
        <v>74</v>
      </c>
      <c r="B2" s="50">
        <v>1303195</v>
      </c>
      <c r="C2" s="50">
        <v>547373</v>
      </c>
    </row>
    <row r="3" spans="1:3" x14ac:dyDescent="0.2">
      <c r="A3" t="s">
        <v>93</v>
      </c>
      <c r="B3" s="50">
        <v>73329</v>
      </c>
      <c r="C3" s="50">
        <v>136333</v>
      </c>
    </row>
    <row r="4" spans="1:3" x14ac:dyDescent="0.2">
      <c r="A4" t="s">
        <v>94</v>
      </c>
      <c r="B4" s="50">
        <v>32479</v>
      </c>
      <c r="C4" s="50">
        <v>73146</v>
      </c>
    </row>
    <row r="5" spans="1:3" x14ac:dyDescent="0.2">
      <c r="A5" t="s">
        <v>95</v>
      </c>
      <c r="B5" s="50">
        <v>14420</v>
      </c>
      <c r="C5" s="50">
        <v>24703</v>
      </c>
    </row>
    <row r="6" spans="1:3" x14ac:dyDescent="0.2">
      <c r="A6" t="s">
        <v>96</v>
      </c>
      <c r="B6" s="50">
        <v>-103416</v>
      </c>
      <c r="C6" s="50">
        <v>250289</v>
      </c>
    </row>
    <row r="7" spans="1:3" x14ac:dyDescent="0.2">
      <c r="A7" t="s">
        <v>97</v>
      </c>
      <c r="B7" s="50">
        <v>44141</v>
      </c>
      <c r="C7" s="50">
        <v>168873</v>
      </c>
    </row>
    <row r="8" spans="1:3" x14ac:dyDescent="0.2">
      <c r="A8" t="s">
        <v>98</v>
      </c>
      <c r="B8" s="50">
        <v>60960</v>
      </c>
      <c r="C8" s="50">
        <v>4844</v>
      </c>
    </row>
    <row r="9" spans="1:3" x14ac:dyDescent="0.2">
      <c r="A9" t="s">
        <v>73</v>
      </c>
      <c r="B9" s="50">
        <v>-890418</v>
      </c>
      <c r="C9" s="50">
        <v>-341670</v>
      </c>
    </row>
    <row r="10" spans="1:3" x14ac:dyDescent="0.2">
      <c r="A10" t="s">
        <v>99</v>
      </c>
      <c r="B10" s="50">
        <v>-58155</v>
      </c>
      <c r="C10" s="50">
        <v>-37524</v>
      </c>
    </row>
    <row r="11" spans="1:3" x14ac:dyDescent="0.2">
      <c r="A11" t="s">
        <v>100</v>
      </c>
      <c r="B11" s="50">
        <v>-154086</v>
      </c>
      <c r="C11" s="50">
        <v>-175222</v>
      </c>
    </row>
    <row r="12" spans="1:3" x14ac:dyDescent="0.2">
      <c r="A12" t="s">
        <v>101</v>
      </c>
      <c r="B12" s="50">
        <v>-715848</v>
      </c>
      <c r="C12" s="50">
        <v>-383247</v>
      </c>
    </row>
    <row r="13" spans="1:3" x14ac:dyDescent="0.2">
      <c r="A13" t="s">
        <v>65</v>
      </c>
      <c r="B13" s="50">
        <v>781401</v>
      </c>
      <c r="C13" s="50">
        <v>757780</v>
      </c>
    </row>
    <row r="14" spans="1:3" x14ac:dyDescent="0.2">
      <c r="A14" t="s">
        <v>70</v>
      </c>
      <c r="B14" s="50">
        <v>2610</v>
      </c>
      <c r="C14">
        <v>590</v>
      </c>
    </row>
    <row r="15" spans="1:3" x14ac:dyDescent="0.2">
      <c r="A15" t="s">
        <v>102</v>
      </c>
    </row>
    <row r="16" spans="1:3" x14ac:dyDescent="0.2">
      <c r="A16" t="s">
        <v>9</v>
      </c>
      <c r="B16" s="50">
        <v>-68888</v>
      </c>
      <c r="C16" s="50">
        <v>-173020</v>
      </c>
    </row>
    <row r="17" spans="1:3" x14ac:dyDescent="0.2">
      <c r="A17" t="s">
        <v>23</v>
      </c>
      <c r="B17" s="50">
        <v>-442985</v>
      </c>
      <c r="C17" s="50">
        <v>135626</v>
      </c>
    </row>
    <row r="18" spans="1:3" x14ac:dyDescent="0.2">
      <c r="A18" t="s">
        <v>91</v>
      </c>
      <c r="B18" s="50">
        <v>-27453</v>
      </c>
      <c r="C18" s="50">
        <v>-140370</v>
      </c>
    </row>
    <row r="19" spans="1:3" x14ac:dyDescent="0.2">
      <c r="A19" t="s">
        <v>103</v>
      </c>
      <c r="B19" s="50">
        <v>-147946</v>
      </c>
      <c r="C19" s="50">
        <v>-168853</v>
      </c>
    </row>
    <row r="20" spans="1:3" x14ac:dyDescent="0.2">
      <c r="A20" s="2" t="s">
        <v>104</v>
      </c>
      <c r="B20" s="51">
        <v>-296660</v>
      </c>
      <c r="C20" s="51">
        <v>679651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0F7-FCBB-D34B-9ABF-569B8854D034}">
  <dimension ref="A1:G11"/>
  <sheetViews>
    <sheetView zoomScale="132" workbookViewId="0">
      <selection activeCell="B9" sqref="B9"/>
    </sheetView>
  </sheetViews>
  <sheetFormatPr baseColWidth="10" defaultColWidth="8.83203125" defaultRowHeight="15" x14ac:dyDescent="0.2"/>
  <cols>
    <col min="1" max="1" width="42.5" style="25" customWidth="1"/>
    <col min="2" max="4" width="24" customWidth="1"/>
  </cols>
  <sheetData>
    <row r="1" spans="1:7" ht="16" x14ac:dyDescent="0.2">
      <c r="A1" s="49" t="s">
        <v>28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</row>
    <row r="2" spans="1:7" ht="16" x14ac:dyDescent="0.2">
      <c r="A2" s="37" t="s">
        <v>83</v>
      </c>
      <c r="B2">
        <v>865.76300000000003</v>
      </c>
      <c r="C2">
        <v>-296.66000000000003</v>
      </c>
      <c r="D2">
        <v>679.65099999999995</v>
      </c>
    </row>
    <row r="3" spans="1:7" ht="16" x14ac:dyDescent="0.2">
      <c r="A3" s="37" t="s">
        <v>84</v>
      </c>
      <c r="B3">
        <v>-2625.6529999999998</v>
      </c>
      <c r="C3">
        <v>-2056.0729999999999</v>
      </c>
      <c r="D3">
        <v>-693.04899999999998</v>
      </c>
    </row>
    <row r="4" spans="1:7" ht="16" x14ac:dyDescent="0.2">
      <c r="A4" s="37" t="s">
        <v>85</v>
      </c>
      <c r="B4">
        <v>2538.9989999999998</v>
      </c>
      <c r="C4">
        <v>3500.76</v>
      </c>
      <c r="D4">
        <v>-1104.2850000000001</v>
      </c>
    </row>
    <row r="5" spans="1:7" ht="16" x14ac:dyDescent="0.2">
      <c r="A5" s="37" t="s">
        <v>86</v>
      </c>
      <c r="B5">
        <f>SUM(B2:B4)</f>
        <v>779.10899999999992</v>
      </c>
      <c r="C5">
        <f t="shared" ref="C5:D5" si="0">SUM(C2:C4)</f>
        <v>1148.0270000000005</v>
      </c>
      <c r="D5">
        <f t="shared" si="0"/>
        <v>-1117.683</v>
      </c>
    </row>
    <row r="6" spans="1:7" ht="16" x14ac:dyDescent="0.2">
      <c r="A6" s="37" t="s">
        <v>87</v>
      </c>
      <c r="B6">
        <v>1482.9269999999999</v>
      </c>
      <c r="C6">
        <v>2017.7619999999999</v>
      </c>
      <c r="D6">
        <v>2484.6170000000002</v>
      </c>
    </row>
    <row r="7" spans="1:7" ht="32" x14ac:dyDescent="0.2">
      <c r="A7" s="37" t="s">
        <v>88</v>
      </c>
      <c r="B7">
        <v>7.194</v>
      </c>
      <c r="C7">
        <v>-42.927</v>
      </c>
      <c r="D7">
        <v>-12.446999999999999</v>
      </c>
    </row>
    <row r="8" spans="1:7" ht="32" x14ac:dyDescent="0.2">
      <c r="A8" s="37" t="s">
        <v>89</v>
      </c>
      <c r="B8">
        <v>-251.458</v>
      </c>
      <c r="C8">
        <v>-638.245</v>
      </c>
      <c r="D8">
        <v>518.75900000000001</v>
      </c>
    </row>
    <row r="9" spans="1:7" ht="16" x14ac:dyDescent="0.2">
      <c r="A9" s="37" t="s">
        <v>90</v>
      </c>
      <c r="B9">
        <f>SUM(B5:B8)</f>
        <v>2017.7719999999999</v>
      </c>
      <c r="C9">
        <f t="shared" ref="C9:D9" si="1">SUM(C5:C8)</f>
        <v>2484.6170000000006</v>
      </c>
      <c r="D9">
        <f t="shared" si="1"/>
        <v>1873.2460000000003</v>
      </c>
    </row>
    <row r="10" spans="1:7" ht="16" x14ac:dyDescent="0.2">
      <c r="A10" s="37" t="s">
        <v>91</v>
      </c>
      <c r="B10">
        <v>27.452999999999999</v>
      </c>
      <c r="C10">
        <v>104.65</v>
      </c>
      <c r="D10">
        <v>291.14100000000002</v>
      </c>
    </row>
    <row r="11" spans="1:7" ht="32" x14ac:dyDescent="0.2">
      <c r="A11" s="37" t="s">
        <v>92</v>
      </c>
      <c r="B11">
        <f>SUM(B9:B10)</f>
        <v>2045.2249999999999</v>
      </c>
      <c r="C11">
        <f t="shared" ref="C11:D11" si="2">SUM(C9:C10)</f>
        <v>2589.2670000000007</v>
      </c>
      <c r="D11">
        <f t="shared" si="2"/>
        <v>2164.3870000000002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39C7-EA7C-F74D-A0BD-47D2059AB221}">
  <dimension ref="A1:H35"/>
  <sheetViews>
    <sheetView zoomScale="98" workbookViewId="0">
      <selection activeCell="I19" sqref="I19"/>
    </sheetView>
  </sheetViews>
  <sheetFormatPr baseColWidth="10" defaultRowHeight="15" x14ac:dyDescent="0.2"/>
  <cols>
    <col min="1" max="1" width="26.6640625" customWidth="1"/>
  </cols>
  <sheetData>
    <row r="1" spans="1:8" ht="16" x14ac:dyDescent="0.2">
      <c r="A1" s="10" t="s">
        <v>34</v>
      </c>
      <c r="B1" s="11" t="s">
        <v>35</v>
      </c>
      <c r="C1" s="11" t="s">
        <v>35</v>
      </c>
      <c r="D1" s="11" t="s">
        <v>35</v>
      </c>
      <c r="E1" s="11" t="s">
        <v>36</v>
      </c>
      <c r="F1" s="11" t="s">
        <v>36</v>
      </c>
      <c r="G1" s="11" t="s">
        <v>36</v>
      </c>
      <c r="H1" s="12" t="s">
        <v>37</v>
      </c>
    </row>
    <row r="2" spans="1:8" ht="16" customHeight="1" x14ac:dyDescent="0.2">
      <c r="A2" s="13"/>
      <c r="B2" s="14">
        <v>2021</v>
      </c>
      <c r="C2" s="14">
        <v>2022</v>
      </c>
      <c r="D2" s="14">
        <v>2023</v>
      </c>
      <c r="E2" s="14">
        <v>2024</v>
      </c>
      <c r="F2" s="14">
        <v>2025</v>
      </c>
      <c r="G2" s="14">
        <v>2026</v>
      </c>
      <c r="H2" s="15" t="s">
        <v>38</v>
      </c>
    </row>
    <row r="3" spans="1:8" ht="16" x14ac:dyDescent="0.2">
      <c r="A3" s="37" t="s">
        <v>45</v>
      </c>
      <c r="B3" s="26">
        <v>1.0798110000000001</v>
      </c>
      <c r="C3" s="26">
        <v>0.93589699999999998</v>
      </c>
      <c r="D3" s="26">
        <v>0.88359500000000002</v>
      </c>
      <c r="E3" s="26">
        <f>AVERAGE(B3:D3)</f>
        <v>0.9664343333333334</v>
      </c>
      <c r="F3" s="26">
        <f>AVERAGE(C3:E3)</f>
        <v>0.92864211111111106</v>
      </c>
      <c r="G3" s="26">
        <f>AVERAGE(D3:F3)</f>
        <v>0.92622381481481486</v>
      </c>
    </row>
    <row r="4" spans="1:8" ht="16" x14ac:dyDescent="0.2">
      <c r="A4" s="37" t="s">
        <v>46</v>
      </c>
      <c r="B4" s="26">
        <v>0.44985599999999998</v>
      </c>
      <c r="C4" s="26">
        <v>0.57936799999999999</v>
      </c>
      <c r="D4" s="26">
        <v>1.0814049999999999</v>
      </c>
      <c r="E4" s="26">
        <f>D4*(1+E5)</f>
        <v>1.2436157499999998</v>
      </c>
      <c r="F4" s="26">
        <f>E4*(1+F5)</f>
        <v>1.4301581124999996</v>
      </c>
      <c r="G4" s="26">
        <f>F4*(1+G5)</f>
        <v>1.6446818293749994</v>
      </c>
    </row>
    <row r="5" spans="1:8" x14ac:dyDescent="0.2">
      <c r="A5" s="37"/>
      <c r="B5" s="26"/>
      <c r="C5" s="26"/>
      <c r="D5" s="26"/>
      <c r="E5" s="16">
        <v>0.15</v>
      </c>
      <c r="F5" s="16">
        <v>0.15</v>
      </c>
      <c r="G5" s="16">
        <v>0.15</v>
      </c>
    </row>
    <row r="6" spans="1:8" ht="16" x14ac:dyDescent="0.2">
      <c r="A6" s="37" t="s">
        <v>47</v>
      </c>
      <c r="B6" s="26">
        <v>0</v>
      </c>
      <c r="C6" s="26">
        <v>0.17094000000000001</v>
      </c>
      <c r="D6" s="26">
        <v>0.15271499999999999</v>
      </c>
      <c r="E6" s="26">
        <f>AVERAGE(C6:D6)</f>
        <v>0.16182750000000001</v>
      </c>
      <c r="F6" s="26">
        <f t="shared" ref="F6:G6" si="0">AVERAGE(D6:E6)</f>
        <v>0.15727125</v>
      </c>
      <c r="G6" s="26">
        <f t="shared" si="0"/>
        <v>0.15954937499999999</v>
      </c>
    </row>
    <row r="7" spans="1:8" ht="16" x14ac:dyDescent="0.2">
      <c r="A7" s="37" t="s">
        <v>48</v>
      </c>
      <c r="B7" s="26">
        <v>6.5085000000000004E-2</v>
      </c>
      <c r="C7" s="26">
        <v>9.3201000000000006E-2</v>
      </c>
      <c r="D7" s="26">
        <v>0.124185</v>
      </c>
      <c r="E7" s="3">
        <f>D7*(1+E8)</f>
        <v>0.17165047672882655</v>
      </c>
      <c r="F7" s="3">
        <f>E7*(1+F8)</f>
        <v>0.23298622538766658</v>
      </c>
      <c r="G7" s="3">
        <f>F7*(1+G8)</f>
        <v>0.31913814588954464</v>
      </c>
    </row>
    <row r="8" spans="1:8" x14ac:dyDescent="0.2">
      <c r="A8" s="37"/>
      <c r="B8" s="26"/>
      <c r="C8" s="38">
        <f>(C7-B7)/B7</f>
        <v>0.43198893754321271</v>
      </c>
      <c r="D8" s="38">
        <f>(D7-C7)/C7</f>
        <v>0.33244278494865931</v>
      </c>
      <c r="E8" s="39">
        <f>AVERAGE(C8:D8)</f>
        <v>0.38221586124593598</v>
      </c>
      <c r="F8" s="39">
        <f t="shared" ref="F8:G8" si="1">AVERAGE(D8:E8)</f>
        <v>0.35732932309729765</v>
      </c>
      <c r="G8" s="39">
        <f t="shared" si="1"/>
        <v>0.36977259217161684</v>
      </c>
    </row>
    <row r="9" spans="1:8" ht="16" x14ac:dyDescent="0.2">
      <c r="A9" s="37" t="s">
        <v>49</v>
      </c>
      <c r="B9" s="26">
        <v>7.5339999999999999E-3</v>
      </c>
      <c r="C9" s="26">
        <v>4.5393000000000003E-2</v>
      </c>
      <c r="D9" s="26">
        <v>0.13538900000000001</v>
      </c>
      <c r="E9" s="26">
        <f>D9*(1+E10)</f>
        <v>0.40616700000000006</v>
      </c>
      <c r="F9" s="26">
        <f t="shared" ref="F9:G9" si="2">E9*(1+F10)</f>
        <v>1.0154175000000001</v>
      </c>
      <c r="G9" s="26">
        <f t="shared" si="2"/>
        <v>2.0308350000000002</v>
      </c>
    </row>
    <row r="10" spans="1:8" x14ac:dyDescent="0.2">
      <c r="A10" s="37"/>
      <c r="B10" s="26"/>
      <c r="C10" s="38">
        <f>(C9-B9)/B9</f>
        <v>5.0250862755508372</v>
      </c>
      <c r="D10" s="38">
        <f>(D9-C9)/C9</f>
        <v>1.9825964355737669</v>
      </c>
      <c r="E10" s="38">
        <v>2</v>
      </c>
      <c r="F10" s="38">
        <v>1.5</v>
      </c>
      <c r="G10" s="38">
        <v>1</v>
      </c>
    </row>
    <row r="11" spans="1:8" ht="16" x14ac:dyDescent="0.2">
      <c r="A11" s="37" t="s">
        <v>50</v>
      </c>
      <c r="B11" s="26">
        <v>4.3090000000000003E-3</v>
      </c>
      <c r="C11" s="26">
        <v>2.7719000000000001E-2</v>
      </c>
      <c r="D11" s="26">
        <v>1.6313999999999999E-2</v>
      </c>
      <c r="E11" s="26">
        <f>AVERAGE(B11:D11)</f>
        <v>1.6114E-2</v>
      </c>
      <c r="F11" s="26">
        <f t="shared" ref="F11:G12" si="3">AVERAGE(C11:E11)</f>
        <v>2.0049000000000001E-2</v>
      </c>
      <c r="G11" s="26">
        <f t="shared" si="3"/>
        <v>1.7492333333333332E-2</v>
      </c>
    </row>
    <row r="12" spans="1:8" ht="17" thickBot="1" x14ac:dyDescent="0.25">
      <c r="A12" s="37" t="s">
        <v>51</v>
      </c>
      <c r="B12" s="26">
        <v>2.7592999999999999E-2</v>
      </c>
      <c r="C12" s="26">
        <v>5.8154999999999998E-2</v>
      </c>
      <c r="D12" s="26">
        <v>3.7524000000000002E-2</v>
      </c>
      <c r="E12" s="26">
        <f>AVERAGE(B12:D12)</f>
        <v>4.1090666666666664E-2</v>
      </c>
      <c r="F12" s="26">
        <f t="shared" si="3"/>
        <v>4.5589888888888895E-2</v>
      </c>
      <c r="G12" s="26">
        <f t="shared" si="3"/>
        <v>4.1401518518518525E-2</v>
      </c>
    </row>
    <row r="13" spans="1:8" ht="16" x14ac:dyDescent="0.2">
      <c r="A13" s="40" t="s">
        <v>52</v>
      </c>
      <c r="B13" s="41">
        <f>B3+B4+B6+B7+B9+B11+B12</f>
        <v>1.634188</v>
      </c>
      <c r="C13" s="41">
        <f>C3+C4+C6+C7+C9+C11+C12</f>
        <v>1.9106730000000001</v>
      </c>
      <c r="D13" s="41">
        <f>D3+D4+D6+D7+D9+D11+D12</f>
        <v>2.431127</v>
      </c>
      <c r="E13" s="41">
        <f>E3+E4+E6+E7+E9+E11+E12</f>
        <v>3.0068997267288267</v>
      </c>
      <c r="F13" s="41">
        <f>F3+F4+F6+F7+F9+F11+F12</f>
        <v>3.8301140878876665</v>
      </c>
      <c r="G13" s="41">
        <f>G3+G4+G6+G7+G9+G11+G12</f>
        <v>5.139322016931211</v>
      </c>
      <c r="H13" s="17">
        <f>(G13/D13)^(1/3)-1</f>
        <v>0.28341189828468827</v>
      </c>
    </row>
    <row r="14" spans="1:8" x14ac:dyDescent="0.2">
      <c r="A14" s="42" t="s">
        <v>77</v>
      </c>
      <c r="C14" s="17">
        <f>(C13-B13)/B13</f>
        <v>0.16918800040142265</v>
      </c>
      <c r="D14" s="17">
        <f t="shared" ref="D14:G14" si="4">(D13-C13)/C13</f>
        <v>0.27239302591285897</v>
      </c>
      <c r="E14" s="17">
        <f t="shared" si="4"/>
        <v>0.23683366880003662</v>
      </c>
      <c r="F14" s="17">
        <f t="shared" si="4"/>
        <v>0.27377512919408381</v>
      </c>
      <c r="G14" s="17">
        <f t="shared" si="4"/>
        <v>0.34181956437897687</v>
      </c>
    </row>
    <row r="16" spans="1:8" ht="16" x14ac:dyDescent="0.2">
      <c r="A16" s="37" t="s">
        <v>55</v>
      </c>
      <c r="B16" s="26">
        <v>0.36552799999999996</v>
      </c>
      <c r="C16" s="26">
        <v>-7.9369999999999996E-3</v>
      </c>
      <c r="D16" s="26">
        <v>0.107713</v>
      </c>
      <c r="E16" s="26">
        <v>0.15510133333333334</v>
      </c>
      <c r="F16" s="26">
        <v>8.495911111111111E-2</v>
      </c>
      <c r="G16" s="26">
        <v>0.11592448148148149</v>
      </c>
      <c r="H16" s="43">
        <f>(G16/D16)^(1/3)-1</f>
        <v>2.4791890463561561E-2</v>
      </c>
    </row>
    <row r="18" spans="1:8" x14ac:dyDescent="0.2">
      <c r="A18" s="44" t="s">
        <v>58</v>
      </c>
      <c r="B18" s="26">
        <v>-0.37997500000000001</v>
      </c>
      <c r="C18" s="26">
        <v>-0.631942</v>
      </c>
      <c r="D18" s="26">
        <v>-0.71083600000000002</v>
      </c>
      <c r="E18" s="26">
        <v>-0.57425099999999996</v>
      </c>
      <c r="F18" s="26">
        <v>-0.63900966666666659</v>
      </c>
      <c r="G18" s="26">
        <v>-0.64136555555555541</v>
      </c>
    </row>
    <row r="19" spans="1:8" x14ac:dyDescent="0.2">
      <c r="A19" s="44" t="s">
        <v>62</v>
      </c>
      <c r="B19" s="26">
        <v>-1.8527260000000001</v>
      </c>
      <c r="C19" s="26">
        <v>-0.94655</v>
      </c>
      <c r="D19" s="26">
        <v>-1.42299</v>
      </c>
      <c r="E19" s="26">
        <v>-1.4074219999999997</v>
      </c>
      <c r="F19" s="26">
        <v>-1.258987333333333</v>
      </c>
      <c r="G19" s="26">
        <v>-1.3631331111111109</v>
      </c>
    </row>
    <row r="20" spans="1:8" ht="48" x14ac:dyDescent="0.2">
      <c r="A20" s="25" t="s">
        <v>63</v>
      </c>
      <c r="B20" s="26">
        <v>1.0779209999999999</v>
      </c>
      <c r="C20" s="26">
        <v>0.154086</v>
      </c>
      <c r="D20" s="26">
        <v>0.17522199999999999</v>
      </c>
      <c r="E20" s="26">
        <v>0.16465399999999999</v>
      </c>
      <c r="F20" s="26">
        <v>0.16993799999999998</v>
      </c>
      <c r="G20" s="26">
        <v>0.167296</v>
      </c>
    </row>
    <row r="21" spans="1:8" ht="16" x14ac:dyDescent="0.2">
      <c r="A21" s="25" t="s">
        <v>65</v>
      </c>
      <c r="B21" s="26">
        <v>-0.45056400000000002</v>
      </c>
      <c r="C21" s="26">
        <v>-0.78140100000000001</v>
      </c>
      <c r="D21" s="26">
        <v>-0.75778000000000001</v>
      </c>
      <c r="E21" s="26">
        <f>AVERAGE(B21:D21)</f>
        <v>-0.66324833333333333</v>
      </c>
      <c r="F21" s="26">
        <f t="shared" ref="F21:G21" si="5">AVERAGE(C21:E21)</f>
        <v>-0.73414311111111108</v>
      </c>
      <c r="G21" s="26">
        <f t="shared" si="5"/>
        <v>-0.71839048148148155</v>
      </c>
    </row>
    <row r="22" spans="1:8" ht="16" x14ac:dyDescent="0.2">
      <c r="A22" s="25" t="s">
        <v>71</v>
      </c>
      <c r="B22" s="26">
        <v>0.91030200000000006</v>
      </c>
      <c r="C22" s="26">
        <v>0.71584800000000004</v>
      </c>
      <c r="D22" s="26">
        <v>0.383247</v>
      </c>
      <c r="E22" s="3">
        <v>0.25328027847948881</v>
      </c>
      <c r="F22" s="3">
        <v>0.15149387837632547</v>
      </c>
      <c r="G22" s="3">
        <v>9.5365958364255127E-2</v>
      </c>
      <c r="H22" s="43"/>
    </row>
    <row r="23" spans="1:8" ht="32" x14ac:dyDescent="0.2">
      <c r="A23" s="25" t="s">
        <v>73</v>
      </c>
      <c r="B23" s="26">
        <v>1.3597520000000001</v>
      </c>
      <c r="C23" s="26">
        <v>0.89041800000000004</v>
      </c>
      <c r="D23" s="26">
        <v>0.34166999999999997</v>
      </c>
      <c r="E23" s="26">
        <f>AVERAGE(B23:D23)</f>
        <v>0.86394666666666675</v>
      </c>
      <c r="F23" s="26">
        <f t="shared" ref="F23:G23" si="6">AVERAGE(C23:E23)</f>
        <v>0.6986782222222222</v>
      </c>
      <c r="G23" s="26">
        <f t="shared" si="6"/>
        <v>0.63476496296296292</v>
      </c>
      <c r="H23" s="43">
        <f>(G23/D23)^(1/3)-1</f>
        <v>0.22933062194977527</v>
      </c>
    </row>
    <row r="25" spans="1:8" ht="16" x14ac:dyDescent="0.2">
      <c r="A25" s="31" t="s">
        <v>74</v>
      </c>
      <c r="B25" s="45">
        <f>B13+B16+B18+B19+B20+B21+B22+B23</f>
        <v>2.6644259999999997</v>
      </c>
      <c r="C25" s="45">
        <f t="shared" ref="C25:G25" si="7">C13+C16+C18+C19+C20+C21+C22+C23</f>
        <v>1.3031950000000001</v>
      </c>
      <c r="D25" s="45">
        <f t="shared" si="7"/>
        <v>0.54737299999999989</v>
      </c>
      <c r="E25" s="45">
        <f t="shared" si="7"/>
        <v>1.7989606718749829</v>
      </c>
      <c r="F25" s="45">
        <f t="shared" si="7"/>
        <v>2.3030431884862148</v>
      </c>
      <c r="G25" s="45">
        <f t="shared" si="7"/>
        <v>3.4297842715917617</v>
      </c>
      <c r="H25" s="43"/>
    </row>
    <row r="27" spans="1:8" x14ac:dyDescent="0.2">
      <c r="A27" t="s">
        <v>78</v>
      </c>
      <c r="B27" s="26">
        <f>-B21</f>
        <v>0.45056400000000002</v>
      </c>
      <c r="C27" s="26">
        <f t="shared" ref="C27:G27" si="8">-C21</f>
        <v>0.78140100000000001</v>
      </c>
      <c r="D27" s="26">
        <f t="shared" si="8"/>
        <v>0.75778000000000001</v>
      </c>
      <c r="E27" s="26">
        <f t="shared" si="8"/>
        <v>0.66324833333333333</v>
      </c>
      <c r="F27" s="26">
        <f t="shared" si="8"/>
        <v>0.73414311111111108</v>
      </c>
      <c r="G27" s="26">
        <f t="shared" si="8"/>
        <v>0.71839048148148155</v>
      </c>
    </row>
    <row r="28" spans="1:8" ht="18" customHeight="1" x14ac:dyDescent="0.2">
      <c r="A28" s="37" t="s">
        <v>79</v>
      </c>
      <c r="B28" s="46">
        <v>3.7954000000000002E-2</v>
      </c>
      <c r="C28" s="46">
        <v>8.1798999999999997E-2</v>
      </c>
      <c r="D28" s="46">
        <v>0.14713999999999999</v>
      </c>
      <c r="E28" s="46">
        <v>0.29089678812953301</v>
      </c>
      <c r="F28" s="46">
        <v>0.54918496959072005</v>
      </c>
      <c r="G28" s="46">
        <v>1.0612752473882101</v>
      </c>
    </row>
    <row r="30" spans="1:8" ht="16" x14ac:dyDescent="0.2">
      <c r="A30" s="32" t="s">
        <v>80</v>
      </c>
      <c r="B30" s="33">
        <f>B25+B27+B28</f>
        <v>3.1529439999999997</v>
      </c>
      <c r="C30" s="33">
        <f t="shared" ref="C30:G30" si="9">C25+C27+C28</f>
        <v>2.1663950000000005</v>
      </c>
      <c r="D30" s="33">
        <f t="shared" si="9"/>
        <v>1.4522929999999998</v>
      </c>
      <c r="E30" s="33">
        <f t="shared" si="9"/>
        <v>2.7531057933378493</v>
      </c>
      <c r="F30" s="33">
        <f t="shared" si="9"/>
        <v>3.5863712691880458</v>
      </c>
      <c r="G30" s="33">
        <f t="shared" si="9"/>
        <v>5.2094500004614535</v>
      </c>
      <c r="H30" s="43">
        <f>(G30/D30)^(1/3)-1</f>
        <v>0.53077916782902546</v>
      </c>
    </row>
    <row r="31" spans="1:8" x14ac:dyDescent="0.2">
      <c r="A31" s="42" t="s">
        <v>81</v>
      </c>
      <c r="C31" s="17">
        <f>(C30-B30)/B30</f>
        <v>-0.31289772352442646</v>
      </c>
      <c r="D31" s="17">
        <f t="shared" ref="D31:G31" si="10">(D30-C30)/C30</f>
        <v>-0.32962686859967849</v>
      </c>
      <c r="E31" s="17">
        <f t="shared" si="10"/>
        <v>0.89569583640343209</v>
      </c>
      <c r="F31" s="17">
        <f t="shared" si="10"/>
        <v>0.30266380531637699</v>
      </c>
      <c r="G31" s="17">
        <f t="shared" si="10"/>
        <v>0.45256851827303213</v>
      </c>
    </row>
    <row r="34" spans="1:8" ht="16" thickBot="1" x14ac:dyDescent="0.25">
      <c r="A34" t="s">
        <v>75</v>
      </c>
      <c r="B34" s="26">
        <v>-0.97838899999999995</v>
      </c>
      <c r="C34" s="26">
        <v>-0.76917500000000005</v>
      </c>
      <c r="D34" s="26">
        <v>-0.31409300000000001</v>
      </c>
      <c r="E34" s="26">
        <v>-0.74603628384106135</v>
      </c>
      <c r="F34" s="26">
        <v>-0.89929352275378005</v>
      </c>
      <c r="G34" s="26">
        <v>-1.1506086474975818</v>
      </c>
    </row>
    <row r="35" spans="1:8" ht="17" thickBot="1" x14ac:dyDescent="0.25">
      <c r="A35" s="47" t="s">
        <v>82</v>
      </c>
      <c r="B35" s="48">
        <f>B25+B34</f>
        <v>1.6860369999999998</v>
      </c>
      <c r="C35" s="48">
        <f t="shared" ref="C35:G35" si="11">C25+C34</f>
        <v>0.53402000000000005</v>
      </c>
      <c r="D35" s="48">
        <f t="shared" si="11"/>
        <v>0.23327999999999988</v>
      </c>
      <c r="E35" s="48">
        <f t="shared" si="11"/>
        <v>1.0529243880339214</v>
      </c>
      <c r="F35" s="48">
        <f t="shared" si="11"/>
        <v>1.4037496657324349</v>
      </c>
      <c r="G35" s="48">
        <f t="shared" si="11"/>
        <v>2.2791756240941798</v>
      </c>
      <c r="H35" s="43"/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AABF-DDF8-8643-9298-13569302649F}">
  <dimension ref="A1:G59"/>
  <sheetViews>
    <sheetView topLeftCell="A25" workbookViewId="0">
      <selection activeCell="E45" sqref="E45"/>
    </sheetView>
  </sheetViews>
  <sheetFormatPr baseColWidth="10" defaultColWidth="8.83203125" defaultRowHeight="15" x14ac:dyDescent="0.2"/>
  <cols>
    <col min="1" max="1" width="45.5" style="25" customWidth="1"/>
    <col min="2" max="2" width="22.6640625" style="26" customWidth="1"/>
    <col min="3" max="3" width="17.5" style="26" customWidth="1"/>
    <col min="4" max="4" width="22" style="26" customWidth="1"/>
    <col min="5" max="7" width="17.1640625" customWidth="1"/>
  </cols>
  <sheetData>
    <row r="1" spans="1:7" ht="16" x14ac:dyDescent="0.2">
      <c r="A1" s="24" t="s">
        <v>34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</row>
    <row r="2" spans="1:7" ht="16" x14ac:dyDescent="0.2">
      <c r="A2" s="25" t="s">
        <v>45</v>
      </c>
      <c r="B2" s="26">
        <v>1.0798110000000001</v>
      </c>
      <c r="C2" s="26">
        <v>0.93589699999999998</v>
      </c>
      <c r="D2" s="26">
        <v>0.88359500000000002</v>
      </c>
      <c r="E2" s="26">
        <f>AVERAGE(B2:D2)</f>
        <v>0.9664343333333334</v>
      </c>
      <c r="F2" s="26">
        <f>AVERAGE(C2:E2)</f>
        <v>0.92864211111111106</v>
      </c>
      <c r="G2" s="26">
        <f>AVERAGE(D2:F2)</f>
        <v>0.92622381481481486</v>
      </c>
    </row>
    <row r="3" spans="1:7" ht="16" x14ac:dyDescent="0.2">
      <c r="A3" s="25" t="s">
        <v>46</v>
      </c>
      <c r="B3" s="26">
        <v>0.44985599999999998</v>
      </c>
      <c r="C3" s="26">
        <v>0.57936799999999999</v>
      </c>
      <c r="D3" s="26">
        <v>1.0814049999999999</v>
      </c>
      <c r="E3" s="26">
        <f>D3*(1+E4)</f>
        <v>1.2436157499999998</v>
      </c>
      <c r="F3" s="26">
        <f t="shared" ref="F3:G3" si="0">E3*(1+F4)</f>
        <v>1.4301581124999996</v>
      </c>
      <c r="G3" s="26">
        <f t="shared" si="0"/>
        <v>1.6446818293749994</v>
      </c>
    </row>
    <row r="4" spans="1:7" x14ac:dyDescent="0.2">
      <c r="E4" s="27">
        <v>0.15</v>
      </c>
      <c r="F4" s="27">
        <v>0.15</v>
      </c>
      <c r="G4" s="27">
        <v>0.15</v>
      </c>
    </row>
    <row r="5" spans="1:7" ht="16" x14ac:dyDescent="0.2">
      <c r="A5" s="25" t="s">
        <v>47</v>
      </c>
      <c r="B5" s="26">
        <v>0</v>
      </c>
      <c r="C5" s="26">
        <v>0.17094000000000001</v>
      </c>
      <c r="D5" s="26">
        <v>0.15271499999999999</v>
      </c>
      <c r="E5" s="26">
        <f>AVERAGE(C5:D5)</f>
        <v>0.16182750000000001</v>
      </c>
      <c r="F5" s="26">
        <f t="shared" ref="F5:G5" si="1">AVERAGE(D5:E5)</f>
        <v>0.15727125</v>
      </c>
      <c r="G5" s="26">
        <f t="shared" si="1"/>
        <v>0.15954937499999999</v>
      </c>
    </row>
    <row r="6" spans="1:7" ht="16" x14ac:dyDescent="0.2">
      <c r="A6" s="25" t="s">
        <v>48</v>
      </c>
      <c r="B6" s="26">
        <v>6.5085000000000004E-2</v>
      </c>
      <c r="C6" s="26">
        <v>9.3201000000000006E-2</v>
      </c>
      <c r="D6" s="26">
        <v>0.124185</v>
      </c>
      <c r="E6" s="3">
        <f>D6*(1+E7)</f>
        <v>0.17165047672882655</v>
      </c>
      <c r="F6" s="3">
        <f>E6*(1+F7)</f>
        <v>0.23298622538766658</v>
      </c>
      <c r="G6" s="3">
        <f>F6*(1+G7)</f>
        <v>0.31913814588954464</v>
      </c>
    </row>
    <row r="7" spans="1:7" x14ac:dyDescent="0.2">
      <c r="C7" s="9">
        <f>(C6-B6)/B6</f>
        <v>0.43198893754321271</v>
      </c>
      <c r="D7" s="9">
        <f>(D6-C6)/C6</f>
        <v>0.33244278494865931</v>
      </c>
      <c r="E7" s="27">
        <f>AVERAGE(C7:D7)</f>
        <v>0.38221586124593598</v>
      </c>
      <c r="F7" s="27">
        <f t="shared" ref="F7:G7" si="2">AVERAGE(D7:E7)</f>
        <v>0.35732932309729765</v>
      </c>
      <c r="G7" s="27">
        <f t="shared" si="2"/>
        <v>0.36977259217161684</v>
      </c>
    </row>
    <row r="8" spans="1:7" ht="16" x14ac:dyDescent="0.2">
      <c r="A8" s="25" t="s">
        <v>49</v>
      </c>
      <c r="B8" s="26">
        <v>7.5339999999999999E-3</v>
      </c>
      <c r="C8" s="26">
        <v>4.5393000000000003E-2</v>
      </c>
      <c r="D8" s="26">
        <v>0.13538900000000001</v>
      </c>
      <c r="E8" s="26">
        <f>D8*(1+E9)</f>
        <v>0.40616700000000006</v>
      </c>
      <c r="F8" s="26">
        <f t="shared" ref="F8:G8" si="3">E8*(1+F9)</f>
        <v>1.0154175000000001</v>
      </c>
      <c r="G8" s="26">
        <f t="shared" si="3"/>
        <v>2.0308350000000002</v>
      </c>
    </row>
    <row r="9" spans="1:7" x14ac:dyDescent="0.2">
      <c r="C9" s="28">
        <f>(C8-B8)/B8</f>
        <v>5.0250862755508372</v>
      </c>
      <c r="D9" s="28">
        <f>(D8-C8)/C8</f>
        <v>1.9825964355737669</v>
      </c>
      <c r="E9" s="28">
        <v>2</v>
      </c>
      <c r="F9" s="28">
        <v>1.5</v>
      </c>
      <c r="G9" s="28">
        <v>1</v>
      </c>
    </row>
    <row r="10" spans="1:7" ht="16" x14ac:dyDescent="0.2">
      <c r="A10" s="25" t="s">
        <v>50</v>
      </c>
      <c r="B10" s="26">
        <v>4.3090000000000003E-3</v>
      </c>
      <c r="C10" s="26">
        <v>2.7719000000000001E-2</v>
      </c>
      <c r="D10" s="26">
        <v>1.6313999999999999E-2</v>
      </c>
      <c r="E10" s="26">
        <f>AVERAGE(B10:D10)</f>
        <v>1.6114E-2</v>
      </c>
      <c r="F10" s="26">
        <f t="shared" ref="F10:G11" si="4">AVERAGE(C10:E10)</f>
        <v>2.0049000000000001E-2</v>
      </c>
      <c r="G10" s="26">
        <f t="shared" si="4"/>
        <v>1.7492333333333332E-2</v>
      </c>
    </row>
    <row r="11" spans="1:7" ht="16" x14ac:dyDescent="0.2">
      <c r="A11" s="25" t="s">
        <v>51</v>
      </c>
      <c r="B11" s="26">
        <v>2.7592999999999999E-2</v>
      </c>
      <c r="C11" s="26">
        <v>5.8154999999999998E-2</v>
      </c>
      <c r="D11" s="26">
        <v>3.7524000000000002E-2</v>
      </c>
      <c r="E11" s="26">
        <f>AVERAGE(B11:D11)</f>
        <v>4.1090666666666664E-2</v>
      </c>
      <c r="F11" s="26">
        <f t="shared" si="4"/>
        <v>4.5589888888888895E-2</v>
      </c>
      <c r="G11" s="26">
        <f t="shared" si="4"/>
        <v>4.1401518518518525E-2</v>
      </c>
    </row>
    <row r="12" spans="1:7" ht="16" x14ac:dyDescent="0.2">
      <c r="A12" s="29" t="s">
        <v>52</v>
      </c>
      <c r="B12" s="30">
        <f>B2+B3+B5+B6+B8+B10+B11</f>
        <v>1.634188</v>
      </c>
      <c r="C12" s="30">
        <f t="shared" ref="C12:G12" si="5">C2+C3+C5+C6+C8+C10+C11</f>
        <v>1.9106730000000001</v>
      </c>
      <c r="D12" s="30">
        <f t="shared" si="5"/>
        <v>2.431127</v>
      </c>
      <c r="E12" s="30">
        <f t="shared" si="5"/>
        <v>3.0068997267288267</v>
      </c>
      <c r="F12" s="30">
        <f t="shared" si="5"/>
        <v>3.8301140878876665</v>
      </c>
      <c r="G12" s="30">
        <f t="shared" si="5"/>
        <v>5.139322016931211</v>
      </c>
    </row>
    <row r="13" spans="1:7" x14ac:dyDescent="0.2">
      <c r="A13" s="20"/>
      <c r="C13" s="8">
        <f>(C12-B12)/B12</f>
        <v>0.16918800040142265</v>
      </c>
      <c r="D13" s="8">
        <f t="shared" ref="D13:G13" si="6">(D12-C12)/C12</f>
        <v>0.27239302591285897</v>
      </c>
      <c r="E13" s="8">
        <f>(E12-D12)/D12</f>
        <v>0.23683366880003662</v>
      </c>
      <c r="F13" s="8">
        <f t="shared" si="6"/>
        <v>0.27377512919408381</v>
      </c>
      <c r="G13" s="8">
        <f t="shared" si="6"/>
        <v>0.34181956437897687</v>
      </c>
    </row>
    <row r="14" spans="1:7" ht="32" x14ac:dyDescent="0.2">
      <c r="A14" s="25" t="s">
        <v>53</v>
      </c>
      <c r="B14" s="26">
        <v>0.28830099999999997</v>
      </c>
      <c r="C14" s="26">
        <v>-6.096E-2</v>
      </c>
      <c r="D14" s="26">
        <v>-4.8440000000000002E-3</v>
      </c>
    </row>
    <row r="15" spans="1:7" ht="16" x14ac:dyDescent="0.2">
      <c r="A15" s="25" t="s">
        <v>54</v>
      </c>
      <c r="B15" s="26">
        <v>7.7227000000000004E-2</v>
      </c>
      <c r="C15" s="26">
        <v>5.3023000000000001E-2</v>
      </c>
      <c r="D15" s="26">
        <v>0.112557</v>
      </c>
    </row>
    <row r="16" spans="1:7" ht="16" x14ac:dyDescent="0.2">
      <c r="A16" s="31" t="s">
        <v>55</v>
      </c>
      <c r="B16" s="30">
        <f>SUM(B14:B15)</f>
        <v>0.36552799999999996</v>
      </c>
      <c r="C16" s="30">
        <f t="shared" ref="C16:D16" si="7">SUM(C14:C15)</f>
        <v>-7.9369999999999996E-3</v>
      </c>
      <c r="D16" s="30">
        <f t="shared" si="7"/>
        <v>0.107713</v>
      </c>
      <c r="E16" s="30">
        <f>AVERAGE(B16:D16)</f>
        <v>0.15510133333333334</v>
      </c>
      <c r="F16" s="30">
        <f t="shared" ref="F16:G16" si="8">AVERAGE(C16:E16)</f>
        <v>8.495911111111111E-2</v>
      </c>
      <c r="G16" s="30">
        <f t="shared" si="8"/>
        <v>0.11592448148148149</v>
      </c>
    </row>
    <row r="18" spans="1:7" ht="16" x14ac:dyDescent="0.2">
      <c r="A18" s="25" t="s">
        <v>56</v>
      </c>
      <c r="B18" s="26">
        <v>-0.37609399999999998</v>
      </c>
      <c r="C18" s="26">
        <v>-0.45943800000000001</v>
      </c>
      <c r="D18" s="26">
        <v>-0.58154300000000003</v>
      </c>
    </row>
    <row r="19" spans="1:7" ht="16" x14ac:dyDescent="0.2">
      <c r="A19" s="25" t="s">
        <v>57</v>
      </c>
      <c r="B19" s="26">
        <v>-3.8809999999999999E-3</v>
      </c>
      <c r="C19" s="26">
        <v>-0.17250399999999999</v>
      </c>
      <c r="D19" s="26">
        <v>-0.12929299999999999</v>
      </c>
    </row>
    <row r="20" spans="1:7" ht="16" x14ac:dyDescent="0.2">
      <c r="A20" s="31" t="s">
        <v>58</v>
      </c>
      <c r="B20" s="30">
        <f>SUM(B18:B19)</f>
        <v>-0.37997500000000001</v>
      </c>
      <c r="C20" s="30">
        <f t="shared" ref="C20:D20" si="9">SUM(C18:C19)</f>
        <v>-0.631942</v>
      </c>
      <c r="D20" s="30">
        <f t="shared" si="9"/>
        <v>-0.71083600000000002</v>
      </c>
      <c r="E20" s="30">
        <f>AVERAGE(B20:D20)</f>
        <v>-0.57425099999999996</v>
      </c>
      <c r="F20" s="30">
        <f t="shared" ref="F20:G20" si="10">AVERAGE(C20:E20)</f>
        <v>-0.63900966666666659</v>
      </c>
      <c r="G20" s="30">
        <f t="shared" si="10"/>
        <v>-0.64136555555555541</v>
      </c>
    </row>
    <row r="22" spans="1:7" ht="16" x14ac:dyDescent="0.2">
      <c r="A22" s="25" t="s">
        <v>59</v>
      </c>
      <c r="B22" s="26">
        <v>-1.5090570000000001</v>
      </c>
      <c r="C22" s="26">
        <v>-0.4521</v>
      </c>
      <c r="D22" s="26">
        <v>-0.78599600000000003</v>
      </c>
    </row>
    <row r="23" spans="1:7" ht="16" x14ac:dyDescent="0.2">
      <c r="A23" s="25" t="s">
        <v>60</v>
      </c>
      <c r="B23" s="26">
        <v>-3.7954000000000002E-2</v>
      </c>
      <c r="C23" s="26">
        <v>-8.1798999999999997E-2</v>
      </c>
      <c r="D23" s="26">
        <v>-0.14713999999999999</v>
      </c>
      <c r="E23" s="26">
        <f>D23*(1+E24)</f>
        <v>-0.29089678812953301</v>
      </c>
      <c r="F23" s="26">
        <f t="shared" ref="F23:G23" si="11">E23*(1+F24)</f>
        <v>-0.5491849695907205</v>
      </c>
      <c r="G23" s="26">
        <f t="shared" si="11"/>
        <v>-1.0612752473882088</v>
      </c>
    </row>
    <row r="24" spans="1:7" x14ac:dyDescent="0.2">
      <c r="C24" s="26">
        <f>(C23-B23)/B23</f>
        <v>1.1552142066712334</v>
      </c>
      <c r="D24" s="26">
        <f>(D23-C23)/C23</f>
        <v>0.79879949632636094</v>
      </c>
      <c r="E24" s="26">
        <f>AVERAGE(C24:D24)</f>
        <v>0.97700685149879718</v>
      </c>
      <c r="F24" s="26">
        <f t="shared" ref="F24:G24" si="12">AVERAGE(D24:E24)</f>
        <v>0.88790317391257911</v>
      </c>
      <c r="G24" s="26">
        <f t="shared" si="12"/>
        <v>0.93245501270568809</v>
      </c>
    </row>
    <row r="25" spans="1:7" ht="16" x14ac:dyDescent="0.2">
      <c r="A25" s="25" t="s">
        <v>61</v>
      </c>
      <c r="B25" s="26">
        <v>-0.30571500000000001</v>
      </c>
      <c r="C25" s="26">
        <v>-0.41265099999999999</v>
      </c>
      <c r="D25" s="26">
        <v>-0.48985400000000001</v>
      </c>
    </row>
    <row r="26" spans="1:7" ht="16" x14ac:dyDescent="0.2">
      <c r="A26" s="31" t="s">
        <v>62</v>
      </c>
      <c r="B26" s="30">
        <f>SUM(B22:B25)</f>
        <v>-1.8527260000000001</v>
      </c>
      <c r="C26" s="30">
        <f t="shared" ref="C26:D26" si="13">SUM(C22:C25)</f>
        <v>0.20866420667123342</v>
      </c>
      <c r="D26" s="30">
        <f t="shared" si="13"/>
        <v>-0.62419050367363904</v>
      </c>
      <c r="E26" s="30">
        <f>AVERAGE(B26:D26)</f>
        <v>-0.75608409900080187</v>
      </c>
      <c r="F26" s="30">
        <f t="shared" ref="F26:G26" si="14">AVERAGE(C26:E26)</f>
        <v>-0.39053679866773577</v>
      </c>
      <c r="G26" s="30">
        <f t="shared" si="14"/>
        <v>-0.59027046711405895</v>
      </c>
    </row>
    <row r="28" spans="1:7" ht="32" x14ac:dyDescent="0.2">
      <c r="A28" s="25" t="s">
        <v>63</v>
      </c>
      <c r="B28" s="26">
        <v>1.0779209999999999</v>
      </c>
      <c r="C28" s="26">
        <v>0.154086</v>
      </c>
      <c r="D28" s="26">
        <v>0.17522199999999999</v>
      </c>
      <c r="E28" s="26">
        <f>AVERAGE(C28:D28)</f>
        <v>0.16465399999999999</v>
      </c>
      <c r="F28" s="26">
        <f t="shared" ref="F28:G28" si="15">AVERAGE(D28:E28)</f>
        <v>0.16993799999999998</v>
      </c>
      <c r="G28" s="26">
        <f t="shared" si="15"/>
        <v>0.167296</v>
      </c>
    </row>
    <row r="29" spans="1:7" x14ac:dyDescent="0.2">
      <c r="E29" s="26"/>
      <c r="F29" s="26"/>
      <c r="G29" s="26"/>
    </row>
    <row r="30" spans="1:7" ht="32" x14ac:dyDescent="0.2">
      <c r="A30" s="31" t="s">
        <v>64</v>
      </c>
      <c r="B30" s="30">
        <f>B12+B16+B20+B26+B28</f>
        <v>0.84493599999999969</v>
      </c>
      <c r="C30" s="30">
        <f t="shared" ref="C30:G30" si="16">C12+C16+C20+C26+C28</f>
        <v>1.6335442066712333</v>
      </c>
      <c r="D30" s="30">
        <f t="shared" si="16"/>
        <v>1.3790354963263609</v>
      </c>
      <c r="E30" s="30">
        <f>E12+E16+E20+E26+E28</f>
        <v>1.9963199610613587</v>
      </c>
      <c r="F30" s="30">
        <f t="shared" si="16"/>
        <v>3.0554647336643752</v>
      </c>
      <c r="G30" s="30">
        <f t="shared" si="16"/>
        <v>4.1909064757430778</v>
      </c>
    </row>
    <row r="31" spans="1:7" x14ac:dyDescent="0.2">
      <c r="A31" s="20"/>
      <c r="E31" s="26"/>
      <c r="F31" s="26"/>
      <c r="G31" s="26"/>
    </row>
    <row r="32" spans="1:7" ht="16" x14ac:dyDescent="0.2">
      <c r="A32" s="25" t="s">
        <v>65</v>
      </c>
      <c r="B32" s="26">
        <v>-0.45056400000000002</v>
      </c>
      <c r="C32" s="26">
        <v>-0.78140100000000001</v>
      </c>
      <c r="D32" s="26">
        <v>-0.75778000000000001</v>
      </c>
      <c r="E32" s="26">
        <f>AVERAGE(B32:D32)</f>
        <v>-0.66324833333333333</v>
      </c>
      <c r="F32" s="26">
        <f t="shared" ref="F32:G32" si="17">AVERAGE(C32:E32)</f>
        <v>-0.73414311111111108</v>
      </c>
      <c r="G32" s="26">
        <f t="shared" si="17"/>
        <v>-0.71839048148148155</v>
      </c>
    </row>
    <row r="34" spans="1:7" ht="16" x14ac:dyDescent="0.2">
      <c r="A34" s="25" t="s">
        <v>66</v>
      </c>
      <c r="B34" s="26">
        <v>0.63019800000000004</v>
      </c>
      <c r="C34" s="26">
        <v>0.140765</v>
      </c>
      <c r="D34" s="26">
        <v>6.2964000000000006E-2</v>
      </c>
    </row>
    <row r="35" spans="1:7" ht="16" x14ac:dyDescent="0.2">
      <c r="A35" s="25" t="s">
        <v>67</v>
      </c>
      <c r="B35" s="26">
        <v>1.7828E-2</v>
      </c>
      <c r="C35" s="26">
        <v>0.262104</v>
      </c>
      <c r="D35" s="26">
        <v>0</v>
      </c>
    </row>
    <row r="36" spans="1:7" ht="16" x14ac:dyDescent="0.2">
      <c r="A36" s="25" t="s">
        <v>68</v>
      </c>
      <c r="B36" s="26">
        <v>4.9498E-2</v>
      </c>
      <c r="C36" s="26">
        <v>4.5887999999999998E-2</v>
      </c>
      <c r="D36" s="26">
        <v>8.0742999999999995E-2</v>
      </c>
    </row>
    <row r="37" spans="1:7" ht="32" x14ac:dyDescent="0.2">
      <c r="A37" s="25" t="s">
        <v>69</v>
      </c>
      <c r="B37" s="26">
        <v>0.192716</v>
      </c>
      <c r="C37" s="26">
        <v>0.24252399999999999</v>
      </c>
      <c r="D37" s="26">
        <v>0.251054</v>
      </c>
    </row>
    <row r="38" spans="1:7" ht="16" x14ac:dyDescent="0.2">
      <c r="A38" s="25" t="s">
        <v>70</v>
      </c>
      <c r="B38" s="26">
        <v>2.0062E-2</v>
      </c>
      <c r="C38" s="26">
        <v>2.4566999999999999E-2</v>
      </c>
      <c r="D38" s="26">
        <v>-1.1514E-2</v>
      </c>
    </row>
    <row r="39" spans="1:7" ht="16" x14ac:dyDescent="0.2">
      <c r="A39" s="31" t="s">
        <v>71</v>
      </c>
      <c r="B39" s="30">
        <f>SUM(B34:B38)</f>
        <v>0.91030200000000006</v>
      </c>
      <c r="C39" s="30">
        <f t="shared" ref="C39:D39" si="18">SUM(C34:C38)</f>
        <v>0.71584800000000004</v>
      </c>
      <c r="D39" s="30">
        <f t="shared" si="18"/>
        <v>0.383247</v>
      </c>
      <c r="E39" s="5">
        <f>D39*(1+E40)</f>
        <v>0.25328027847948881</v>
      </c>
      <c r="F39" s="5">
        <f t="shared" ref="F39" si="19">E39*(1+F40)</f>
        <v>0.15149387837632547</v>
      </c>
      <c r="G39" s="5">
        <f>F39*(1+G40)</f>
        <v>9.5365958364255127E-2</v>
      </c>
    </row>
    <row r="40" spans="1:7" x14ac:dyDescent="0.2">
      <c r="A40" s="20"/>
      <c r="C40" s="9">
        <f>(C39-B39)/B39</f>
        <v>-0.21361482233368706</v>
      </c>
      <c r="D40" s="9">
        <f>(D39-C39)/C39</f>
        <v>-0.46462517182418617</v>
      </c>
      <c r="E40" s="27">
        <f>AVERAGE(C40:D40)</f>
        <v>-0.33911999707893659</v>
      </c>
      <c r="F40" s="27">
        <f>AVERAGE(D40:E40)</f>
        <v>-0.40187258445156138</v>
      </c>
      <c r="G40" s="27">
        <f>AVERAGE(E40:F40)</f>
        <v>-0.37049629076524898</v>
      </c>
    </row>
    <row r="42" spans="1:7" ht="32" x14ac:dyDescent="0.2">
      <c r="A42" s="32" t="s">
        <v>72</v>
      </c>
      <c r="B42" s="33">
        <f>B30+B32+B39</f>
        <v>1.3046739999999997</v>
      </c>
      <c r="C42" s="33">
        <f t="shared" ref="C42:G42" si="20">C30+C32+C39</f>
        <v>1.5679912066712334</v>
      </c>
      <c r="D42" s="33">
        <f t="shared" si="20"/>
        <v>1.0045024963263609</v>
      </c>
      <c r="E42" s="33">
        <f>E30+E32+E39</f>
        <v>1.5863519062075142</v>
      </c>
      <c r="F42" s="33">
        <f t="shared" si="20"/>
        <v>2.4728155009295896</v>
      </c>
      <c r="G42" s="33">
        <f t="shared" si="20"/>
        <v>3.5678819526258514</v>
      </c>
    </row>
    <row r="43" spans="1:7" x14ac:dyDescent="0.2">
      <c r="A43" s="20"/>
      <c r="E43" s="26"/>
      <c r="F43" s="26"/>
      <c r="G43" s="26"/>
    </row>
    <row r="44" spans="1:7" ht="16" x14ac:dyDescent="0.2">
      <c r="A44" s="25" t="s">
        <v>73</v>
      </c>
      <c r="B44" s="26">
        <v>1.3597520000000001</v>
      </c>
      <c r="C44" s="26">
        <v>0.89041800000000004</v>
      </c>
      <c r="D44" s="26">
        <v>0.34166999999999997</v>
      </c>
      <c r="E44" s="26">
        <f>AVERAGE(B44:D44)</f>
        <v>0.86394666666666675</v>
      </c>
      <c r="F44" s="26">
        <f t="shared" ref="F44:G44" si="21">AVERAGE(C44:E44)</f>
        <v>0.6986782222222222</v>
      </c>
      <c r="G44" s="26">
        <f t="shared" si="21"/>
        <v>0.63476496296296292</v>
      </c>
    </row>
    <row r="45" spans="1:7" ht="16" x14ac:dyDescent="0.2">
      <c r="A45" s="34" t="s">
        <v>74</v>
      </c>
      <c r="B45" s="35">
        <f>B42+B44</f>
        <v>2.6644259999999997</v>
      </c>
      <c r="C45" s="35">
        <f t="shared" ref="C45:D45" si="22">C42+C44</f>
        <v>2.4584092066712335</v>
      </c>
      <c r="D45" s="35">
        <f t="shared" si="22"/>
        <v>1.3461724963263608</v>
      </c>
      <c r="E45" s="35">
        <f>E42+E44</f>
        <v>2.4502985728741811</v>
      </c>
      <c r="F45" s="35">
        <f t="shared" ref="F45:G45" si="23">F42+F44</f>
        <v>3.1714937231518117</v>
      </c>
      <c r="G45" s="35">
        <f t="shared" si="23"/>
        <v>4.2026469155888142</v>
      </c>
    </row>
    <row r="46" spans="1:7" ht="16" x14ac:dyDescent="0.2">
      <c r="A46" s="25" t="s">
        <v>75</v>
      </c>
      <c r="B46" s="26">
        <v>-0.97838899999999995</v>
      </c>
      <c r="C46" s="26">
        <v>-0.76917500000000005</v>
      </c>
      <c r="D46" s="26">
        <v>-0.31409300000000001</v>
      </c>
      <c r="E46" s="26">
        <f>E45*E47</f>
        <v>-0.74603628384106135</v>
      </c>
      <c r="F46" s="26">
        <f t="shared" ref="F46:G46" si="24">F45*F47</f>
        <v>-0.89929352275378005</v>
      </c>
      <c r="G46" s="26">
        <f t="shared" si="24"/>
        <v>-1.1506086474975818</v>
      </c>
    </row>
    <row r="47" spans="1:7" x14ac:dyDescent="0.2">
      <c r="B47" s="7">
        <f>B46/B45</f>
        <v>-0.36720441851265528</v>
      </c>
      <c r="C47" s="7">
        <f t="shared" ref="C47:D47" si="25">C46/C45</f>
        <v>-0.31287508927022289</v>
      </c>
      <c r="D47" s="7">
        <f t="shared" si="25"/>
        <v>-0.23332299601807682</v>
      </c>
      <c r="E47" s="28">
        <f>AVERAGE(B47:D47)</f>
        <v>-0.30446750126698502</v>
      </c>
      <c r="F47" s="28">
        <f t="shared" ref="F47:G47" si="26">AVERAGE(C47:E47)</f>
        <v>-0.28355519551842828</v>
      </c>
      <c r="G47" s="28">
        <f t="shared" si="26"/>
        <v>-0.27378189760116339</v>
      </c>
    </row>
    <row r="48" spans="1:7" ht="16" x14ac:dyDescent="0.2">
      <c r="A48" s="36" t="s">
        <v>76</v>
      </c>
      <c r="B48" s="35">
        <f>B45+B46</f>
        <v>1.6860369999999998</v>
      </c>
      <c r="C48" s="35">
        <f t="shared" ref="C48:G48" si="27">C45+C46</f>
        <v>1.6892342066712334</v>
      </c>
      <c r="D48" s="35">
        <f t="shared" si="27"/>
        <v>1.0320794963263609</v>
      </c>
      <c r="E48" s="35">
        <f>E45+E46</f>
        <v>1.7042622890331196</v>
      </c>
      <c r="F48" s="35">
        <f t="shared" si="27"/>
        <v>2.2722002003980317</v>
      </c>
      <c r="G48" s="35">
        <f t="shared" si="27"/>
        <v>3.0520382680912324</v>
      </c>
    </row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opLeftCell="A13" zoomScale="132" workbookViewId="0">
      <selection activeCell="F24" sqref="F24"/>
    </sheetView>
  </sheetViews>
  <sheetFormatPr baseColWidth="10" defaultColWidth="8.83203125" defaultRowHeight="15" x14ac:dyDescent="0.2"/>
  <cols>
    <col min="1" max="1" width="36" customWidth="1"/>
    <col min="2" max="4" width="17.6640625" style="3" customWidth="1"/>
    <col min="5" max="7" width="12.1640625" customWidth="1"/>
  </cols>
  <sheetData>
    <row r="1" spans="1:8" x14ac:dyDescent="0.2">
      <c r="A1" s="1" t="s">
        <v>28</v>
      </c>
      <c r="B1" s="6">
        <v>2021</v>
      </c>
      <c r="C1" s="6">
        <v>2022</v>
      </c>
      <c r="D1" s="6">
        <v>2023</v>
      </c>
      <c r="E1" s="1">
        <v>2024</v>
      </c>
      <c r="F1" s="1">
        <v>2025</v>
      </c>
      <c r="G1" s="1">
        <v>2026</v>
      </c>
    </row>
    <row r="2" spans="1:8" x14ac:dyDescent="0.2">
      <c r="A2" t="s">
        <v>0</v>
      </c>
      <c r="B2" s="3">
        <v>16.619297</v>
      </c>
      <c r="C2" s="3">
        <v>15.308591</v>
      </c>
      <c r="D2" s="3">
        <v>13.964421</v>
      </c>
      <c r="E2" s="3">
        <f>D2*(1+E3)</f>
        <v>12.800685792916948</v>
      </c>
      <c r="F2" s="3">
        <f t="shared" ref="F2:G2" si="0">E2*(1+F3)</f>
        <v>11.705326790564015</v>
      </c>
      <c r="G2" s="3">
        <f t="shared" si="0"/>
        <v>10.716776437206081</v>
      </c>
    </row>
    <row r="3" spans="1:8" x14ac:dyDescent="0.2">
      <c r="C3" s="9">
        <f>(C2-B2)/B2</f>
        <v>-7.8866512825422147E-2</v>
      </c>
      <c r="D3" s="9">
        <f>(D2-C2)/C2</f>
        <v>-8.780494560211323E-2</v>
      </c>
      <c r="E3" s="9">
        <f>AVERAGE(C3:D3)</f>
        <v>-8.3335729213767695E-2</v>
      </c>
      <c r="F3" s="9">
        <f t="shared" ref="F3:G3" si="1">AVERAGE(D3:E3)</f>
        <v>-8.5570337407940456E-2</v>
      </c>
      <c r="G3" s="9">
        <f t="shared" si="1"/>
        <v>-8.4453033310854075E-2</v>
      </c>
    </row>
    <row r="4" spans="1:8" x14ac:dyDescent="0.2">
      <c r="A4" t="s">
        <v>1</v>
      </c>
      <c r="B4" s="3">
        <v>8.2465600000000006</v>
      </c>
      <c r="C4" s="3">
        <v>8.0790600000000001</v>
      </c>
      <c r="D4" s="3">
        <v>8.2223330000000008</v>
      </c>
      <c r="E4" s="3">
        <f>AVERAGE(B4:D4)</f>
        <v>8.1826509999999999</v>
      </c>
      <c r="F4" s="3">
        <f t="shared" ref="F4:G4" si="2">AVERAGE(C4:E4)</f>
        <v>8.1613480000000003</v>
      </c>
      <c r="G4" s="3">
        <f t="shared" si="2"/>
        <v>8.1887773333333325</v>
      </c>
    </row>
    <row r="5" spans="1:8" x14ac:dyDescent="0.2">
      <c r="A5" t="s">
        <v>2</v>
      </c>
      <c r="B5" s="3">
        <v>5.4962999999999998E-2</v>
      </c>
      <c r="C5" s="3">
        <v>8.5457000000000005E-2</v>
      </c>
      <c r="D5" s="3">
        <v>0.12601999999999999</v>
      </c>
      <c r="E5" s="3">
        <f>D5*(1+E6)</f>
        <v>0.19088686497822857</v>
      </c>
      <c r="F5" s="3">
        <f t="shared" ref="F5:G5" si="3">E5*(1+F6)</f>
        <v>0.28531806786904679</v>
      </c>
      <c r="G5" s="3">
        <f t="shared" si="3"/>
        <v>0.42932264931502906</v>
      </c>
    </row>
    <row r="6" spans="1:8" x14ac:dyDescent="0.2">
      <c r="C6" s="8">
        <f>(C5-B5)/B5</f>
        <v>0.55480959918490635</v>
      </c>
      <c r="D6" s="8">
        <f>(D5-C5)/C5</f>
        <v>0.47465977041084972</v>
      </c>
      <c r="E6" s="8">
        <f>AVERAGE(C6:D6)</f>
        <v>0.51473468479787798</v>
      </c>
      <c r="F6" s="8">
        <f t="shared" ref="F6:G6" si="4">AVERAGE(D6:E6)</f>
        <v>0.49469722760436385</v>
      </c>
      <c r="G6" s="8">
        <f t="shared" si="4"/>
        <v>0.50471595620112097</v>
      </c>
    </row>
    <row r="7" spans="1:8" x14ac:dyDescent="0.2">
      <c r="A7" t="s">
        <v>3</v>
      </c>
      <c r="B7" s="3">
        <v>0.861294</v>
      </c>
      <c r="C7" s="3">
        <v>1.47197</v>
      </c>
      <c r="D7" s="3">
        <v>1.980842</v>
      </c>
      <c r="E7" s="3">
        <f>D7*(1+E8)</f>
        <v>2.6656351888720557</v>
      </c>
      <c r="F7" s="3">
        <f t="shared" ref="F7:G7" si="5">E7*(1+F8)</f>
        <v>3.5871669523126832</v>
      </c>
      <c r="G7" s="3">
        <f t="shared" si="5"/>
        <v>4.8272797408595007</v>
      </c>
    </row>
    <row r="8" spans="1:8" x14ac:dyDescent="0.2">
      <c r="D8" s="9">
        <f>(D7-C7)/C7</f>
        <v>0.34570813263857281</v>
      </c>
      <c r="E8" s="9">
        <f>D8</f>
        <v>0.34570813263857281</v>
      </c>
      <c r="F8" s="9">
        <f t="shared" ref="F8:G8" si="6">E8</f>
        <v>0.34570813263857281</v>
      </c>
      <c r="G8" s="9">
        <f t="shared" si="6"/>
        <v>0.34570813263857281</v>
      </c>
    </row>
    <row r="9" spans="1:8" x14ac:dyDescent="0.2">
      <c r="A9" t="s">
        <v>4</v>
      </c>
      <c r="B9" s="3">
        <v>0.50739500000000004</v>
      </c>
      <c r="C9" s="3">
        <v>1.47641</v>
      </c>
      <c r="D9" s="3">
        <v>1.5328870000000001</v>
      </c>
      <c r="E9" s="3">
        <f>AVERAGE(C9:D9)</f>
        <v>1.5046485000000001</v>
      </c>
      <c r="F9" s="3">
        <f t="shared" ref="F9:G9" si="7">AVERAGE(D9:E9)</f>
        <v>1.5187677500000001</v>
      </c>
      <c r="G9" s="3">
        <f t="shared" si="7"/>
        <v>1.5117081250000002</v>
      </c>
    </row>
    <row r="10" spans="1:8" x14ac:dyDescent="0.2">
      <c r="A10" t="s">
        <v>5</v>
      </c>
      <c r="B10" s="3">
        <v>1.8943000000000002E-2</v>
      </c>
      <c r="C10" s="3">
        <v>0.50699799999999995</v>
      </c>
      <c r="D10" s="3">
        <v>0.39310299999999998</v>
      </c>
      <c r="E10" s="3">
        <f>AVERAGE(C10:D10)</f>
        <v>0.45005049999999996</v>
      </c>
      <c r="F10" s="3">
        <f t="shared" ref="F10:G10" si="8">AVERAGE(D10:E10)</f>
        <v>0.42157674999999994</v>
      </c>
      <c r="G10" s="3">
        <f t="shared" si="8"/>
        <v>0.43581362499999998</v>
      </c>
    </row>
    <row r="11" spans="1:8" x14ac:dyDescent="0.2">
      <c r="A11" t="s">
        <v>6</v>
      </c>
      <c r="B11" s="3">
        <v>0</v>
      </c>
      <c r="C11" s="3">
        <v>6.9399999999999996E-4</v>
      </c>
      <c r="D11" s="3">
        <v>3.9300000000000001E-4</v>
      </c>
      <c r="E11" s="3">
        <f>AVERAGE(C11:D11)</f>
        <v>5.4349999999999993E-4</v>
      </c>
      <c r="F11" s="3">
        <f t="shared" ref="F11:G11" si="9">AVERAGE(D11:E11)</f>
        <v>4.6824999999999997E-4</v>
      </c>
      <c r="G11" s="3">
        <f t="shared" si="9"/>
        <v>5.0587499999999992E-4</v>
      </c>
    </row>
    <row r="12" spans="1:8" x14ac:dyDescent="0.2">
      <c r="A12" t="s">
        <v>7</v>
      </c>
      <c r="B12" s="3">
        <v>2.8340670000000001</v>
      </c>
      <c r="C12" s="3">
        <v>2.863794</v>
      </c>
      <c r="D12" s="3">
        <v>2.9548070000000002</v>
      </c>
      <c r="E12" s="3">
        <f>AVERAGE(B12:D12)</f>
        <v>2.8842226666666666</v>
      </c>
      <c r="F12" s="3">
        <f t="shared" ref="F12:G12" si="10">AVERAGE(C12:E12)</f>
        <v>2.9009412222222224</v>
      </c>
      <c r="G12" s="3">
        <f t="shared" si="10"/>
        <v>2.9133236296296299</v>
      </c>
    </row>
    <row r="13" spans="1:8" x14ac:dyDescent="0.2">
      <c r="A13" t="s">
        <v>8</v>
      </c>
      <c r="B13" s="3">
        <v>1.1785270000000001</v>
      </c>
      <c r="C13" s="3">
        <v>3.4367009999999998</v>
      </c>
      <c r="D13" s="3">
        <v>3.040648</v>
      </c>
      <c r="E13" s="3">
        <f>AVERAGE(C13:D13)</f>
        <v>3.2386745000000001</v>
      </c>
      <c r="F13" s="3">
        <f t="shared" ref="F13:G13" si="11">AVERAGE(D13:E13)</f>
        <v>3.1396612500000001</v>
      </c>
      <c r="G13" s="3">
        <f t="shared" si="11"/>
        <v>3.1891678749999999</v>
      </c>
    </row>
    <row r="14" spans="1:8" x14ac:dyDescent="0.2">
      <c r="A14" s="2" t="s">
        <v>29</v>
      </c>
      <c r="B14" s="3">
        <f>B2+B4+B5+B7+B9+B10+B11+B12+B13</f>
        <v>30.321045999999999</v>
      </c>
      <c r="C14" s="3">
        <f>C2+C4+C5+C7+C9+C10+C11+C12+C13</f>
        <v>33.229675</v>
      </c>
      <c r="D14" s="3">
        <f>D2+D4+D5+D7+D9+D10+D11+D12+D13</f>
        <v>32.215453999999994</v>
      </c>
      <c r="E14" s="3">
        <f t="shared" ref="E14:G14" si="12">E2+E4+E5+E7+E9+E10+E11+E12+E13</f>
        <v>31.917998513433893</v>
      </c>
      <c r="F14" s="3">
        <f t="shared" si="12"/>
        <v>31.720575032967965</v>
      </c>
      <c r="G14" s="3">
        <f t="shared" si="12"/>
        <v>32.212675290343576</v>
      </c>
      <c r="H14" s="3"/>
    </row>
    <row r="16" spans="1:8" x14ac:dyDescent="0.2">
      <c r="A16" t="s">
        <v>9</v>
      </c>
      <c r="B16" s="3">
        <v>6.5554420000000002</v>
      </c>
      <c r="C16" s="3">
        <v>8.5850650000000002</v>
      </c>
      <c r="D16" s="3">
        <v>7.1593410000000004</v>
      </c>
      <c r="E16" s="3">
        <f>AVERAGE(B16:D16)</f>
        <v>7.4332826666666669</v>
      </c>
      <c r="F16" s="3">
        <f t="shared" ref="F16:G16" si="13">AVERAGE(C16:E16)</f>
        <v>7.7258962222222225</v>
      </c>
      <c r="G16" s="3">
        <f t="shared" si="13"/>
        <v>7.4395066296296299</v>
      </c>
    </row>
    <row r="17" spans="1:7" x14ac:dyDescent="0.2">
      <c r="A17" t="s">
        <v>6</v>
      </c>
      <c r="B17" s="3">
        <v>0</v>
      </c>
      <c r="C17" s="3">
        <v>0</v>
      </c>
      <c r="D17" s="3">
        <v>1.168E-3</v>
      </c>
      <c r="E17" s="3">
        <f>D17</f>
        <v>1.168E-3</v>
      </c>
      <c r="F17" s="3">
        <f t="shared" ref="F17:G17" si="14">E17</f>
        <v>1.168E-3</v>
      </c>
      <c r="G17" s="3">
        <f t="shared" si="14"/>
        <v>1.168E-3</v>
      </c>
    </row>
    <row r="18" spans="1:7" x14ac:dyDescent="0.2">
      <c r="A18" t="s">
        <v>10</v>
      </c>
      <c r="B18" s="3">
        <v>2.0452149999999998</v>
      </c>
      <c r="C18" s="3">
        <v>2.589267</v>
      </c>
      <c r="D18" s="3">
        <v>2.1643870000000001</v>
      </c>
      <c r="E18">
        <v>2.2662930000000001</v>
      </c>
      <c r="F18">
        <v>2.3399823333333338</v>
      </c>
      <c r="G18">
        <v>2.2568874444444447</v>
      </c>
    </row>
    <row r="19" spans="1:7" x14ac:dyDescent="0.2">
      <c r="A19" t="s">
        <v>11</v>
      </c>
      <c r="B19" s="3">
        <v>5.8123519999999997</v>
      </c>
      <c r="C19" s="3">
        <v>6.6440939999999999</v>
      </c>
      <c r="D19" s="3">
        <v>2.2228970000000001</v>
      </c>
      <c r="E19" s="3">
        <f>D19</f>
        <v>2.2228970000000001</v>
      </c>
      <c r="F19" s="3">
        <f t="shared" ref="F19:G19" si="15">E19</f>
        <v>2.2228970000000001</v>
      </c>
      <c r="G19" s="3">
        <f t="shared" si="15"/>
        <v>2.2228970000000001</v>
      </c>
    </row>
    <row r="20" spans="1:7" x14ac:dyDescent="0.2">
      <c r="A20" s="2" t="s">
        <v>30</v>
      </c>
      <c r="B20" s="3">
        <f>SUM(B16:B19)</f>
        <v>14.413008999999999</v>
      </c>
      <c r="C20" s="3">
        <f t="shared" ref="C20:D20" si="16">SUM(C16:C19)</f>
        <v>17.818425999999999</v>
      </c>
      <c r="D20" s="3">
        <f t="shared" si="16"/>
        <v>11.547793</v>
      </c>
      <c r="E20" s="3">
        <f>SUM(E16:E19)</f>
        <v>11.923640666666667</v>
      </c>
      <c r="F20" s="3">
        <f t="shared" ref="F20" si="17">SUM(F16:F19)</f>
        <v>12.289943555555556</v>
      </c>
      <c r="G20" s="3">
        <f t="shared" ref="G20" si="18">SUM(G16:G19)</f>
        <v>11.920459074074074</v>
      </c>
    </row>
    <row r="21" spans="1:7" x14ac:dyDescent="0.2">
      <c r="A21" s="2"/>
    </row>
    <row r="22" spans="1:7" x14ac:dyDescent="0.2">
      <c r="A22" s="4" t="s">
        <v>31</v>
      </c>
      <c r="B22" s="5">
        <f>B14+B20</f>
        <v>44.734054999999998</v>
      </c>
      <c r="C22" s="5">
        <f t="shared" ref="C22:G22" si="19">C14+C20</f>
        <v>51.048101000000003</v>
      </c>
      <c r="D22" s="5">
        <f t="shared" si="19"/>
        <v>43.763246999999993</v>
      </c>
      <c r="E22" s="5">
        <f>E14+E20</f>
        <v>43.841639180100557</v>
      </c>
      <c r="F22" s="5">
        <f t="shared" si="19"/>
        <v>44.010518588523524</v>
      </c>
      <c r="G22" s="5">
        <f t="shared" si="19"/>
        <v>44.13313436441765</v>
      </c>
    </row>
    <row r="24" spans="1:7" x14ac:dyDescent="0.2">
      <c r="A24" t="s">
        <v>16</v>
      </c>
      <c r="B24" s="3">
        <v>9.0518689999999999</v>
      </c>
      <c r="C24" s="3">
        <v>8.5818390000000004</v>
      </c>
      <c r="D24" s="3">
        <v>5.4263219999999999</v>
      </c>
    </row>
    <row r="25" spans="1:7" x14ac:dyDescent="0.2">
      <c r="A25" t="s">
        <v>17</v>
      </c>
      <c r="B25" s="3">
        <v>1.198736</v>
      </c>
      <c r="C25" s="3">
        <v>1.5852980000000001</v>
      </c>
      <c r="D25" s="3">
        <v>1.7775989999999999</v>
      </c>
    </row>
    <row r="26" spans="1:7" x14ac:dyDescent="0.2">
      <c r="A26" t="s">
        <v>18</v>
      </c>
      <c r="B26" s="3">
        <v>4.359E-3</v>
      </c>
      <c r="C26" s="3">
        <v>0</v>
      </c>
      <c r="D26" s="3">
        <v>6.0099999999999997E-4</v>
      </c>
    </row>
    <row r="27" spans="1:7" x14ac:dyDescent="0.2">
      <c r="A27" t="s">
        <v>19</v>
      </c>
      <c r="B27" s="3">
        <v>1.817642</v>
      </c>
      <c r="C27" s="3">
        <v>1.5885149999999999</v>
      </c>
      <c r="D27" s="3">
        <v>1.39316</v>
      </c>
    </row>
    <row r="28" spans="1:7" x14ac:dyDescent="0.2">
      <c r="A28" t="s">
        <v>20</v>
      </c>
      <c r="B28" s="3">
        <v>0.86277300000000001</v>
      </c>
      <c r="C28" s="3">
        <v>2.546465</v>
      </c>
      <c r="D28" s="3">
        <v>2.9213230000000001</v>
      </c>
    </row>
    <row r="29" spans="1:7" x14ac:dyDescent="0.2">
      <c r="A29" s="2" t="s">
        <v>32</v>
      </c>
      <c r="B29" s="3">
        <f>SUM(B24:B28)</f>
        <v>12.935378999999999</v>
      </c>
      <c r="C29" s="3">
        <f t="shared" ref="C29:D29" si="20">SUM(C24:C28)</f>
        <v>14.302116999999999</v>
      </c>
      <c r="D29" s="3">
        <f t="shared" si="20"/>
        <v>11.519005</v>
      </c>
    </row>
    <row r="30" spans="1:7" x14ac:dyDescent="0.2">
      <c r="A30" s="2"/>
    </row>
    <row r="31" spans="1:7" x14ac:dyDescent="0.2">
      <c r="A31" t="s">
        <v>21</v>
      </c>
      <c r="B31" s="3">
        <v>1.256038</v>
      </c>
      <c r="C31" s="3">
        <v>3.612393</v>
      </c>
      <c r="D31" s="3">
        <v>5.8981729999999999</v>
      </c>
    </row>
    <row r="32" spans="1:7" x14ac:dyDescent="0.2">
      <c r="A32" t="s">
        <v>22</v>
      </c>
      <c r="B32" s="3">
        <v>0.24909600000000001</v>
      </c>
      <c r="C32" s="3">
        <v>0.16442399999999999</v>
      </c>
      <c r="D32" s="3">
        <v>0.215637</v>
      </c>
    </row>
    <row r="33" spans="1:4" x14ac:dyDescent="0.2">
      <c r="A33" t="s">
        <v>23</v>
      </c>
      <c r="B33" s="3">
        <v>3.2326410000000001</v>
      </c>
      <c r="C33" s="3">
        <v>3.563266</v>
      </c>
      <c r="D33" s="3">
        <v>3.6825009999999998</v>
      </c>
    </row>
    <row r="34" spans="1:4" x14ac:dyDescent="0.2">
      <c r="A34" t="s">
        <v>24</v>
      </c>
      <c r="B34" s="3">
        <v>0.192217</v>
      </c>
      <c r="C34" s="3">
        <v>0.46132400000000001</v>
      </c>
      <c r="D34" s="3">
        <v>0.35610599999999998</v>
      </c>
    </row>
    <row r="35" spans="1:4" x14ac:dyDescent="0.2">
      <c r="A35" t="s">
        <v>25</v>
      </c>
      <c r="B35" s="3">
        <v>2.5560499999999999</v>
      </c>
      <c r="C35" s="3">
        <v>4.2358130000000003</v>
      </c>
      <c r="D35" s="3">
        <v>0.88421799999999995</v>
      </c>
    </row>
    <row r="36" spans="1:4" x14ac:dyDescent="0.2">
      <c r="A36" s="2" t="s">
        <v>33</v>
      </c>
      <c r="B36" s="3">
        <f>SUM(B31:B35)</f>
        <v>7.4860420000000003</v>
      </c>
      <c r="C36" s="3">
        <f t="shared" ref="C36:D36" si="21">SUM(C31:C35)</f>
        <v>12.037220000000001</v>
      </c>
      <c r="D36" s="3">
        <f t="shared" si="21"/>
        <v>11.036635</v>
      </c>
    </row>
    <row r="37" spans="1:4" x14ac:dyDescent="0.2">
      <c r="A37" s="2"/>
    </row>
    <row r="38" spans="1:4" x14ac:dyDescent="0.2">
      <c r="A38" s="4" t="s">
        <v>26</v>
      </c>
      <c r="B38" s="5">
        <f>B29+B36</f>
        <v>20.421420999999999</v>
      </c>
      <c r="C38" s="5">
        <f t="shared" ref="C38:D38" si="22">C29+C36</f>
        <v>26.339337</v>
      </c>
      <c r="D38" s="5">
        <f t="shared" si="22"/>
        <v>22.55564</v>
      </c>
    </row>
    <row r="39" spans="1:4" x14ac:dyDescent="0.2">
      <c r="A39" s="4" t="s">
        <v>27</v>
      </c>
      <c r="B39" s="5">
        <f>SUM(B41:B44)</f>
        <v>24.312633999999999</v>
      </c>
      <c r="C39" s="5">
        <f t="shared" ref="C39:D39" si="23">SUM(C41:C44)</f>
        <v>24.708764000000002</v>
      </c>
      <c r="D39" s="5">
        <f t="shared" si="23"/>
        <v>21.207607000000003</v>
      </c>
    </row>
    <row r="41" spans="1:4" x14ac:dyDescent="0.2">
      <c r="A41" t="s">
        <v>12</v>
      </c>
      <c r="B41">
        <v>5.538589</v>
      </c>
      <c r="C41">
        <v>5.538589</v>
      </c>
      <c r="D41">
        <v>5.538589</v>
      </c>
    </row>
    <row r="42" spans="1:4" x14ac:dyDescent="0.2">
      <c r="A42" t="s">
        <v>13</v>
      </c>
      <c r="B42">
        <v>7.1993729999999996</v>
      </c>
      <c r="C42">
        <v>5.4967290000000002</v>
      </c>
      <c r="D42">
        <v>5.0381720000000003</v>
      </c>
    </row>
    <row r="43" spans="1:4" x14ac:dyDescent="0.2">
      <c r="A43" t="s">
        <v>14</v>
      </c>
      <c r="B43">
        <v>1.144039</v>
      </c>
      <c r="C43">
        <v>1.1301030000000001</v>
      </c>
      <c r="D43">
        <v>1.128439</v>
      </c>
    </row>
    <row r="44" spans="1:4" x14ac:dyDescent="0.2">
      <c r="A44" t="s">
        <v>15</v>
      </c>
      <c r="B44">
        <v>10.430633</v>
      </c>
      <c r="C44">
        <v>12.543343</v>
      </c>
      <c r="D44">
        <v>9.5024069999999998</v>
      </c>
    </row>
  </sheetData>
  <pageMargins left="0.7" right="0.7" top="0.75" bottom="0.75" header="0.3" footer="0.3"/>
  <ignoredErrors>
    <ignoredError sqref="E9:G9 E10:G10 E11:G11" formulaRange="1"/>
    <ignoredError sqref="E12:G12 E6:G6" formula="1"/>
    <ignoredError sqref="E13:G13" formula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45BB-906F-7245-867B-065F252FF20F}">
  <dimension ref="A1:G15"/>
  <sheetViews>
    <sheetView workbookViewId="0">
      <selection activeCell="A24" sqref="A24"/>
    </sheetView>
  </sheetViews>
  <sheetFormatPr baseColWidth="10" defaultRowHeight="15" x14ac:dyDescent="0.2"/>
  <cols>
    <col min="1" max="1" width="22.5" customWidth="1"/>
  </cols>
  <sheetData>
    <row r="1" spans="1:7" ht="16" x14ac:dyDescent="0.2">
      <c r="A1" s="10" t="s">
        <v>34</v>
      </c>
      <c r="B1" s="11" t="s">
        <v>35</v>
      </c>
      <c r="C1" s="11" t="s">
        <v>35</v>
      </c>
      <c r="D1" s="11" t="s">
        <v>35</v>
      </c>
      <c r="E1" s="11" t="s">
        <v>36</v>
      </c>
      <c r="F1" s="11" t="s">
        <v>36</v>
      </c>
      <c r="G1" s="11" t="s">
        <v>36</v>
      </c>
    </row>
    <row r="2" spans="1:7" ht="16" customHeight="1" x14ac:dyDescent="0.2">
      <c r="A2" s="13"/>
      <c r="B2" s="14">
        <v>2021</v>
      </c>
      <c r="C2" s="14">
        <v>2022</v>
      </c>
      <c r="D2" s="14">
        <v>2023</v>
      </c>
      <c r="E2" s="14">
        <v>2024</v>
      </c>
      <c r="F2" s="14">
        <v>2025</v>
      </c>
      <c r="G2" s="14">
        <v>2026</v>
      </c>
    </row>
    <row r="3" spans="1:7" x14ac:dyDescent="0.2">
      <c r="A3" t="s">
        <v>0</v>
      </c>
      <c r="B3" s="3">
        <v>16.619297</v>
      </c>
      <c r="C3" s="3">
        <v>15.308591</v>
      </c>
      <c r="D3" s="3">
        <v>13.964421</v>
      </c>
      <c r="E3" s="3">
        <f>D3*(1+E4)</f>
        <v>12.800685792916948</v>
      </c>
      <c r="F3" s="3">
        <f t="shared" ref="F3:G3" si="0">E3*(1+F4)</f>
        <v>11.705326790564015</v>
      </c>
      <c r="G3" s="3">
        <f t="shared" si="0"/>
        <v>10.716776437206081</v>
      </c>
    </row>
    <row r="4" spans="1:7" x14ac:dyDescent="0.2">
      <c r="B4" s="3"/>
      <c r="C4" s="16">
        <f>(C3-B3)/B3</f>
        <v>-7.8866512825422147E-2</v>
      </c>
      <c r="D4" s="16">
        <f>(D3-C3)/C3</f>
        <v>-8.780494560211323E-2</v>
      </c>
      <c r="E4" s="16">
        <f>AVERAGE(C4:D4)</f>
        <v>-8.3335729213767695E-2</v>
      </c>
      <c r="F4" s="16">
        <f t="shared" ref="F4:G4" si="1">AVERAGE(D4:E4)</f>
        <v>-8.5570337407940456E-2</v>
      </c>
      <c r="G4" s="16">
        <f t="shared" si="1"/>
        <v>-8.4453033310854075E-2</v>
      </c>
    </row>
    <row r="5" spans="1:7" x14ac:dyDescent="0.2">
      <c r="A5" t="s">
        <v>1</v>
      </c>
      <c r="B5" s="3">
        <v>8.2465600000000006</v>
      </c>
      <c r="C5" s="3">
        <v>8.0790600000000001</v>
      </c>
      <c r="D5" s="3">
        <v>8.2223330000000008</v>
      </c>
      <c r="E5" s="3">
        <f>AVERAGE(B5:D5)</f>
        <v>8.1826509999999999</v>
      </c>
      <c r="F5" s="3">
        <f t="shared" ref="F5:G5" si="2">AVERAGE(C5:E5)</f>
        <v>8.1613480000000003</v>
      </c>
      <c r="G5" s="3">
        <f t="shared" si="2"/>
        <v>8.1887773333333325</v>
      </c>
    </row>
    <row r="6" spans="1:7" x14ac:dyDescent="0.2">
      <c r="A6" t="s">
        <v>2</v>
      </c>
      <c r="B6" s="3">
        <v>5.4962999999999998E-2</v>
      </c>
      <c r="C6" s="3">
        <v>8.5457000000000005E-2</v>
      </c>
      <c r="D6" s="3">
        <v>0.12601999999999999</v>
      </c>
      <c r="E6" s="3">
        <f>D6*(1+E7)</f>
        <v>0.19088686497822857</v>
      </c>
      <c r="F6" s="3">
        <f t="shared" ref="F6:G6" si="3">E6*(1+F7)</f>
        <v>0.28531806786904679</v>
      </c>
      <c r="G6" s="3">
        <f t="shared" si="3"/>
        <v>0.42932264931502906</v>
      </c>
    </row>
    <row r="7" spans="1:7" x14ac:dyDescent="0.2">
      <c r="B7" s="3"/>
      <c r="C7" s="16">
        <f>(C6-B6)/B6</f>
        <v>0.55480959918490635</v>
      </c>
      <c r="D7" s="16">
        <f>(D6-C6)/C6</f>
        <v>0.47465977041084972</v>
      </c>
      <c r="E7" s="16">
        <f>AVERAGE(C7:D7)</f>
        <v>0.51473468479787798</v>
      </c>
      <c r="F7" s="16">
        <f t="shared" ref="F7:G7" si="4">AVERAGE(D7:E7)</f>
        <v>0.49469722760436385</v>
      </c>
      <c r="G7" s="16">
        <f t="shared" si="4"/>
        <v>0.50471595620112097</v>
      </c>
    </row>
    <row r="8" spans="1:7" x14ac:dyDescent="0.2">
      <c r="A8" t="s">
        <v>3</v>
      </c>
      <c r="B8" s="3">
        <v>0.861294</v>
      </c>
      <c r="C8" s="3">
        <v>1.47197</v>
      </c>
      <c r="D8" s="3">
        <v>1.980842</v>
      </c>
      <c r="E8" s="3">
        <f>D8*(1+E9)</f>
        <v>2.6656351888720557</v>
      </c>
      <c r="F8" s="3">
        <f t="shared" ref="F8:G8" si="5">E8*(1+F9)</f>
        <v>3.5871669523126832</v>
      </c>
      <c r="G8" s="3">
        <f t="shared" si="5"/>
        <v>4.8272797408595007</v>
      </c>
    </row>
    <row r="9" spans="1:7" x14ac:dyDescent="0.2">
      <c r="B9" s="3"/>
      <c r="C9" s="3"/>
      <c r="D9" s="16">
        <f>(D8-C8)/C8</f>
        <v>0.34570813263857281</v>
      </c>
      <c r="E9" s="16">
        <f>D9</f>
        <v>0.34570813263857281</v>
      </c>
      <c r="F9" s="16">
        <f t="shared" ref="F9:G9" si="6">E9</f>
        <v>0.34570813263857281</v>
      </c>
      <c r="G9" s="16">
        <f t="shared" si="6"/>
        <v>0.34570813263857281</v>
      </c>
    </row>
    <row r="10" spans="1:7" x14ac:dyDescent="0.2">
      <c r="A10" t="s">
        <v>4</v>
      </c>
      <c r="B10" s="3">
        <v>0.50739500000000004</v>
      </c>
      <c r="C10" s="3">
        <v>1.47641</v>
      </c>
      <c r="D10" s="3">
        <v>1.5328870000000001</v>
      </c>
      <c r="E10" s="3">
        <f>AVERAGE(C10:D10)</f>
        <v>1.5046485000000001</v>
      </c>
      <c r="F10" s="3">
        <f t="shared" ref="F10:G12" si="7">AVERAGE(D10:E10)</f>
        <v>1.5187677500000001</v>
      </c>
      <c r="G10" s="3">
        <f t="shared" si="7"/>
        <v>1.5117081250000002</v>
      </c>
    </row>
    <row r="11" spans="1:7" x14ac:dyDescent="0.2">
      <c r="A11" t="s">
        <v>5</v>
      </c>
      <c r="B11" s="3">
        <v>1.8943000000000002E-2</v>
      </c>
      <c r="C11" s="3">
        <v>0.50699799999999995</v>
      </c>
      <c r="D11" s="3">
        <v>0.39310299999999998</v>
      </c>
      <c r="E11" s="3">
        <f>AVERAGE(C11:D11)</f>
        <v>0.45005049999999996</v>
      </c>
      <c r="F11" s="3">
        <f t="shared" si="7"/>
        <v>0.42157674999999994</v>
      </c>
      <c r="G11" s="3">
        <f t="shared" si="7"/>
        <v>0.43581362499999998</v>
      </c>
    </row>
    <row r="12" spans="1:7" x14ac:dyDescent="0.2">
      <c r="A12" t="s">
        <v>6</v>
      </c>
      <c r="B12" s="3">
        <v>0</v>
      </c>
      <c r="C12" s="3">
        <v>6.9399999999999996E-4</v>
      </c>
      <c r="D12" s="3">
        <v>3.9300000000000001E-4</v>
      </c>
      <c r="E12" s="3">
        <f>AVERAGE(C12:D12)</f>
        <v>5.4349999999999993E-4</v>
      </c>
      <c r="F12" s="3">
        <f t="shared" si="7"/>
        <v>4.6824999999999997E-4</v>
      </c>
      <c r="G12" s="3">
        <f t="shared" si="7"/>
        <v>5.0587499999999992E-4</v>
      </c>
    </row>
    <row r="13" spans="1:7" x14ac:dyDescent="0.2">
      <c r="A13" t="s">
        <v>7</v>
      </c>
      <c r="B13" s="3">
        <v>2.8340670000000001</v>
      </c>
      <c r="C13" s="3">
        <v>2.863794</v>
      </c>
      <c r="D13" s="3">
        <v>2.9548070000000002</v>
      </c>
      <c r="E13" s="3">
        <f>AVERAGE(B13:D13)</f>
        <v>2.8842226666666666</v>
      </c>
      <c r="F13" s="3">
        <f t="shared" ref="F13:G13" si="8">AVERAGE(C13:E13)</f>
        <v>2.9009412222222224</v>
      </c>
      <c r="G13" s="3">
        <f t="shared" si="8"/>
        <v>2.9133236296296299</v>
      </c>
    </row>
    <row r="14" spans="1:7" x14ac:dyDescent="0.2">
      <c r="A14" t="s">
        <v>8</v>
      </c>
      <c r="B14" s="3">
        <v>1.1785270000000001</v>
      </c>
      <c r="C14" s="3">
        <v>3.4367009999999998</v>
      </c>
      <c r="D14" s="3">
        <v>3.040648</v>
      </c>
      <c r="E14" s="3">
        <f>AVERAGE(C14:D14)</f>
        <v>3.2386745000000001</v>
      </c>
      <c r="F14" s="3">
        <f t="shared" ref="F14:G14" si="9">AVERAGE(D14:E14)</f>
        <v>3.1396612500000001</v>
      </c>
      <c r="G14" s="3">
        <f t="shared" si="9"/>
        <v>3.1891678749999999</v>
      </c>
    </row>
    <row r="15" spans="1:7" x14ac:dyDescent="0.2">
      <c r="A15" s="2" t="s">
        <v>29</v>
      </c>
      <c r="B15" s="18">
        <f>B3+B5+B6+B8+B10+B11+B12+B13+B14</f>
        <v>30.321045999999999</v>
      </c>
      <c r="C15" s="18">
        <f>C3+C5+C6+C8+C10+C11+C12+C13+C14</f>
        <v>33.229675</v>
      </c>
      <c r="D15" s="18">
        <f>D3+D5+D6+D8+D10+D11+D12+D13+D14</f>
        <v>32.215453999999994</v>
      </c>
      <c r="E15" s="18">
        <f t="shared" ref="E15:G15" si="10">E3+E5+E6+E8+E10+E11+E12+E13+E14</f>
        <v>31.917998513433893</v>
      </c>
      <c r="F15" s="18">
        <f t="shared" si="10"/>
        <v>31.720575032967965</v>
      </c>
      <c r="G15" s="18">
        <f t="shared" si="10"/>
        <v>32.212675290343576</v>
      </c>
    </row>
  </sheetData>
  <mergeCells count="1">
    <mergeCell ref="A1:A2"/>
  </mergeCells>
  <pageMargins left="0.7" right="0.7" top="0.75" bottom="0.75" header="0.3" footer="0.3"/>
  <ignoredErrors>
    <ignoredError sqref="E7:G7 F13:G13" formula="1"/>
    <ignoredError sqref="E10:E12 E14" formulaRange="1"/>
    <ignoredError sqref="E13" formula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0D4F-7FF1-5C41-9446-0C4542B7E8A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7F46-BC34-8A44-9C6F-8C2A7DBE50CA}">
  <dimension ref="A1:D18"/>
  <sheetViews>
    <sheetView workbookViewId="0">
      <selection activeCell="E14" sqref="E14"/>
    </sheetView>
  </sheetViews>
  <sheetFormatPr baseColWidth="10" defaultRowHeight="15" x14ac:dyDescent="0.2"/>
  <cols>
    <col min="1" max="1" width="26.6640625" customWidth="1"/>
    <col min="2" max="4" width="13.6640625" customWidth="1"/>
  </cols>
  <sheetData>
    <row r="1" spans="1:4" x14ac:dyDescent="0.2">
      <c r="A1" s="1" t="s">
        <v>28</v>
      </c>
      <c r="B1" s="6">
        <v>2021</v>
      </c>
      <c r="C1" s="6">
        <v>2022</v>
      </c>
      <c r="D1" s="6">
        <v>2023</v>
      </c>
    </row>
    <row r="2" spans="1:4" x14ac:dyDescent="0.2">
      <c r="A2" s="2" t="s">
        <v>39</v>
      </c>
    </row>
    <row r="3" spans="1:4" x14ac:dyDescent="0.2">
      <c r="A3" t="s">
        <v>40</v>
      </c>
      <c r="B3" s="3">
        <f>BS!B24</f>
        <v>9.0518689999999999</v>
      </c>
      <c r="C3" s="3">
        <f>BS!C24</f>
        <v>8.5818390000000004</v>
      </c>
      <c r="D3" s="3">
        <f>BS!D24</f>
        <v>5.4263219999999999</v>
      </c>
    </row>
    <row r="4" spans="1:4" ht="16" thickBot="1" x14ac:dyDescent="0.25">
      <c r="A4" t="s">
        <v>41</v>
      </c>
      <c r="B4" s="3">
        <f>BS!B31</f>
        <v>1.256038</v>
      </c>
      <c r="C4" s="3">
        <f>BS!C31</f>
        <v>3.612393</v>
      </c>
      <c r="D4" s="3">
        <f>BS!D31</f>
        <v>5.8981729999999999</v>
      </c>
    </row>
    <row r="5" spans="1:4" x14ac:dyDescent="0.2">
      <c r="B5" s="19">
        <f>SUM(B3:B4)</f>
        <v>10.307907</v>
      </c>
      <c r="C5" s="19">
        <f t="shared" ref="C5:D5" si="0">SUM(C3:C4)</f>
        <v>12.194232</v>
      </c>
      <c r="D5" s="19">
        <f t="shared" si="0"/>
        <v>11.324494999999999</v>
      </c>
    </row>
    <row r="7" spans="1:4" ht="32" x14ac:dyDescent="0.2">
      <c r="A7" s="20" t="s">
        <v>42</v>
      </c>
    </row>
    <row r="8" spans="1:4" x14ac:dyDescent="0.2">
      <c r="A8" t="s">
        <v>40</v>
      </c>
      <c r="B8">
        <f>BS!B25</f>
        <v>1.198736</v>
      </c>
      <c r="C8">
        <f>BS!C25</f>
        <v>1.5852980000000001</v>
      </c>
      <c r="D8">
        <f>BS!D25</f>
        <v>1.7775989999999999</v>
      </c>
    </row>
    <row r="9" spans="1:4" ht="16" thickBot="1" x14ac:dyDescent="0.25">
      <c r="A9" t="s">
        <v>41</v>
      </c>
      <c r="B9">
        <f>BS!B32</f>
        <v>0.24909600000000001</v>
      </c>
      <c r="C9">
        <f>BS!C32</f>
        <v>0.16442399999999999</v>
      </c>
      <c r="D9">
        <f>BS!D32</f>
        <v>0.215637</v>
      </c>
    </row>
    <row r="10" spans="1:4" x14ac:dyDescent="0.2">
      <c r="B10" s="21">
        <f>SUM(B8:B9)</f>
        <v>1.447832</v>
      </c>
      <c r="C10" s="21">
        <f t="shared" ref="C10:D10" si="1">SUM(C8:C9)</f>
        <v>1.749722</v>
      </c>
      <c r="D10" s="21">
        <f t="shared" si="1"/>
        <v>1.993236</v>
      </c>
    </row>
    <row r="12" spans="1:4" x14ac:dyDescent="0.2">
      <c r="A12" s="2" t="s">
        <v>43</v>
      </c>
    </row>
    <row r="13" spans="1:4" x14ac:dyDescent="0.2">
      <c r="A13" t="s">
        <v>12</v>
      </c>
      <c r="B13">
        <f>BS!B41</f>
        <v>5.538589</v>
      </c>
      <c r="C13">
        <f>BS!C41</f>
        <v>5.538589</v>
      </c>
      <c r="D13">
        <f>BS!D41</f>
        <v>5.538589</v>
      </c>
    </row>
    <row r="14" spans="1:4" x14ac:dyDescent="0.2">
      <c r="A14" t="s">
        <v>14</v>
      </c>
      <c r="B14">
        <f>BS!B43</f>
        <v>1.144039</v>
      </c>
      <c r="C14">
        <f>BS!C43</f>
        <v>1.1301030000000001</v>
      </c>
      <c r="D14">
        <f>BS!D43</f>
        <v>1.128439</v>
      </c>
    </row>
    <row r="15" spans="1:4" ht="16" thickBot="1" x14ac:dyDescent="0.25">
      <c r="A15" t="s">
        <v>13</v>
      </c>
      <c r="B15">
        <f>BS!B42</f>
        <v>7.1993729999999996</v>
      </c>
      <c r="C15">
        <f>BS!C42</f>
        <v>5.4967290000000002</v>
      </c>
      <c r="D15">
        <f>BS!D42</f>
        <v>5.0381720000000003</v>
      </c>
    </row>
    <row r="16" spans="1:4" x14ac:dyDescent="0.2">
      <c r="B16" s="21">
        <f>SUM(B13:B15)</f>
        <v>13.882000999999999</v>
      </c>
      <c r="C16" s="21">
        <f t="shared" ref="C16:D16" si="2">SUM(C13:C15)</f>
        <v>12.165421</v>
      </c>
      <c r="D16" s="21">
        <f t="shared" si="2"/>
        <v>11.705200000000001</v>
      </c>
    </row>
    <row r="18" spans="1:4" x14ac:dyDescent="0.2">
      <c r="A18" s="22" t="s">
        <v>44</v>
      </c>
      <c r="B18" s="23">
        <f>B5+B10+B16</f>
        <v>25.637740000000001</v>
      </c>
      <c r="C18" s="23">
        <f t="shared" ref="C18:D18" si="3">C5+C10+C16</f>
        <v>26.109375</v>
      </c>
      <c r="D18" s="23">
        <f t="shared" si="3"/>
        <v>25.022931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(3)</vt:lpstr>
      <vt:lpstr>Sheet2</vt:lpstr>
      <vt:lpstr>Sheet1 (2)</vt:lpstr>
      <vt:lpstr>Sheet1</vt:lpstr>
      <vt:lpstr>Income State</vt:lpstr>
      <vt:lpstr>BS</vt:lpstr>
      <vt:lpstr>BS_F</vt:lpstr>
      <vt:lpstr>Sheet4</vt:lpstr>
      <vt:lpstr>capitalisation and indebtedness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Iris LI</cp:lastModifiedBy>
  <dcterms:created xsi:type="dcterms:W3CDTF">2024-07-28T17:44:53Z</dcterms:created>
  <dcterms:modified xsi:type="dcterms:W3CDTF">2024-07-28T20:35:05Z</dcterms:modified>
</cp:coreProperties>
</file>