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200" windowHeight="1186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M19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E15" i="5"/>
  <c r="E14" i="5"/>
  <c r="F15" i="5" s="1"/>
  <c r="G15" i="5" s="1"/>
  <c r="E13" i="5"/>
  <c r="F13" i="5" s="1"/>
  <c r="G13" i="5" s="1"/>
  <c r="E12" i="5"/>
  <c r="E11" i="5"/>
  <c r="F12" i="5" s="1"/>
  <c r="G12" i="5" s="1"/>
  <c r="E10" i="5"/>
  <c r="F11" i="5" s="1"/>
  <c r="G11" i="5" s="1"/>
  <c r="E9" i="5"/>
  <c r="F10" i="5" s="1"/>
  <c r="G10" i="5" s="1"/>
  <c r="E8" i="5"/>
  <c r="F9" i="5" s="1"/>
  <c r="G9" i="5" s="1"/>
  <c r="E7" i="5"/>
  <c r="F8" i="5" s="1"/>
  <c r="G8" i="5" s="1"/>
  <c r="E6" i="5"/>
  <c r="F7" i="5" s="1"/>
  <c r="G7" i="5" s="1"/>
  <c r="E5" i="5"/>
  <c r="F6" i="5" s="1"/>
  <c r="G6" i="5" s="1"/>
  <c r="E4" i="5"/>
  <c r="F5" i="5" s="1"/>
  <c r="G5" i="5" s="1"/>
  <c r="E3" i="5"/>
  <c r="F4" i="5" s="1"/>
  <c r="G4" i="5" s="1"/>
  <c r="H4" i="5" s="1"/>
  <c r="M19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7" i="4"/>
  <c r="I11" i="4" s="1"/>
  <c r="I15" i="4" s="1"/>
  <c r="I8" i="4"/>
  <c r="I9" i="4"/>
  <c r="I10" i="4"/>
  <c r="I12" i="4"/>
  <c r="I13" i="4"/>
  <c r="I14" i="4"/>
  <c r="I16" i="4"/>
  <c r="I17" i="4"/>
  <c r="I6" i="4"/>
  <c r="I3" i="4"/>
  <c r="I4" i="4"/>
  <c r="I5" i="4"/>
  <c r="I2" i="4"/>
  <c r="H6" i="4"/>
  <c r="H3" i="4"/>
  <c r="H2" i="4"/>
  <c r="H5" i="4"/>
  <c r="H4" i="4"/>
  <c r="G5" i="4"/>
  <c r="G6" i="4"/>
  <c r="G7" i="4"/>
  <c r="G8" i="4"/>
  <c r="G9" i="4"/>
  <c r="G10" i="4"/>
  <c r="G11" i="4"/>
  <c r="G12" i="4"/>
  <c r="G13" i="4"/>
  <c r="G14" i="4"/>
  <c r="G15" i="4"/>
  <c r="G4" i="4"/>
  <c r="F15" i="4"/>
  <c r="F14" i="4"/>
  <c r="F13" i="4"/>
  <c r="F12" i="4"/>
  <c r="F11" i="4"/>
  <c r="F10" i="4"/>
  <c r="F9" i="4"/>
  <c r="F8" i="4"/>
  <c r="F7" i="4"/>
  <c r="F6" i="4"/>
  <c r="F5" i="4"/>
  <c r="F4" i="4"/>
  <c r="E15" i="2"/>
  <c r="E14" i="2"/>
  <c r="E13" i="2"/>
  <c r="F13" i="2" s="1"/>
  <c r="E12" i="2"/>
  <c r="F12" i="2" s="1"/>
  <c r="E11" i="2"/>
  <c r="E10" i="2"/>
  <c r="E9" i="2"/>
  <c r="F9" i="2" s="1"/>
  <c r="E8" i="2"/>
  <c r="E7" i="2"/>
  <c r="E6" i="2"/>
  <c r="E5" i="2"/>
  <c r="E4" i="2"/>
  <c r="E15" i="3"/>
  <c r="E14" i="3"/>
  <c r="F15" i="3" s="1"/>
  <c r="E13" i="3"/>
  <c r="F14" i="3" s="1"/>
  <c r="E12" i="3"/>
  <c r="F13" i="3" s="1"/>
  <c r="E11" i="3"/>
  <c r="E10" i="3"/>
  <c r="E9" i="3"/>
  <c r="F9" i="3" s="1"/>
  <c r="E8" i="3"/>
  <c r="E7" i="3"/>
  <c r="E6" i="3"/>
  <c r="E5" i="3"/>
  <c r="E4" i="3"/>
  <c r="E15" i="4"/>
  <c r="E14" i="4"/>
  <c r="E13" i="4"/>
  <c r="E12" i="4"/>
  <c r="E11" i="4"/>
  <c r="E10" i="4"/>
  <c r="E9" i="4"/>
  <c r="E8" i="4"/>
  <c r="E7" i="4"/>
  <c r="E6" i="4"/>
  <c r="E5" i="4"/>
  <c r="E4" i="4"/>
  <c r="E3" i="2"/>
  <c r="F3" i="2" s="1"/>
  <c r="E3" i="3"/>
  <c r="F4" i="3" s="1"/>
  <c r="E3" i="4"/>
  <c r="E25" i="3"/>
  <c r="E24" i="3"/>
  <c r="E23" i="3"/>
  <c r="E22" i="3"/>
  <c r="E21" i="3"/>
  <c r="E20" i="3"/>
  <c r="E19" i="3"/>
  <c r="E18" i="3"/>
  <c r="F6" i="3"/>
  <c r="F7" i="3"/>
  <c r="F8" i="3"/>
  <c r="E16" i="3"/>
  <c r="E17" i="3"/>
  <c r="E2" i="3"/>
  <c r="E25" i="2"/>
  <c r="E24" i="2"/>
  <c r="E23" i="2"/>
  <c r="E22" i="2"/>
  <c r="E21" i="2"/>
  <c r="E20" i="2"/>
  <c r="E19" i="2"/>
  <c r="E18" i="2"/>
  <c r="F11" i="2"/>
  <c r="F10" i="2"/>
  <c r="E17" i="2"/>
  <c r="F17" i="2" s="1"/>
  <c r="E16" i="2"/>
  <c r="F16" i="2" s="1"/>
  <c r="F15" i="2"/>
  <c r="F14" i="2"/>
  <c r="F8" i="2"/>
  <c r="F7" i="2"/>
  <c r="F6" i="2"/>
  <c r="F5" i="2"/>
  <c r="F4" i="2"/>
  <c r="E2" i="2"/>
  <c r="F2" i="2" s="1"/>
  <c r="Q6" i="1"/>
  <c r="Q5" i="1"/>
  <c r="Q4" i="1"/>
  <c r="Q3" i="1"/>
  <c r="Q2" i="1"/>
  <c r="D18" i="1"/>
  <c r="H13" i="1" s="1"/>
  <c r="I13" i="1" s="1"/>
  <c r="H5" i="5" l="1"/>
  <c r="H2" i="5"/>
  <c r="H3" i="5"/>
  <c r="F14" i="5"/>
  <c r="G14" i="5" s="1"/>
  <c r="F12" i="3"/>
  <c r="G12" i="3" s="1"/>
  <c r="H12" i="3" s="1"/>
  <c r="F10" i="3"/>
  <c r="G10" i="3" s="1"/>
  <c r="H10" i="3" s="1"/>
  <c r="H4" i="2"/>
  <c r="H5" i="2"/>
  <c r="G7" i="3"/>
  <c r="H7" i="3" s="1"/>
  <c r="F11" i="3"/>
  <c r="G11" i="3" s="1"/>
  <c r="H11" i="3" s="1"/>
  <c r="H3" i="2"/>
  <c r="F3" i="3"/>
  <c r="G3" i="3" s="1"/>
  <c r="H3" i="3" s="1"/>
  <c r="G13" i="3"/>
  <c r="H13" i="3" s="1"/>
  <c r="I3" i="3"/>
  <c r="G14" i="3"/>
  <c r="H14" i="3" s="1"/>
  <c r="I2" i="3" s="1"/>
  <c r="H2" i="2"/>
  <c r="G8" i="3"/>
  <c r="H8" i="3" s="1"/>
  <c r="G6" i="3"/>
  <c r="H6" i="3" s="1"/>
  <c r="F5" i="3"/>
  <c r="G5" i="3" s="1"/>
  <c r="H5" i="3" s="1"/>
  <c r="H11" i="1"/>
  <c r="I11" i="1" s="1"/>
  <c r="H10" i="1"/>
  <c r="I10" i="1" s="1"/>
  <c r="H7" i="1"/>
  <c r="I7" i="1" s="1"/>
  <c r="H2" i="1"/>
  <c r="I2" i="1" s="1"/>
  <c r="H6" i="1"/>
  <c r="I6" i="1" s="1"/>
  <c r="H5" i="1"/>
  <c r="I5" i="1" s="1"/>
  <c r="H16" i="1"/>
  <c r="I16" i="1" s="1"/>
  <c r="H4" i="1"/>
  <c r="I4" i="1" s="1"/>
  <c r="H12" i="1"/>
  <c r="I12" i="1" s="1"/>
  <c r="H9" i="1"/>
  <c r="I9" i="1" s="1"/>
  <c r="H8" i="1"/>
  <c r="I8" i="1" s="1"/>
  <c r="H17" i="1"/>
  <c r="I17" i="1" s="1"/>
  <c r="H15" i="1"/>
  <c r="I15" i="1" s="1"/>
  <c r="H3" i="1"/>
  <c r="I3" i="1" s="1"/>
  <c r="H14" i="1"/>
  <c r="I14" i="1" s="1"/>
  <c r="O3" i="1"/>
  <c r="O4" i="1"/>
  <c r="O5" i="1"/>
  <c r="O2" i="1"/>
  <c r="H6" i="5" l="1"/>
  <c r="I4" i="5" s="1"/>
  <c r="I2" i="5"/>
  <c r="I5" i="5"/>
  <c r="H6" i="2"/>
  <c r="G9" i="3"/>
  <c r="H9" i="3" s="1"/>
  <c r="I5" i="3" s="1"/>
  <c r="I5" i="2"/>
  <c r="I2" i="2"/>
  <c r="I4" i="2"/>
  <c r="J4" i="2" s="1"/>
  <c r="K4" i="2" s="1"/>
  <c r="I3" i="2"/>
  <c r="I7" i="2" s="1"/>
  <c r="G4" i="3"/>
  <c r="H4" i="3" s="1"/>
  <c r="I4" i="3" s="1"/>
  <c r="I6" i="2"/>
  <c r="J2" i="2"/>
  <c r="K2" i="2" s="1"/>
  <c r="O6" i="1"/>
  <c r="P5" i="1" s="1"/>
  <c r="P3" i="1"/>
  <c r="J2" i="5" l="1"/>
  <c r="I6" i="5"/>
  <c r="I9" i="5"/>
  <c r="J5" i="5"/>
  <c r="I8" i="5"/>
  <c r="J4" i="5"/>
  <c r="I3" i="5"/>
  <c r="I6" i="3"/>
  <c r="I8" i="2"/>
  <c r="J2" i="3"/>
  <c r="J5" i="3"/>
  <c r="J3" i="3"/>
  <c r="K3" i="3" s="1"/>
  <c r="L3" i="3" s="1"/>
  <c r="J4" i="3"/>
  <c r="J8" i="3" s="1"/>
  <c r="J3" i="2"/>
  <c r="K3" i="2" s="1"/>
  <c r="I9" i="2"/>
  <c r="J5" i="2"/>
  <c r="K5" i="2" s="1"/>
  <c r="J9" i="3"/>
  <c r="K5" i="3"/>
  <c r="L5" i="3" s="1"/>
  <c r="J7" i="3"/>
  <c r="I10" i="2"/>
  <c r="J6" i="2"/>
  <c r="K6" i="2" s="1"/>
  <c r="I11" i="2"/>
  <c r="J7" i="2"/>
  <c r="K7" i="2" s="1"/>
  <c r="I12" i="2"/>
  <c r="J8" i="2"/>
  <c r="K8" i="2" s="1"/>
  <c r="P4" i="1"/>
  <c r="P2" i="1"/>
  <c r="P6" i="1" s="1"/>
  <c r="J9" i="5" l="1"/>
  <c r="I13" i="5"/>
  <c r="I7" i="5"/>
  <c r="J3" i="5"/>
  <c r="J8" i="5"/>
  <c r="I12" i="5"/>
  <c r="I10" i="5"/>
  <c r="J6" i="5"/>
  <c r="K4" i="3"/>
  <c r="L4" i="3" s="1"/>
  <c r="I13" i="2"/>
  <c r="J9" i="2"/>
  <c r="K9" i="2" s="1"/>
  <c r="K2" i="3"/>
  <c r="L2" i="3" s="1"/>
  <c r="J6" i="3"/>
  <c r="J12" i="3"/>
  <c r="K8" i="3"/>
  <c r="L8" i="3" s="1"/>
  <c r="K7" i="3"/>
  <c r="L7" i="3" s="1"/>
  <c r="J11" i="3"/>
  <c r="J13" i="3"/>
  <c r="K9" i="3"/>
  <c r="L9" i="3" s="1"/>
  <c r="I16" i="2"/>
  <c r="J12" i="2"/>
  <c r="K12" i="2" s="1"/>
  <c r="I15" i="2"/>
  <c r="J11" i="2"/>
  <c r="K11" i="2" s="1"/>
  <c r="I14" i="2"/>
  <c r="J10" i="2"/>
  <c r="K10" i="2" s="1"/>
  <c r="J10" i="5" l="1"/>
  <c r="I14" i="5"/>
  <c r="J14" i="5" s="1"/>
  <c r="I16" i="5"/>
  <c r="J16" i="5" s="1"/>
  <c r="J12" i="5"/>
  <c r="J7" i="5"/>
  <c r="I11" i="5"/>
  <c r="J13" i="5"/>
  <c r="I17" i="5"/>
  <c r="J17" i="5" s="1"/>
  <c r="J14" i="2"/>
  <c r="K14" i="2" s="1"/>
  <c r="I18" i="2"/>
  <c r="K6" i="3"/>
  <c r="L6" i="3" s="1"/>
  <c r="J10" i="3"/>
  <c r="J15" i="2"/>
  <c r="K15" i="2" s="1"/>
  <c r="I19" i="2"/>
  <c r="J16" i="2"/>
  <c r="K16" i="2" s="1"/>
  <c r="I20" i="2"/>
  <c r="I17" i="2"/>
  <c r="J13" i="2"/>
  <c r="K13" i="2" s="1"/>
  <c r="J17" i="3"/>
  <c r="K13" i="3"/>
  <c r="L13" i="3" s="1"/>
  <c r="J15" i="3"/>
  <c r="K11" i="3"/>
  <c r="L11" i="3" s="1"/>
  <c r="J16" i="3"/>
  <c r="K12" i="3"/>
  <c r="L12" i="3" s="1"/>
  <c r="J11" i="5" l="1"/>
  <c r="I15" i="5"/>
  <c r="J15" i="5" s="1"/>
  <c r="K17" i="3"/>
  <c r="L17" i="3" s="1"/>
  <c r="J21" i="3"/>
  <c r="I23" i="2"/>
  <c r="J23" i="2" s="1"/>
  <c r="J19" i="2"/>
  <c r="K19" i="2"/>
  <c r="J17" i="2"/>
  <c r="K17" i="2" s="1"/>
  <c r="I21" i="2"/>
  <c r="I24" i="2"/>
  <c r="J24" i="2" s="1"/>
  <c r="J20" i="2"/>
  <c r="J14" i="3"/>
  <c r="K10" i="3"/>
  <c r="L10" i="3" s="1"/>
  <c r="K16" i="3"/>
  <c r="L16" i="3" s="1"/>
  <c r="J20" i="3"/>
  <c r="K15" i="3"/>
  <c r="L15" i="3" s="1"/>
  <c r="J19" i="3"/>
  <c r="I22" i="2"/>
  <c r="J22" i="2" s="1"/>
  <c r="J18" i="2"/>
  <c r="J24" i="3" l="1"/>
  <c r="K24" i="3" s="1"/>
  <c r="K20" i="3"/>
  <c r="K14" i="3"/>
  <c r="L14" i="3" s="1"/>
  <c r="L19" i="3" s="1"/>
  <c r="J18" i="3"/>
  <c r="I25" i="2"/>
  <c r="J25" i="2" s="1"/>
  <c r="J21" i="2"/>
  <c r="J23" i="3"/>
  <c r="K23" i="3" s="1"/>
  <c r="K19" i="3"/>
  <c r="J25" i="3"/>
  <c r="K25" i="3" s="1"/>
  <c r="K21" i="3"/>
  <c r="J22" i="3" l="1"/>
  <c r="K22" i="3" s="1"/>
  <c r="K18" i="3"/>
</calcChain>
</file>

<file path=xl/sharedStrings.xml><?xml version="1.0" encoding="utf-8"?>
<sst xmlns="http://schemas.openxmlformats.org/spreadsheetml/2006/main" count="224" uniqueCount="70">
  <si>
    <t>건설사 순이익</t>
  </si>
  <si>
    <t>연도</t>
  </si>
  <si>
    <t>분기별</t>
  </si>
  <si>
    <t>TIME</t>
    <phoneticPr fontId="1" type="noConversion"/>
  </si>
  <si>
    <t>분기별 평균</t>
    <phoneticPr fontId="1" type="noConversion"/>
  </si>
  <si>
    <t>계절지수</t>
    <phoneticPr fontId="1" type="noConversion"/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</si>
  <si>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</si>
  <si>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</si>
  <si>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</si>
  <si>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</si>
  <si>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</si>
  <si>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</si>
  <si>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</si>
  <si>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</si>
  <si>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</si>
  <si>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</si>
  <si>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</si>
  <si>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</si>
  <si>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</si>
  <si>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</si>
  <si>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</si>
  <si>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</si>
  <si>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</si>
  <si>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</si>
  <si>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</si>
  <si>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</si>
  <si>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</si>
  <si>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</si>
  <si>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</si>
  <si>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</si>
  <si>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</si>
  <si>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</si>
  <si>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</si>
  <si>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</si>
  <si>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</si>
  <si>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</si>
  <si>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</si>
  <si>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건설사 순이익</t>
  </si>
  <si>
    <t>표준 잔차</t>
  </si>
  <si>
    <t>평균</t>
    <phoneticPr fontId="1" type="noConversion"/>
  </si>
  <si>
    <t>오차 비율</t>
    <phoneticPr fontId="1" type="noConversion"/>
  </si>
  <si>
    <t>계절지수</t>
    <phoneticPr fontId="1" type="noConversion"/>
  </si>
  <si>
    <t>TIME</t>
  </si>
  <si>
    <t>회귀분석</t>
    <phoneticPr fontId="1" type="noConversion"/>
  </si>
  <si>
    <t>계절 오차</t>
    <phoneticPr fontId="1" type="noConversion"/>
  </si>
  <si>
    <t>계절지수 조정</t>
    <phoneticPr fontId="1" type="noConversion"/>
  </si>
  <si>
    <t>예측값</t>
    <phoneticPr fontId="1" type="noConversion"/>
  </si>
  <si>
    <t>MAE</t>
    <phoneticPr fontId="1" type="noConversion"/>
  </si>
  <si>
    <t>회귀분석</t>
    <phoneticPr fontId="1" type="noConversion"/>
  </si>
  <si>
    <t>이동평균</t>
    <phoneticPr fontId="1" type="noConversion"/>
  </si>
  <si>
    <t>중심화 이동평균</t>
    <phoneticPr fontId="1" type="noConversion"/>
  </si>
  <si>
    <t>분기별 계절지수</t>
    <phoneticPr fontId="1" type="noConversion"/>
  </si>
  <si>
    <t>계절 오차</t>
    <phoneticPr fontId="1" type="noConversion"/>
  </si>
  <si>
    <t>Deseasonalized 순이익</t>
    <phoneticPr fontId="1" type="noConversion"/>
  </si>
  <si>
    <t>회귀분석</t>
    <phoneticPr fontId="1" type="noConversion"/>
  </si>
  <si>
    <t>회귀분석</t>
    <phoneticPr fontId="1" type="noConversion"/>
  </si>
  <si>
    <t>오차 절대값</t>
    <phoneticPr fontId="1" type="noConversion"/>
  </si>
  <si>
    <t>오차 절대값</t>
    <phoneticPr fontId="1" type="noConversion"/>
  </si>
  <si>
    <t>오차 절대값</t>
    <phoneticPr fontId="1" type="noConversion"/>
  </si>
  <si>
    <t>계절지수 조정</t>
    <phoneticPr fontId="1" type="noConversion"/>
  </si>
  <si>
    <t>예측치 Deseasonalized 순이익</t>
  </si>
  <si>
    <t>MAE</t>
    <phoneticPr fontId="1" type="noConversion"/>
  </si>
  <si>
    <t>이동평균</t>
    <phoneticPr fontId="1" type="noConversion"/>
  </si>
  <si>
    <t>중심화 이동평균</t>
    <phoneticPr fontId="1" type="noConversion"/>
  </si>
  <si>
    <t>계절오차</t>
    <phoneticPr fontId="1" type="noConversion"/>
  </si>
  <si>
    <t>분기별 계절지수</t>
    <phoneticPr fontId="1" type="noConversion"/>
  </si>
  <si>
    <t>계절지수 조정</t>
    <phoneticPr fontId="1" type="noConversion"/>
  </si>
  <si>
    <t>회귀분석</t>
    <phoneticPr fontId="1" type="noConversion"/>
  </si>
  <si>
    <t>예측값</t>
    <phoneticPr fontId="1" type="noConversion"/>
  </si>
  <si>
    <t>잔차 절대값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</si>
</sst>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_ "/>
    <numFmt numFmtId="178" formatCode="#,##0.000"/>
    <numFmt numFmtId="179" formatCode="#,##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" fontId="0" fillId="0" borderId="3" xfId="0" applyNumberFormat="1" applyBorder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건설사 순이익</c:v>
                </c:pt>
              </c:strCache>
            </c:strRef>
          </c:tx>
          <c:marker>
            <c:symbol val="none"/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72</c:v>
                </c:pt>
                <c:pt idx="1">
                  <c:v>110</c:v>
                </c:pt>
                <c:pt idx="2">
                  <c:v>117</c:v>
                </c:pt>
                <c:pt idx="3">
                  <c:v>172</c:v>
                </c:pt>
                <c:pt idx="4">
                  <c:v>76</c:v>
                </c:pt>
                <c:pt idx="5">
                  <c:v>112</c:v>
                </c:pt>
                <c:pt idx="6">
                  <c:v>130</c:v>
                </c:pt>
                <c:pt idx="7">
                  <c:v>194</c:v>
                </c:pt>
                <c:pt idx="8">
                  <c:v>78</c:v>
                </c:pt>
                <c:pt idx="9">
                  <c:v>119</c:v>
                </c:pt>
                <c:pt idx="10">
                  <c:v>128</c:v>
                </c:pt>
                <c:pt idx="11">
                  <c:v>201</c:v>
                </c:pt>
                <c:pt idx="12">
                  <c:v>81</c:v>
                </c:pt>
                <c:pt idx="13">
                  <c:v>134</c:v>
                </c:pt>
                <c:pt idx="14">
                  <c:v>141</c:v>
                </c:pt>
                <c:pt idx="15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72672"/>
        <c:axId val="224186752"/>
      </c:lineChart>
      <c:catAx>
        <c:axId val="2241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86752"/>
        <c:crosses val="autoZero"/>
        <c:auto val="1"/>
        <c:lblAlgn val="ctr"/>
        <c:lblOffset val="100"/>
        <c:noMultiLvlLbl val="0"/>
      </c:catAx>
      <c:valAx>
        <c:axId val="2241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7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건설사 순이익</c:v>
                </c:pt>
              </c:strCache>
            </c:strRef>
          </c:tx>
          <c:marker>
            <c:symbol val="none"/>
          </c:marker>
          <c:val>
            <c:numRef>
              <c:f>Sheet2!$D$2:$D$17</c:f>
              <c:numCache>
                <c:formatCode>General</c:formatCode>
                <c:ptCount val="16"/>
                <c:pt idx="0">
                  <c:v>72</c:v>
                </c:pt>
                <c:pt idx="1">
                  <c:v>110</c:v>
                </c:pt>
                <c:pt idx="2">
                  <c:v>117</c:v>
                </c:pt>
                <c:pt idx="3">
                  <c:v>172</c:v>
                </c:pt>
                <c:pt idx="4">
                  <c:v>76</c:v>
                </c:pt>
                <c:pt idx="5">
                  <c:v>112</c:v>
                </c:pt>
                <c:pt idx="6">
                  <c:v>130</c:v>
                </c:pt>
                <c:pt idx="7">
                  <c:v>194</c:v>
                </c:pt>
                <c:pt idx="8">
                  <c:v>78</c:v>
                </c:pt>
                <c:pt idx="9">
                  <c:v>119</c:v>
                </c:pt>
                <c:pt idx="10">
                  <c:v>128</c:v>
                </c:pt>
                <c:pt idx="11">
                  <c:v>201</c:v>
                </c:pt>
                <c:pt idx="12">
                  <c:v>81</c:v>
                </c:pt>
                <c:pt idx="13">
                  <c:v>134</c:v>
                </c:pt>
                <c:pt idx="14">
                  <c:v>141</c:v>
                </c:pt>
                <c:pt idx="15">
                  <c:v>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회귀분석</c:v>
                </c:pt>
              </c:strCache>
            </c:strRef>
          </c:tx>
          <c:marker>
            <c:symbol val="none"/>
          </c:marker>
          <c:val>
            <c:numRef>
              <c:f>Sheet2!$E$2:$E$25</c:f>
              <c:numCache>
                <c:formatCode>General</c:formatCode>
                <c:ptCount val="24"/>
                <c:pt idx="0">
                  <c:v>99.875</c:v>
                </c:pt>
                <c:pt idx="1">
                  <c:v>117.75</c:v>
                </c:pt>
                <c:pt idx="2">
                  <c:v>118.75</c:v>
                </c:pt>
                <c:pt idx="3">
                  <c:v>119.25</c:v>
                </c:pt>
                <c:pt idx="4">
                  <c:v>122.5</c:v>
                </c:pt>
                <c:pt idx="5">
                  <c:v>128</c:v>
                </c:pt>
                <c:pt idx="6">
                  <c:v>128.5</c:v>
                </c:pt>
                <c:pt idx="7">
                  <c:v>130.25</c:v>
                </c:pt>
                <c:pt idx="8">
                  <c:v>129.75</c:v>
                </c:pt>
                <c:pt idx="9">
                  <c:v>131.5</c:v>
                </c:pt>
                <c:pt idx="10">
                  <c:v>132.25</c:v>
                </c:pt>
                <c:pt idx="11">
                  <c:v>136</c:v>
                </c:pt>
                <c:pt idx="12">
                  <c:v>139.25</c:v>
                </c:pt>
                <c:pt idx="13">
                  <c:v>143</c:v>
                </c:pt>
                <c:pt idx="14">
                  <c:v>156.22499999999999</c:v>
                </c:pt>
                <c:pt idx="15">
                  <c:v>160.25</c:v>
                </c:pt>
                <c:pt idx="16">
                  <c:v>164.27499999999998</c:v>
                </c:pt>
                <c:pt idx="17">
                  <c:v>168.29999999999998</c:v>
                </c:pt>
                <c:pt idx="18">
                  <c:v>172.32499999999999</c:v>
                </c:pt>
                <c:pt idx="19">
                  <c:v>176.34999999999997</c:v>
                </c:pt>
                <c:pt idx="20">
                  <c:v>180.375</c:v>
                </c:pt>
                <c:pt idx="21">
                  <c:v>184.39999999999998</c:v>
                </c:pt>
                <c:pt idx="22">
                  <c:v>188.42499999999998</c:v>
                </c:pt>
                <c:pt idx="23">
                  <c:v>192.45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예측값</c:v>
                </c:pt>
              </c:strCache>
            </c:strRef>
          </c:tx>
          <c:marker>
            <c:symbol val="none"/>
          </c:marker>
          <c:val>
            <c:numRef>
              <c:f>Sheet2!$J$2:$J$25</c:f>
              <c:numCache>
                <c:formatCode>#,##0.0000</c:formatCode>
                <c:ptCount val="24"/>
                <c:pt idx="0">
                  <c:v>63.821466098842151</c:v>
                </c:pt>
                <c:pt idx="1">
                  <c:v>108.84023808816775</c:v>
                </c:pt>
                <c:pt idx="2">
                  <c:v>116.26280707431405</c:v>
                </c:pt>
                <c:pt idx="3">
                  <c:v>173.81857611858064</c:v>
                </c:pt>
                <c:pt idx="4">
                  <c:v>78.279144902209396</c:v>
                </c:pt>
                <c:pt idx="5">
                  <c:v>118.31465371792333</c:v>
                </c:pt>
                <c:pt idx="6">
                  <c:v>125.80859544462615</c:v>
                </c:pt>
                <c:pt idx="7">
                  <c:v>189.85215546704509</c:v>
                </c:pt>
                <c:pt idx="8">
                  <c:v>82.911992253564648</c:v>
                </c:pt>
                <c:pt idx="9">
                  <c:v>121.5498200305228</c:v>
                </c:pt>
                <c:pt idx="10">
                  <c:v>129.4800525101308</c:v>
                </c:pt>
                <c:pt idx="11">
                  <c:v>198.23334467192424</c:v>
                </c:pt>
                <c:pt idx="12">
                  <c:v>88.982619817409457</c:v>
                </c:pt>
                <c:pt idx="13">
                  <c:v>132.17965220049248</c:v>
                </c:pt>
                <c:pt idx="14">
                  <c:v>152.95290134892389</c:v>
                </c:pt>
                <c:pt idx="15">
                  <c:v>233.58009914467542</c:v>
                </c:pt>
                <c:pt idx="16">
                  <c:v>104.97393084743223</c:v>
                </c:pt>
                <c:pt idx="17">
                  <c:v>155.56528297442574</c:v>
                </c:pt>
                <c:pt idx="18">
                  <c:v>168.71569035015719</c:v>
                </c:pt>
                <c:pt idx="19">
                  <c:v>257.047428918337</c:v>
                </c:pt>
                <c:pt idx="20">
                  <c:v>115.26204703457977</c:v>
                </c:pt>
                <c:pt idx="21">
                  <c:v>170.44704801238328</c:v>
                </c:pt>
                <c:pt idx="22">
                  <c:v>184.47847935139052</c:v>
                </c:pt>
                <c:pt idx="23">
                  <c:v>280.51475869199862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58528"/>
        <c:axId val="196360064"/>
      </c:lineChart>
      <c:catAx>
        <c:axId val="1963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60064"/>
        <c:crosses val="autoZero"/>
        <c:auto val="1"/>
        <c:lblAlgn val="ctr"/>
        <c:lblOffset val="100"/>
        <c:noMultiLvlLbl val="0"/>
      </c:catAx>
      <c:valAx>
        <c:axId val="1963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5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건설사 순이익</c:v>
                </c:pt>
              </c:strCache>
            </c:strRef>
          </c:tx>
          <c:marker>
            <c:symbol val="none"/>
          </c:marker>
          <c:val>
            <c:numRef>
              <c:f>Sheet3!$D$2:$D$17</c:f>
              <c:numCache>
                <c:formatCode>General</c:formatCode>
                <c:ptCount val="16"/>
                <c:pt idx="0">
                  <c:v>72</c:v>
                </c:pt>
                <c:pt idx="1">
                  <c:v>110</c:v>
                </c:pt>
                <c:pt idx="2">
                  <c:v>117</c:v>
                </c:pt>
                <c:pt idx="3">
                  <c:v>172</c:v>
                </c:pt>
                <c:pt idx="4">
                  <c:v>76</c:v>
                </c:pt>
                <c:pt idx="5">
                  <c:v>112</c:v>
                </c:pt>
                <c:pt idx="6">
                  <c:v>130</c:v>
                </c:pt>
                <c:pt idx="7">
                  <c:v>194</c:v>
                </c:pt>
                <c:pt idx="8">
                  <c:v>78</c:v>
                </c:pt>
                <c:pt idx="9">
                  <c:v>119</c:v>
                </c:pt>
                <c:pt idx="10">
                  <c:v>128</c:v>
                </c:pt>
                <c:pt idx="11">
                  <c:v>201</c:v>
                </c:pt>
                <c:pt idx="12">
                  <c:v>81</c:v>
                </c:pt>
                <c:pt idx="13">
                  <c:v>134</c:v>
                </c:pt>
                <c:pt idx="14">
                  <c:v>141</c:v>
                </c:pt>
                <c:pt idx="15">
                  <c:v>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회귀분석</c:v>
                </c:pt>
              </c:strCache>
            </c:strRef>
          </c:tx>
          <c:marker>
            <c:symbol val="none"/>
          </c:marker>
          <c:val>
            <c:numRef>
              <c:f>Sheet3!$E$2:$E$25</c:f>
              <c:numCache>
                <c:formatCode>General</c:formatCode>
                <c:ptCount val="24"/>
                <c:pt idx="0">
                  <c:v>99.875</c:v>
                </c:pt>
                <c:pt idx="1">
                  <c:v>117.75</c:v>
                </c:pt>
                <c:pt idx="2">
                  <c:v>118.75</c:v>
                </c:pt>
                <c:pt idx="3">
                  <c:v>119.25</c:v>
                </c:pt>
                <c:pt idx="4">
                  <c:v>122.5</c:v>
                </c:pt>
                <c:pt idx="5">
                  <c:v>128</c:v>
                </c:pt>
                <c:pt idx="6">
                  <c:v>128.5</c:v>
                </c:pt>
                <c:pt idx="7">
                  <c:v>130.25</c:v>
                </c:pt>
                <c:pt idx="8">
                  <c:v>129.75</c:v>
                </c:pt>
                <c:pt idx="9">
                  <c:v>131.5</c:v>
                </c:pt>
                <c:pt idx="10">
                  <c:v>132.25</c:v>
                </c:pt>
                <c:pt idx="11">
                  <c:v>136</c:v>
                </c:pt>
                <c:pt idx="12">
                  <c:v>139.25</c:v>
                </c:pt>
                <c:pt idx="13">
                  <c:v>143</c:v>
                </c:pt>
                <c:pt idx="14">
                  <c:v>156.22499999999999</c:v>
                </c:pt>
                <c:pt idx="15">
                  <c:v>160.25</c:v>
                </c:pt>
                <c:pt idx="16">
                  <c:v>164.27499999999998</c:v>
                </c:pt>
                <c:pt idx="17">
                  <c:v>168.29999999999998</c:v>
                </c:pt>
                <c:pt idx="18">
                  <c:v>172.32499999999999</c:v>
                </c:pt>
                <c:pt idx="19">
                  <c:v>176.34999999999997</c:v>
                </c:pt>
                <c:pt idx="20">
                  <c:v>180.375</c:v>
                </c:pt>
                <c:pt idx="21">
                  <c:v>184.39999999999998</c:v>
                </c:pt>
                <c:pt idx="22">
                  <c:v>188.42499999999998</c:v>
                </c:pt>
                <c:pt idx="23">
                  <c:v>192.45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오차 절대값</c:v>
                </c:pt>
              </c:strCache>
            </c:strRef>
          </c:tx>
          <c:marker>
            <c:symbol val="none"/>
          </c:marker>
          <c:val>
            <c:numRef>
              <c:f>Sheet3!$K$2:$K$25</c:f>
              <c:numCache>
                <c:formatCode>General</c:formatCode>
                <c:ptCount val="24"/>
                <c:pt idx="0">
                  <c:v>59.81102618917096</c:v>
                </c:pt>
                <c:pt idx="1">
                  <c:v>109.17745173895661</c:v>
                </c:pt>
                <c:pt idx="2">
                  <c:v>118.42980868670604</c:v>
                </c:pt>
                <c:pt idx="3">
                  <c:v>176.08937605899089</c:v>
                </c:pt>
                <c:pt idx="4">
                  <c:v>73.360207340910563</c:v>
                </c:pt>
                <c:pt idx="5">
                  <c:v>118.68122142323945</c:v>
                </c:pt>
                <c:pt idx="6">
                  <c:v>128.15351929466718</c:v>
                </c:pt>
                <c:pt idx="7">
                  <c:v>192.33242123005087</c:v>
                </c:pt>
                <c:pt idx="8">
                  <c:v>77.70193389782159</c:v>
                </c:pt>
                <c:pt idx="9">
                  <c:v>121.92641107153115</c:v>
                </c:pt>
                <c:pt idx="10">
                  <c:v>131.89340799003682</c:v>
                </c:pt>
                <c:pt idx="11">
                  <c:v>200.82310393310493</c:v>
                </c:pt>
                <c:pt idx="12">
                  <c:v>83.391092834463635</c:v>
                </c:pt>
                <c:pt idx="13">
                  <c:v>132.58917705877533</c:v>
                </c:pt>
                <c:pt idx="14">
                  <c:v>155.80376304910021</c:v>
                </c:pt>
                <c:pt idx="15">
                  <c:v>236.63163533294167</c:v>
                </c:pt>
                <c:pt idx="16">
                  <c:v>98.377535191249649</c:v>
                </c:pt>
                <c:pt idx="17">
                  <c:v>156.04726223071248</c:v>
                </c:pt>
                <c:pt idx="18">
                  <c:v>171.8603518478873</c:v>
                </c:pt>
                <c:pt idx="19">
                  <c:v>260.40554690149298</c:v>
                </c:pt>
                <c:pt idx="20">
                  <c:v>108.01916244176932</c:v>
                </c:pt>
                <c:pt idx="21">
                  <c:v>170.9751346128543</c:v>
                </c:pt>
                <c:pt idx="22">
                  <c:v>187.91694064667439</c:v>
                </c:pt>
                <c:pt idx="23">
                  <c:v>284.17945847004444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9280"/>
        <c:axId val="207571200"/>
      </c:lineChart>
      <c:catAx>
        <c:axId val="2075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1200"/>
        <c:crosses val="autoZero"/>
        <c:auto val="1"/>
        <c:lblAlgn val="ctr"/>
        <c:lblOffset val="100"/>
        <c:noMultiLvlLbl val="0"/>
      </c:catAx>
      <c:valAx>
        <c:axId val="2075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건설사 순이익</c:v>
                </c:pt>
              </c:strCache>
            </c:strRef>
          </c:tx>
          <c:marker>
            <c:symbol val="none"/>
          </c:marker>
          <c:val>
            <c:numRef>
              <c:f>Sheet4!$D$2:$D$17</c:f>
              <c:numCache>
                <c:formatCode>General</c:formatCode>
                <c:ptCount val="16"/>
                <c:pt idx="0">
                  <c:v>72</c:v>
                </c:pt>
                <c:pt idx="1">
                  <c:v>110</c:v>
                </c:pt>
                <c:pt idx="2">
                  <c:v>117</c:v>
                </c:pt>
                <c:pt idx="3">
                  <c:v>172</c:v>
                </c:pt>
                <c:pt idx="4">
                  <c:v>76</c:v>
                </c:pt>
                <c:pt idx="5">
                  <c:v>112</c:v>
                </c:pt>
                <c:pt idx="6">
                  <c:v>130</c:v>
                </c:pt>
                <c:pt idx="7">
                  <c:v>194</c:v>
                </c:pt>
                <c:pt idx="8">
                  <c:v>78</c:v>
                </c:pt>
                <c:pt idx="9">
                  <c:v>119</c:v>
                </c:pt>
                <c:pt idx="10">
                  <c:v>128</c:v>
                </c:pt>
                <c:pt idx="11">
                  <c:v>201</c:v>
                </c:pt>
                <c:pt idx="12">
                  <c:v>81</c:v>
                </c:pt>
                <c:pt idx="13">
                  <c:v>134</c:v>
                </c:pt>
                <c:pt idx="14">
                  <c:v>141</c:v>
                </c:pt>
                <c:pt idx="15">
                  <c:v>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중심화 이동평균</c:v>
                </c:pt>
              </c:strCache>
            </c:strRef>
          </c:tx>
          <c:marker>
            <c:symbol val="none"/>
          </c:marker>
          <c:val>
            <c:numRef>
              <c:f>Sheet4!$F$2:$F$17</c:f>
              <c:numCache>
                <c:formatCode>General</c:formatCode>
                <c:ptCount val="16"/>
                <c:pt idx="2">
                  <c:v>118.25</c:v>
                </c:pt>
                <c:pt idx="3">
                  <c:v>119</c:v>
                </c:pt>
                <c:pt idx="4">
                  <c:v>120.875</c:v>
                </c:pt>
                <c:pt idx="5">
                  <c:v>125.25</c:v>
                </c:pt>
                <c:pt idx="6">
                  <c:v>128.25</c:v>
                </c:pt>
                <c:pt idx="7">
                  <c:v>129.375</c:v>
                </c:pt>
                <c:pt idx="8">
                  <c:v>130</c:v>
                </c:pt>
                <c:pt idx="9">
                  <c:v>130.625</c:v>
                </c:pt>
                <c:pt idx="10">
                  <c:v>131.875</c:v>
                </c:pt>
                <c:pt idx="11">
                  <c:v>134.125</c:v>
                </c:pt>
                <c:pt idx="12">
                  <c:v>137.625</c:v>
                </c:pt>
                <c:pt idx="13">
                  <c:v>141.125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Sheet4!$L$1</c:f>
              <c:strCache>
                <c:ptCount val="1"/>
                <c:pt idx="0">
                  <c:v>예측값</c:v>
                </c:pt>
              </c:strCache>
            </c:strRef>
          </c:tx>
          <c:marker>
            <c:symbol val="none"/>
          </c:marker>
          <c:val>
            <c:numRef>
              <c:f>Sheet4!$L$2:$L$17</c:f>
              <c:numCache>
                <c:formatCode>#,##0</c:formatCode>
                <c:ptCount val="16"/>
                <c:pt idx="0">
                  <c:v>64.405637254901961</c:v>
                </c:pt>
                <c:pt idx="1">
                  <c:v>106.88627450980393</c:v>
                </c:pt>
                <c:pt idx="2">
                  <c:v>118.40857843137253</c:v>
                </c:pt>
                <c:pt idx="3">
                  <c:v>183.0142156862745</c:v>
                </c:pt>
                <c:pt idx="4">
                  <c:v>72.328186274509804</c:v>
                </c:pt>
                <c:pt idx="5">
                  <c:v>114.80882352941177</c:v>
                </c:pt>
                <c:pt idx="6">
                  <c:v>126.33112745098039</c:v>
                </c:pt>
                <c:pt idx="7">
                  <c:v>190.93676470588235</c:v>
                </c:pt>
                <c:pt idx="8">
                  <c:v>80.250735294117661</c:v>
                </c:pt>
                <c:pt idx="9">
                  <c:v>122.73137254901961</c:v>
                </c:pt>
                <c:pt idx="10">
                  <c:v>134.25367647058823</c:v>
                </c:pt>
                <c:pt idx="11">
                  <c:v>198.85931372549021</c:v>
                </c:pt>
                <c:pt idx="12">
                  <c:v>88.173284313725489</c:v>
                </c:pt>
                <c:pt idx="13">
                  <c:v>130.65392156862745</c:v>
                </c:pt>
                <c:pt idx="14">
                  <c:v>142.17622549019609</c:v>
                </c:pt>
                <c:pt idx="15">
                  <c:v>206.78186274509801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57216"/>
        <c:axId val="196459136"/>
      </c:lineChart>
      <c:catAx>
        <c:axId val="1964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59136"/>
        <c:crosses val="autoZero"/>
        <c:auto val="1"/>
        <c:lblAlgn val="ctr"/>
        <c:lblOffset val="100"/>
        <c:noMultiLvlLbl val="0"/>
      </c:catAx>
      <c:valAx>
        <c:axId val="1964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5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건설사 순이익</c:v>
                </c:pt>
              </c:strCache>
            </c:strRef>
          </c:tx>
          <c:marker>
            <c:symbol val="none"/>
          </c:marker>
          <c:val>
            <c:numRef>
              <c:f>Sheet5!$D$2:$D$17</c:f>
              <c:numCache>
                <c:formatCode>General</c:formatCode>
                <c:ptCount val="16"/>
                <c:pt idx="0">
                  <c:v>72</c:v>
                </c:pt>
                <c:pt idx="1">
                  <c:v>110</c:v>
                </c:pt>
                <c:pt idx="2">
                  <c:v>117</c:v>
                </c:pt>
                <c:pt idx="3">
                  <c:v>172</c:v>
                </c:pt>
                <c:pt idx="4">
                  <c:v>76</c:v>
                </c:pt>
                <c:pt idx="5">
                  <c:v>112</c:v>
                </c:pt>
                <c:pt idx="6">
                  <c:v>130</c:v>
                </c:pt>
                <c:pt idx="7">
                  <c:v>194</c:v>
                </c:pt>
                <c:pt idx="8">
                  <c:v>78</c:v>
                </c:pt>
                <c:pt idx="9">
                  <c:v>119</c:v>
                </c:pt>
                <c:pt idx="10">
                  <c:v>128</c:v>
                </c:pt>
                <c:pt idx="11">
                  <c:v>201</c:v>
                </c:pt>
                <c:pt idx="12">
                  <c:v>81</c:v>
                </c:pt>
                <c:pt idx="13">
                  <c:v>134</c:v>
                </c:pt>
                <c:pt idx="14">
                  <c:v>141</c:v>
                </c:pt>
                <c:pt idx="15">
                  <c:v>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Sheet5!$L$1</c:f>
              <c:strCache>
                <c:ptCount val="1"/>
                <c:pt idx="0">
                  <c:v>예측값</c:v>
                </c:pt>
              </c:strCache>
            </c:strRef>
          </c:tx>
          <c:marker>
            <c:symbol val="none"/>
          </c:marker>
          <c:val>
            <c:numRef>
              <c:f>Sheet5!$L$2:$L$17</c:f>
              <c:numCache>
                <c:formatCode>General</c:formatCode>
                <c:ptCount val="16"/>
                <c:pt idx="0">
                  <c:v>70.062128366223462</c:v>
                </c:pt>
                <c:pt idx="1">
                  <c:v>107.90698618045798</c:v>
                </c:pt>
                <c:pt idx="2">
                  <c:v>118.32406380946422</c:v>
                </c:pt>
                <c:pt idx="3">
                  <c:v>179.55761801552214</c:v>
                </c:pt>
                <c:pt idx="4">
                  <c:v>74.560091343061714</c:v>
                </c:pt>
                <c:pt idx="5">
                  <c:v>114.72514435185461</c:v>
                </c:pt>
                <c:pt idx="6">
                  <c:v>125.68416738627094</c:v>
                </c:pt>
                <c:pt idx="7">
                  <c:v>190.55560143850661</c:v>
                </c:pt>
                <c:pt idx="8">
                  <c:v>79.058054319899981</c:v>
                </c:pt>
                <c:pt idx="9">
                  <c:v>121.54330252325123</c:v>
                </c:pt>
                <c:pt idx="10">
                  <c:v>133.04427096307765</c:v>
                </c:pt>
                <c:pt idx="11">
                  <c:v>201.55358486149109</c:v>
                </c:pt>
                <c:pt idx="12">
                  <c:v>83.556017296738247</c:v>
                </c:pt>
                <c:pt idx="13">
                  <c:v>128.36146069464789</c:v>
                </c:pt>
                <c:pt idx="14">
                  <c:v>140.4043745398844</c:v>
                </c:pt>
                <c:pt idx="15">
                  <c:v>212.55156828447562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9312"/>
        <c:axId val="209790848"/>
      </c:lineChart>
      <c:catAx>
        <c:axId val="2097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90848"/>
        <c:crosses val="autoZero"/>
        <c:auto val="1"/>
        <c:lblAlgn val="ctr"/>
        <c:lblOffset val="100"/>
        <c:noMultiLvlLbl val="0"/>
      </c:catAx>
      <c:valAx>
        <c:axId val="2097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90487</xdr:rowOff>
    </xdr:from>
    <xdr:to>
      <xdr:col>19</xdr:col>
      <xdr:colOff>457200</xdr:colOff>
      <xdr:row>27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552449</xdr:colOff>
      <xdr:row>12</xdr:row>
      <xdr:rowOff>90487</xdr:rowOff>
    </xdr:from>
    <xdr:to>
      <xdr:col>22</xdr:col>
      <xdr:colOff>28574</xdr:colOff>
      <xdr:row>32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714375</xdr:colOff>
      <xdr:row>38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5</xdr:col>
      <xdr:colOff>781050</xdr:colOff>
      <xdr:row>32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5</xdr:col>
      <xdr:colOff>781050</xdr:colOff>
      <xdr:row>31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Normal="100" workbookViewId="0">
      <selection sqref="A1:D17"/>
    </sheetView>
  </sheetViews>
  <sheetFormatPr defaultRowHeight="16.5" x14ac:dyDescent="0.3"/>
  <cols>
    <col min="1" max="3" width="10.375" customWidth="1"/>
    <col min="4" max="4" width="16.625" customWidth="1"/>
    <col min="5" max="5" width="11.625" bestFit="1" customWidth="1"/>
    <col min="9" max="9" width="13.625" bestFit="1" customWidth="1"/>
    <col min="10" max="10" width="12.75" bestFit="1" customWidth="1"/>
    <col min="15" max="15" width="11.625" bestFit="1" customWidth="1"/>
    <col min="16" max="16" width="12.75" bestFit="1" customWidth="1"/>
  </cols>
  <sheetData>
    <row r="1" spans="1:17" x14ac:dyDescent="0.3">
      <c r="A1" s="2" t="s">
        <v>3</v>
      </c>
      <c r="B1" s="2" t="s">
        <v>1</v>
      </c>
      <c r="C1" s="2" t="s">
        <v>2</v>
      </c>
      <c r="D1" s="2" t="s">
        <v>0</v>
      </c>
      <c r="E1" s="2" t="s">
        <v>7</v>
      </c>
      <c r="F1" s="2" t="s">
        <v>9</v>
      </c>
      <c r="G1" s="2" t="s">
        <v>11</v>
      </c>
      <c r="H1" s="2" t="s">
        <v>39</v>
      </c>
      <c r="I1" s="2" t="s">
        <v>40</v>
      </c>
      <c r="O1" s="2" t="s">
        <v>4</v>
      </c>
      <c r="P1" s="2" t="s">
        <v>5</v>
      </c>
      <c r="Q1" s="2" t="s">
        <v>41</v>
      </c>
    </row>
    <row r="2" spans="1:17" x14ac:dyDescent="0.3">
      <c r="A2">
        <v>1</v>
      </c>
      <c r="B2">
        <v>2013</v>
      </c>
      <c r="C2">
        <v>1</v>
      </c>
      <c r="D2" s="1">
        <v>72</v>
      </c>
      <c r="E2" s="1">
        <v>1</v>
      </c>
      <c r="F2" s="1">
        <v>0</v>
      </c>
      <c r="G2" s="1">
        <v>0</v>
      </c>
      <c r="H2">
        <f>$D$18</f>
        <v>130.0625</v>
      </c>
      <c r="I2">
        <f>D2/H2</f>
        <v>0.55358000961076403</v>
      </c>
      <c r="O2">
        <f>AVERAGE(D2,D6,D10,D14)</f>
        <v>76.75</v>
      </c>
      <c r="P2">
        <f>O2*(4/$O$6)</f>
        <v>0.59010091302258527</v>
      </c>
      <c r="Q2">
        <f>AVERAGE(I2,I6,I10,I14)</f>
        <v>0.59010091302258527</v>
      </c>
    </row>
    <row r="3" spans="1:17" x14ac:dyDescent="0.3">
      <c r="A3">
        <v>2</v>
      </c>
      <c r="C3">
        <v>2</v>
      </c>
      <c r="D3" s="1">
        <v>110</v>
      </c>
      <c r="E3" s="1">
        <v>0</v>
      </c>
      <c r="F3">
        <v>1</v>
      </c>
      <c r="G3">
        <v>0</v>
      </c>
      <c r="H3">
        <f t="shared" ref="H3:H17" si="0">$D$18</f>
        <v>130.0625</v>
      </c>
      <c r="I3">
        <f>D3/H3</f>
        <v>0.84574723690533393</v>
      </c>
      <c r="O3">
        <f>AVERAGE(D3,D7,D11,D15)</f>
        <v>118.75</v>
      </c>
      <c r="P3">
        <f>O3*(4/$O$6)</f>
        <v>0.91302258529553104</v>
      </c>
      <c r="Q3">
        <f>AVERAGE(I3,I7,I11,I15)</f>
        <v>0.91302258529553104</v>
      </c>
    </row>
    <row r="4" spans="1:17" x14ac:dyDescent="0.3">
      <c r="A4">
        <v>3</v>
      </c>
      <c r="C4">
        <v>3</v>
      </c>
      <c r="D4" s="1">
        <v>117</v>
      </c>
      <c r="E4" s="1">
        <v>0</v>
      </c>
      <c r="F4" s="1">
        <v>0</v>
      </c>
      <c r="G4">
        <v>1</v>
      </c>
      <c r="H4">
        <f t="shared" si="0"/>
        <v>130.0625</v>
      </c>
      <c r="I4">
        <f>D4/H4</f>
        <v>0.8995675156174916</v>
      </c>
      <c r="O4">
        <f>AVERAGE(D4,D8,D12,D16)</f>
        <v>129</v>
      </c>
      <c r="P4">
        <f>O4*(4/$O$6)</f>
        <v>0.99183085055261899</v>
      </c>
      <c r="Q4">
        <f>AVERAGE(I4,I8,I12,I16)</f>
        <v>0.99183085055261899</v>
      </c>
    </row>
    <row r="5" spans="1:17" x14ac:dyDescent="0.3">
      <c r="A5">
        <v>4</v>
      </c>
      <c r="C5">
        <v>4</v>
      </c>
      <c r="D5" s="1">
        <v>172</v>
      </c>
      <c r="E5" s="1">
        <v>0</v>
      </c>
      <c r="F5">
        <v>0</v>
      </c>
      <c r="G5">
        <v>0</v>
      </c>
      <c r="H5">
        <f t="shared" si="0"/>
        <v>130.0625</v>
      </c>
      <c r="I5">
        <f>D5/H5</f>
        <v>1.3224411340701585</v>
      </c>
      <c r="O5">
        <f>AVERAGE(D5,D9,D13,D17)</f>
        <v>195.75</v>
      </c>
      <c r="P5">
        <f>O5*(4/$O$6)</f>
        <v>1.5050456511292649</v>
      </c>
      <c r="Q5">
        <f>AVERAGE(I5,I9,I13,I17)</f>
        <v>1.5050456511292647</v>
      </c>
    </row>
    <row r="6" spans="1:17" x14ac:dyDescent="0.3">
      <c r="A6">
        <v>5</v>
      </c>
      <c r="B6">
        <v>2014</v>
      </c>
      <c r="C6">
        <v>1</v>
      </c>
      <c r="D6" s="1">
        <v>76</v>
      </c>
      <c r="E6" s="1">
        <v>1</v>
      </c>
      <c r="F6" s="1">
        <v>0</v>
      </c>
      <c r="G6" s="1">
        <v>0</v>
      </c>
      <c r="H6">
        <f t="shared" si="0"/>
        <v>130.0625</v>
      </c>
      <c r="I6">
        <f>D6/H6</f>
        <v>0.5843344545891398</v>
      </c>
      <c r="O6">
        <f>SUM(O2:O5)</f>
        <v>520.25</v>
      </c>
      <c r="P6">
        <f>SUM(P2:P5)</f>
        <v>4</v>
      </c>
      <c r="Q6">
        <f>SUM(Q2:Q5)</f>
        <v>4</v>
      </c>
    </row>
    <row r="7" spans="1:17" x14ac:dyDescent="0.3">
      <c r="A7">
        <v>6</v>
      </c>
      <c r="C7">
        <v>2</v>
      </c>
      <c r="D7" s="1">
        <v>112</v>
      </c>
      <c r="E7" s="1">
        <v>0</v>
      </c>
      <c r="F7">
        <v>1</v>
      </c>
      <c r="G7">
        <v>0</v>
      </c>
      <c r="H7">
        <f t="shared" si="0"/>
        <v>130.0625</v>
      </c>
      <c r="I7">
        <f>D7/H7</f>
        <v>0.86112445939452187</v>
      </c>
    </row>
    <row r="8" spans="1:17" x14ac:dyDescent="0.3">
      <c r="A8">
        <v>7</v>
      </c>
      <c r="C8">
        <v>3</v>
      </c>
      <c r="D8" s="1">
        <v>130</v>
      </c>
      <c r="E8" s="1">
        <v>0</v>
      </c>
      <c r="F8" s="1">
        <v>0</v>
      </c>
      <c r="G8">
        <v>1</v>
      </c>
      <c r="H8">
        <f t="shared" si="0"/>
        <v>130.0625</v>
      </c>
      <c r="I8">
        <f>D8/H8</f>
        <v>0.99951946179721285</v>
      </c>
    </row>
    <row r="9" spans="1:17" x14ac:dyDescent="0.3">
      <c r="A9">
        <v>8</v>
      </c>
      <c r="C9">
        <v>4</v>
      </c>
      <c r="D9" s="1">
        <v>194</v>
      </c>
      <c r="E9" s="1">
        <v>0</v>
      </c>
      <c r="F9">
        <v>0</v>
      </c>
      <c r="G9">
        <v>0</v>
      </c>
      <c r="H9">
        <f t="shared" si="0"/>
        <v>130.0625</v>
      </c>
      <c r="I9">
        <f>D9/H9</f>
        <v>1.4915905814512254</v>
      </c>
    </row>
    <row r="10" spans="1:17" x14ac:dyDescent="0.3">
      <c r="A10">
        <v>9</v>
      </c>
      <c r="B10">
        <v>2015</v>
      </c>
      <c r="C10">
        <v>1</v>
      </c>
      <c r="D10" s="1">
        <v>78</v>
      </c>
      <c r="E10" s="1">
        <v>1</v>
      </c>
      <c r="F10" s="1">
        <v>0</v>
      </c>
      <c r="G10" s="1">
        <v>0</v>
      </c>
      <c r="H10">
        <f t="shared" si="0"/>
        <v>130.0625</v>
      </c>
      <c r="I10">
        <f>D10/H10</f>
        <v>0.59971167707832773</v>
      </c>
    </row>
    <row r="11" spans="1:17" x14ac:dyDescent="0.3">
      <c r="A11">
        <v>10</v>
      </c>
      <c r="C11">
        <v>2</v>
      </c>
      <c r="D11" s="1">
        <v>119</v>
      </c>
      <c r="E11" s="1">
        <v>0</v>
      </c>
      <c r="F11">
        <v>1</v>
      </c>
      <c r="G11">
        <v>0</v>
      </c>
      <c r="H11">
        <f t="shared" si="0"/>
        <v>130.0625</v>
      </c>
      <c r="I11">
        <f>D11/H11</f>
        <v>0.91494473810667953</v>
      </c>
    </row>
    <row r="12" spans="1:17" x14ac:dyDescent="0.3">
      <c r="A12">
        <v>11</v>
      </c>
      <c r="C12">
        <v>3</v>
      </c>
      <c r="D12" s="1">
        <v>128</v>
      </c>
      <c r="E12" s="1">
        <v>0</v>
      </c>
      <c r="F12" s="1">
        <v>0</v>
      </c>
      <c r="G12">
        <v>1</v>
      </c>
      <c r="H12">
        <f t="shared" si="0"/>
        <v>130.0625</v>
      </c>
      <c r="I12">
        <f>D12/H12</f>
        <v>0.98414223930802502</v>
      </c>
    </row>
    <row r="13" spans="1:17" x14ac:dyDescent="0.3">
      <c r="A13">
        <v>12</v>
      </c>
      <c r="C13">
        <v>4</v>
      </c>
      <c r="D13" s="1">
        <v>201</v>
      </c>
      <c r="E13" s="1">
        <v>0</v>
      </c>
      <c r="F13">
        <v>0</v>
      </c>
      <c r="G13">
        <v>0</v>
      </c>
      <c r="H13">
        <f t="shared" si="0"/>
        <v>130.0625</v>
      </c>
      <c r="I13">
        <f>D13/H13</f>
        <v>1.5454108601633829</v>
      </c>
    </row>
    <row r="14" spans="1:17" x14ac:dyDescent="0.3">
      <c r="A14">
        <v>13</v>
      </c>
      <c r="B14">
        <v>2016</v>
      </c>
      <c r="C14">
        <v>1</v>
      </c>
      <c r="D14" s="1">
        <v>81</v>
      </c>
      <c r="E14" s="1">
        <v>1</v>
      </c>
      <c r="F14" s="1">
        <v>0</v>
      </c>
      <c r="G14" s="1">
        <v>0</v>
      </c>
      <c r="H14">
        <f t="shared" si="0"/>
        <v>130.0625</v>
      </c>
      <c r="I14">
        <f>D14/H14</f>
        <v>0.62277751081210952</v>
      </c>
    </row>
    <row r="15" spans="1:17" x14ac:dyDescent="0.3">
      <c r="A15">
        <v>14</v>
      </c>
      <c r="C15">
        <v>2</v>
      </c>
      <c r="D15" s="1">
        <v>134</v>
      </c>
      <c r="E15" s="1">
        <v>0</v>
      </c>
      <c r="F15">
        <v>1</v>
      </c>
      <c r="G15">
        <v>0</v>
      </c>
      <c r="H15">
        <f t="shared" si="0"/>
        <v>130.0625</v>
      </c>
      <c r="I15">
        <f>D15/H15</f>
        <v>1.0302739067755886</v>
      </c>
    </row>
    <row r="16" spans="1:17" x14ac:dyDescent="0.3">
      <c r="A16">
        <v>15</v>
      </c>
      <c r="C16">
        <v>3</v>
      </c>
      <c r="D16" s="1">
        <v>141</v>
      </c>
      <c r="E16" s="1">
        <v>0</v>
      </c>
      <c r="F16" s="1">
        <v>0</v>
      </c>
      <c r="G16">
        <v>1</v>
      </c>
      <c r="H16">
        <f t="shared" si="0"/>
        <v>130.0625</v>
      </c>
      <c r="I16">
        <f>D16/H16</f>
        <v>1.0840941854877464</v>
      </c>
    </row>
    <row r="17" spans="1:9" x14ac:dyDescent="0.3">
      <c r="A17">
        <v>16</v>
      </c>
      <c r="C17">
        <v>4</v>
      </c>
      <c r="D17" s="1">
        <v>216</v>
      </c>
      <c r="E17" s="1">
        <v>0</v>
      </c>
      <c r="F17">
        <v>0</v>
      </c>
      <c r="G17">
        <v>0</v>
      </c>
      <c r="H17">
        <f t="shared" si="0"/>
        <v>130.0625</v>
      </c>
      <c r="I17">
        <f>D17/H17</f>
        <v>1.6607400288322922</v>
      </c>
    </row>
    <row r="18" spans="1:9" x14ac:dyDescent="0.3">
      <c r="B18" s="3"/>
      <c r="D18">
        <f>AVERAGE(D2:D17)</f>
        <v>130.0625</v>
      </c>
    </row>
    <row r="19" spans="1:9" x14ac:dyDescent="0.3">
      <c r="B19" s="3"/>
    </row>
    <row r="20" spans="1:9" x14ac:dyDescent="0.3">
      <c r="A20" t="s">
        <v>12</v>
      </c>
    </row>
    <row r="21" spans="1:9" ht="17.25" thickBot="1" x14ac:dyDescent="0.35"/>
    <row r="22" spans="1:9" x14ac:dyDescent="0.3">
      <c r="A22" s="7" t="s">
        <v>13</v>
      </c>
      <c r="B22" s="7"/>
    </row>
    <row r="23" spans="1:9" x14ac:dyDescent="0.3">
      <c r="A23" s="4" t="s">
        <v>14</v>
      </c>
      <c r="B23" s="4">
        <v>0.97217417726234023</v>
      </c>
    </row>
    <row r="24" spans="1:9" x14ac:dyDescent="0.3">
      <c r="A24" s="4" t="s">
        <v>15</v>
      </c>
      <c r="B24" s="4">
        <v>0.94512263093570814</v>
      </c>
    </row>
    <row r="25" spans="1:9" x14ac:dyDescent="0.3">
      <c r="A25" s="4" t="s">
        <v>16</v>
      </c>
      <c r="B25" s="4">
        <v>0.93140328866963518</v>
      </c>
    </row>
    <row r="26" spans="1:9" x14ac:dyDescent="0.3">
      <c r="A26" s="4" t="s">
        <v>17</v>
      </c>
      <c r="B26" s="4">
        <v>11.875219296220735</v>
      </c>
    </row>
    <row r="27" spans="1:9" ht="17.25" thickBot="1" x14ac:dyDescent="0.35">
      <c r="A27" s="5" t="s">
        <v>18</v>
      </c>
      <c r="B27" s="5">
        <v>16</v>
      </c>
    </row>
    <row r="29" spans="1:9" ht="17.25" thickBot="1" x14ac:dyDescent="0.35">
      <c r="A29" t="s">
        <v>19</v>
      </c>
    </row>
    <row r="30" spans="1:9" x14ac:dyDescent="0.3">
      <c r="A30" s="6"/>
      <c r="B30" s="6" t="s">
        <v>24</v>
      </c>
      <c r="C30" s="6" t="s">
        <v>25</v>
      </c>
      <c r="D30" s="6" t="s">
        <v>26</v>
      </c>
      <c r="E30" s="6" t="s">
        <v>27</v>
      </c>
      <c r="F30" s="6" t="s">
        <v>28</v>
      </c>
    </row>
    <row r="31" spans="1:9" x14ac:dyDescent="0.3">
      <c r="A31" s="4" t="s">
        <v>20</v>
      </c>
      <c r="B31" s="4">
        <v>3</v>
      </c>
      <c r="C31" s="4">
        <v>29144.6875</v>
      </c>
      <c r="D31" s="4">
        <v>9714.8958333333339</v>
      </c>
      <c r="E31" s="4">
        <v>68.889791697444252</v>
      </c>
      <c r="F31" s="4">
        <v>7.8189813183576402E-8</v>
      </c>
    </row>
    <row r="32" spans="1:9" x14ac:dyDescent="0.3">
      <c r="A32" s="4" t="s">
        <v>21</v>
      </c>
      <c r="B32" s="4">
        <v>12</v>
      </c>
      <c r="C32" s="4">
        <v>1692.2499999999995</v>
      </c>
      <c r="D32" s="4">
        <v>141.02083333333329</v>
      </c>
      <c r="E32" s="4"/>
      <c r="F32" s="4"/>
    </row>
    <row r="33" spans="1:9" ht="17.25" thickBot="1" x14ac:dyDescent="0.35">
      <c r="A33" s="5" t="s">
        <v>22</v>
      </c>
      <c r="B33" s="5">
        <v>15</v>
      </c>
      <c r="C33" s="5">
        <v>30836.9375</v>
      </c>
      <c r="D33" s="5"/>
      <c r="E33" s="5"/>
      <c r="F33" s="5"/>
    </row>
    <row r="34" spans="1:9" ht="17.25" thickBot="1" x14ac:dyDescent="0.35"/>
    <row r="35" spans="1:9" x14ac:dyDescent="0.3">
      <c r="A35" s="6"/>
      <c r="B35" s="6" t="s">
        <v>29</v>
      </c>
      <c r="C35" s="6" t="s">
        <v>17</v>
      </c>
      <c r="D35" s="6" t="s">
        <v>30</v>
      </c>
      <c r="E35" s="6" t="s">
        <v>31</v>
      </c>
      <c r="F35" s="6" t="s">
        <v>32</v>
      </c>
      <c r="G35" s="6" t="s">
        <v>33</v>
      </c>
      <c r="H35" s="6" t="s">
        <v>34</v>
      </c>
      <c r="I35" s="6" t="s">
        <v>35</v>
      </c>
    </row>
    <row r="36" spans="1:9" x14ac:dyDescent="0.3">
      <c r="A36" s="4" t="s">
        <v>23</v>
      </c>
      <c r="B36" s="4">
        <v>195.75</v>
      </c>
      <c r="C36" s="4">
        <v>5.9376096481103673</v>
      </c>
      <c r="D36" s="4">
        <v>32.967812234389143</v>
      </c>
      <c r="E36" s="4">
        <v>3.8436891876441128E-13</v>
      </c>
      <c r="F36" s="4">
        <v>182.81305992114122</v>
      </c>
      <c r="G36" s="4">
        <v>208.68694007885878</v>
      </c>
      <c r="H36" s="4">
        <v>182.81305992114122</v>
      </c>
      <c r="I36" s="4">
        <v>208.68694007885878</v>
      </c>
    </row>
    <row r="37" spans="1:9" x14ac:dyDescent="0.3">
      <c r="A37" s="4" t="s">
        <v>6</v>
      </c>
      <c r="B37" s="4">
        <v>-118.99999999999999</v>
      </c>
      <c r="C37" s="4">
        <v>8.3970480924350213</v>
      </c>
      <c r="D37" s="4">
        <v>-14.171646832320539</v>
      </c>
      <c r="E37" s="4">
        <v>7.4284636854716944E-9</v>
      </c>
      <c r="F37" s="4">
        <v>-137.29559611513014</v>
      </c>
      <c r="G37" s="4">
        <v>-100.70440388486983</v>
      </c>
      <c r="H37" s="4">
        <v>-137.29559611513014</v>
      </c>
      <c r="I37" s="4">
        <v>-100.70440388486983</v>
      </c>
    </row>
    <row r="38" spans="1:9" x14ac:dyDescent="0.3">
      <c r="A38" s="4" t="s">
        <v>8</v>
      </c>
      <c r="B38" s="4">
        <v>-76.999999999999957</v>
      </c>
      <c r="C38" s="4">
        <v>8.3970480924350213</v>
      </c>
      <c r="D38" s="4">
        <v>-9.1698891267956384</v>
      </c>
      <c r="E38" s="4">
        <v>9.0583410750898456E-7</v>
      </c>
      <c r="F38" s="4">
        <v>-95.29559611513011</v>
      </c>
      <c r="G38" s="4">
        <v>-58.704403884869805</v>
      </c>
      <c r="H38" s="4">
        <v>-95.29559611513011</v>
      </c>
      <c r="I38" s="4">
        <v>-58.704403884869805</v>
      </c>
    </row>
    <row r="39" spans="1:9" ht="17.25" thickBot="1" x14ac:dyDescent="0.35">
      <c r="A39" s="5" t="s">
        <v>10</v>
      </c>
      <c r="B39" s="5">
        <v>-66.749999999999957</v>
      </c>
      <c r="C39" s="5">
        <v>8.3970480924350213</v>
      </c>
      <c r="D39" s="5">
        <v>-7.9492220677092051</v>
      </c>
      <c r="E39" s="5">
        <v>4.0129245069195262E-6</v>
      </c>
      <c r="F39" s="5">
        <v>-85.04559611513011</v>
      </c>
      <c r="G39" s="5">
        <v>-48.454403884869805</v>
      </c>
      <c r="H39" s="5">
        <v>-85.04559611513011</v>
      </c>
      <c r="I39" s="5">
        <v>-48.454403884869805</v>
      </c>
    </row>
    <row r="43" spans="1:9" x14ac:dyDescent="0.3">
      <c r="A43" t="s">
        <v>36</v>
      </c>
    </row>
    <row r="44" spans="1:9" ht="17.25" thickBot="1" x14ac:dyDescent="0.35"/>
    <row r="45" spans="1:9" x14ac:dyDescent="0.3">
      <c r="A45" s="6" t="s">
        <v>18</v>
      </c>
      <c r="B45" s="6" t="s">
        <v>37</v>
      </c>
      <c r="C45" s="6" t="s">
        <v>21</v>
      </c>
      <c r="D45" s="6" t="s">
        <v>38</v>
      </c>
    </row>
    <row r="46" spans="1:9" x14ac:dyDescent="0.3">
      <c r="A46" s="4">
        <v>1</v>
      </c>
      <c r="B46" s="4">
        <v>76.750000000000014</v>
      </c>
      <c r="C46" s="4">
        <v>-4.7500000000000142</v>
      </c>
      <c r="D46" s="4">
        <v>-0.447205336936567</v>
      </c>
    </row>
    <row r="47" spans="1:9" x14ac:dyDescent="0.3">
      <c r="A47" s="4">
        <v>2</v>
      </c>
      <c r="B47" s="4">
        <v>118.75000000000004</v>
      </c>
      <c r="C47" s="4">
        <v>-8.7500000000000426</v>
      </c>
      <c r="D47" s="4">
        <v>-0.82379930488315123</v>
      </c>
    </row>
    <row r="48" spans="1:9" x14ac:dyDescent="0.3">
      <c r="A48" s="4">
        <v>3</v>
      </c>
      <c r="B48" s="4">
        <v>129.00000000000006</v>
      </c>
      <c r="C48" s="4">
        <v>-12.000000000000057</v>
      </c>
      <c r="D48" s="4">
        <v>-1.1297819038397501</v>
      </c>
    </row>
    <row r="49" spans="1:4" x14ac:dyDescent="0.3">
      <c r="A49" s="4">
        <v>4</v>
      </c>
      <c r="B49" s="4">
        <v>195.75</v>
      </c>
      <c r="C49" s="4">
        <v>-23.75</v>
      </c>
      <c r="D49" s="4">
        <v>-2.2360266846828281</v>
      </c>
    </row>
    <row r="50" spans="1:4" x14ac:dyDescent="0.3">
      <c r="A50" s="4">
        <v>5</v>
      </c>
      <c r="B50" s="4">
        <v>76.750000000000014</v>
      </c>
      <c r="C50" s="4">
        <v>-0.75000000000001421</v>
      </c>
      <c r="D50" s="4">
        <v>-7.0611368989985393E-2</v>
      </c>
    </row>
    <row r="51" spans="1:4" x14ac:dyDescent="0.3">
      <c r="A51" s="4">
        <v>6</v>
      </c>
      <c r="B51" s="4">
        <v>118.75000000000004</v>
      </c>
      <c r="C51" s="4">
        <v>-6.7500000000000426</v>
      </c>
      <c r="D51" s="4">
        <v>-0.63550232090986047</v>
      </c>
    </row>
    <row r="52" spans="1:4" x14ac:dyDescent="0.3">
      <c r="A52" s="4">
        <v>7</v>
      </c>
      <c r="B52" s="4">
        <v>129.00000000000006</v>
      </c>
      <c r="C52" s="4">
        <v>0.99999999999994316</v>
      </c>
      <c r="D52" s="4">
        <v>9.4148491986640048E-2</v>
      </c>
    </row>
    <row r="53" spans="1:4" x14ac:dyDescent="0.3">
      <c r="A53" s="4">
        <v>8</v>
      </c>
      <c r="B53" s="4">
        <v>195.75</v>
      </c>
      <c r="C53" s="4">
        <v>-1.75</v>
      </c>
      <c r="D53" s="4">
        <v>-0.16475986097662945</v>
      </c>
    </row>
    <row r="54" spans="1:4" x14ac:dyDescent="0.3">
      <c r="A54" s="4">
        <v>9</v>
      </c>
      <c r="B54" s="4">
        <v>76.750000000000014</v>
      </c>
      <c r="C54" s="4">
        <v>1.2499999999999858</v>
      </c>
      <c r="D54" s="4">
        <v>0.1176856149833054</v>
      </c>
    </row>
    <row r="55" spans="1:4" x14ac:dyDescent="0.3">
      <c r="A55" s="4">
        <v>10</v>
      </c>
      <c r="B55" s="4">
        <v>118.75000000000004</v>
      </c>
      <c r="C55" s="4">
        <v>0.24999999999995737</v>
      </c>
      <c r="D55" s="4">
        <v>2.3537122996657337E-2</v>
      </c>
    </row>
    <row r="56" spans="1:4" x14ac:dyDescent="0.3">
      <c r="A56" s="4">
        <v>11</v>
      </c>
      <c r="B56" s="4">
        <v>129.00000000000006</v>
      </c>
      <c r="C56" s="4">
        <v>-1.0000000000000568</v>
      </c>
      <c r="D56" s="4">
        <v>-9.4148491986650748E-2</v>
      </c>
    </row>
    <row r="57" spans="1:4" x14ac:dyDescent="0.3">
      <c r="A57" s="4">
        <v>12</v>
      </c>
      <c r="B57" s="4">
        <v>195.75</v>
      </c>
      <c r="C57" s="4">
        <v>5.25</v>
      </c>
      <c r="D57" s="4">
        <v>0.49427958292988833</v>
      </c>
    </row>
    <row r="58" spans="1:4" x14ac:dyDescent="0.3">
      <c r="A58" s="4">
        <v>13</v>
      </c>
      <c r="B58" s="4">
        <v>76.750000000000014</v>
      </c>
      <c r="C58" s="4">
        <v>4.2499999999999858</v>
      </c>
      <c r="D58" s="4">
        <v>0.40013109094324162</v>
      </c>
    </row>
    <row r="59" spans="1:4" x14ac:dyDescent="0.3">
      <c r="A59" s="4">
        <v>14</v>
      </c>
      <c r="B59" s="4">
        <v>118.75000000000004</v>
      </c>
      <c r="C59" s="4">
        <v>15.249999999999957</v>
      </c>
      <c r="D59" s="4">
        <v>1.4357645027963384</v>
      </c>
    </row>
    <row r="60" spans="1:4" x14ac:dyDescent="0.3">
      <c r="A60" s="4">
        <v>15</v>
      </c>
      <c r="B60" s="4">
        <v>129.00000000000006</v>
      </c>
      <c r="C60" s="4">
        <v>11.999999999999943</v>
      </c>
      <c r="D60" s="4">
        <v>1.1297819038397394</v>
      </c>
    </row>
    <row r="61" spans="1:4" ht="17.25" thickBot="1" x14ac:dyDescent="0.35">
      <c r="A61" s="5">
        <v>16</v>
      </c>
      <c r="B61" s="5">
        <v>195.75</v>
      </c>
      <c r="C61" s="5">
        <v>20.25</v>
      </c>
      <c r="D61" s="5">
        <v>1.9065069627295692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D41" sqref="D41"/>
    </sheetView>
  </sheetViews>
  <sheetFormatPr defaultRowHeight="16.5" x14ac:dyDescent="0.3"/>
  <cols>
    <col min="4" max="4" width="13.75" bestFit="1" customWidth="1"/>
    <col min="6" max="6" width="9.625" bestFit="1" customWidth="1"/>
    <col min="9" max="9" width="13.75" bestFit="1" customWidth="1"/>
    <col min="10" max="10" width="22.375" bestFit="1" customWidth="1"/>
    <col min="11" max="11" width="9" bestFit="1" customWidth="1"/>
    <col min="12" max="12" width="7.125" bestFit="1" customWidth="1"/>
    <col min="13" max="15" width="13.75" customWidth="1"/>
  </cols>
  <sheetData>
    <row r="1" spans="1:25" x14ac:dyDescent="0.3">
      <c r="A1" s="2" t="s">
        <v>3</v>
      </c>
      <c r="B1" s="2" t="s">
        <v>1</v>
      </c>
      <c r="C1" s="2" t="s">
        <v>2</v>
      </c>
      <c r="D1" s="2" t="s">
        <v>0</v>
      </c>
      <c r="E1" s="2" t="s">
        <v>43</v>
      </c>
      <c r="F1" s="2" t="s">
        <v>44</v>
      </c>
      <c r="H1" s="2" t="s">
        <v>41</v>
      </c>
      <c r="I1" s="2" t="s">
        <v>45</v>
      </c>
      <c r="J1" t="s">
        <v>53</v>
      </c>
      <c r="K1" t="s">
        <v>55</v>
      </c>
      <c r="L1" s="2" t="s">
        <v>46</v>
      </c>
      <c r="M1" s="2" t="s">
        <v>58</v>
      </c>
      <c r="N1" s="2"/>
      <c r="O1" s="2"/>
      <c r="Q1" t="s">
        <v>12</v>
      </c>
    </row>
    <row r="2" spans="1:25" ht="17.25" thickBot="1" x14ac:dyDescent="0.35">
      <c r="A2">
        <v>1</v>
      </c>
      <c r="B2">
        <v>2013</v>
      </c>
      <c r="C2">
        <v>1</v>
      </c>
      <c r="D2" s="1">
        <v>72</v>
      </c>
      <c r="E2">
        <f>$R$17+$R$18*A2</f>
        <v>99.875</v>
      </c>
      <c r="F2">
        <f>D2/E2</f>
        <v>0.72090112640800996</v>
      </c>
      <c r="H2" s="11">
        <f>AVERAGE(F2,F6,F10,F14)</f>
        <v>0.63103824281143406</v>
      </c>
      <c r="I2" s="11">
        <f>H2*4/$H$6</f>
        <v>0.63901342777313797</v>
      </c>
      <c r="J2" s="11">
        <f>E2*I2</f>
        <v>63.821466098842151</v>
      </c>
      <c r="K2" s="11">
        <f>ABS(D2-J2)</f>
        <v>8.1785339011578486</v>
      </c>
      <c r="L2" s="11"/>
      <c r="M2" s="11"/>
      <c r="N2" s="11"/>
      <c r="O2" s="11"/>
    </row>
    <row r="3" spans="1:25" x14ac:dyDescent="0.3">
      <c r="A3">
        <v>2</v>
      </c>
      <c r="C3">
        <v>2</v>
      </c>
      <c r="D3" s="1">
        <v>110</v>
      </c>
      <c r="E3">
        <f>AVERAGE(D2:D5)</f>
        <v>117.75</v>
      </c>
      <c r="F3">
        <f t="shared" ref="F3:F17" si="0">D3/E3</f>
        <v>0.93418259023354566</v>
      </c>
      <c r="H3" s="11">
        <f>AVERAGE(F3,F7,F11,F15)</f>
        <v>0.91279712326898765</v>
      </c>
      <c r="I3" s="11">
        <f t="shared" ref="I3:I5" si="1">H3*4/$H$6</f>
        <v>0.92433323217127605</v>
      </c>
      <c r="J3" s="11">
        <f t="shared" ref="J3:J25" si="2">E3*I3</f>
        <v>108.84023808816775</v>
      </c>
      <c r="K3" s="11">
        <f t="shared" ref="K3:K17" si="3">ABS(D3-J3)</f>
        <v>1.1597619118322484</v>
      </c>
      <c r="L3" s="11"/>
      <c r="M3" s="11"/>
      <c r="N3" s="11"/>
      <c r="O3" s="11"/>
      <c r="Q3" s="7" t="s">
        <v>13</v>
      </c>
      <c r="R3" s="7"/>
    </row>
    <row r="4" spans="1:25" x14ac:dyDescent="0.3">
      <c r="A4">
        <v>3</v>
      </c>
      <c r="C4">
        <v>3</v>
      </c>
      <c r="D4" s="1">
        <v>117</v>
      </c>
      <c r="E4">
        <f t="shared" ref="E4:E15" si="4">AVERAGE(D3:D6)</f>
        <v>118.75</v>
      </c>
      <c r="F4">
        <f t="shared" si="0"/>
        <v>0.98526315789473684</v>
      </c>
      <c r="H4" s="11">
        <f>AVERAGE(F4,F8,F12,F16)</f>
        <v>0.96683615272268331</v>
      </c>
      <c r="I4" s="11">
        <f t="shared" si="1"/>
        <v>0.9790552174679078</v>
      </c>
      <c r="J4" s="11">
        <f t="shared" si="2"/>
        <v>116.26280707431405</v>
      </c>
      <c r="K4" s="11">
        <f t="shared" si="3"/>
        <v>0.73719292568594597</v>
      </c>
      <c r="L4" s="11"/>
      <c r="M4" s="11"/>
      <c r="N4" s="11"/>
      <c r="O4" s="11"/>
      <c r="Q4" s="4" t="s">
        <v>14</v>
      </c>
      <c r="R4" s="4">
        <v>0.42263914874270747</v>
      </c>
    </row>
    <row r="5" spans="1:25" x14ac:dyDescent="0.3">
      <c r="A5">
        <v>4</v>
      </c>
      <c r="C5">
        <v>4</v>
      </c>
      <c r="D5" s="1">
        <v>172</v>
      </c>
      <c r="E5">
        <f t="shared" si="4"/>
        <v>119.25</v>
      </c>
      <c r="F5">
        <f t="shared" si="0"/>
        <v>1.4423480083857443</v>
      </c>
      <c r="H5" s="11">
        <f>AVERAGE(F5,F9,F13,F17)</f>
        <v>1.4394066196829911</v>
      </c>
      <c r="I5" s="11">
        <f t="shared" si="1"/>
        <v>1.4575981225876782</v>
      </c>
      <c r="J5" s="11">
        <f t="shared" si="2"/>
        <v>173.81857611858064</v>
      </c>
      <c r="K5" s="11">
        <f t="shared" si="3"/>
        <v>1.8185761185806371</v>
      </c>
      <c r="L5" s="11"/>
      <c r="M5" s="11"/>
      <c r="N5" s="11"/>
      <c r="O5" s="11"/>
      <c r="Q5" s="4" t="s">
        <v>15</v>
      </c>
      <c r="R5" s="4">
        <v>0.17862385004996043</v>
      </c>
    </row>
    <row r="6" spans="1:25" x14ac:dyDescent="0.3">
      <c r="A6">
        <v>5</v>
      </c>
      <c r="B6">
        <v>2014</v>
      </c>
      <c r="C6">
        <v>1</v>
      </c>
      <c r="D6" s="1">
        <v>76</v>
      </c>
      <c r="E6">
        <f t="shared" si="4"/>
        <v>122.5</v>
      </c>
      <c r="F6">
        <f t="shared" si="0"/>
        <v>0.62040816326530612</v>
      </c>
      <c r="H6" s="11">
        <f>SUM(H2:H5)</f>
        <v>3.9500781384860959</v>
      </c>
      <c r="I6" s="11">
        <f>I2</f>
        <v>0.63901342777313797</v>
      </c>
      <c r="J6" s="11">
        <f t="shared" si="2"/>
        <v>78.279144902209396</v>
      </c>
      <c r="K6" s="11">
        <f t="shared" si="3"/>
        <v>2.2791449022093957</v>
      </c>
      <c r="L6" s="11"/>
      <c r="M6" s="11"/>
      <c r="N6" s="11"/>
      <c r="O6" s="11"/>
      <c r="Q6" s="4" t="s">
        <v>16</v>
      </c>
      <c r="R6" s="4">
        <v>0.11995412505352901</v>
      </c>
    </row>
    <row r="7" spans="1:25" x14ac:dyDescent="0.3">
      <c r="A7">
        <v>6</v>
      </c>
      <c r="C7">
        <v>2</v>
      </c>
      <c r="D7" s="1">
        <v>112</v>
      </c>
      <c r="E7">
        <f t="shared" si="4"/>
        <v>128</v>
      </c>
      <c r="F7">
        <f t="shared" si="0"/>
        <v>0.875</v>
      </c>
      <c r="I7" s="11">
        <f t="shared" ref="I7:I25" si="5">I3</f>
        <v>0.92433323217127605</v>
      </c>
      <c r="J7" s="11">
        <f t="shared" si="2"/>
        <v>118.31465371792333</v>
      </c>
      <c r="K7" s="11">
        <f t="shared" si="3"/>
        <v>6.3146537179233349</v>
      </c>
      <c r="L7" s="11"/>
      <c r="M7" s="11"/>
      <c r="N7" s="11"/>
      <c r="O7" s="11"/>
      <c r="Q7" s="4" t="s">
        <v>17</v>
      </c>
      <c r="R7" s="4">
        <v>42.53462874949237</v>
      </c>
    </row>
    <row r="8" spans="1:25" ht="17.25" thickBot="1" x14ac:dyDescent="0.35">
      <c r="A8">
        <v>7</v>
      </c>
      <c r="C8">
        <v>3</v>
      </c>
      <c r="D8" s="1">
        <v>130</v>
      </c>
      <c r="E8">
        <f t="shared" si="4"/>
        <v>128.5</v>
      </c>
      <c r="F8">
        <f t="shared" si="0"/>
        <v>1.0116731517509727</v>
      </c>
      <c r="I8" s="11">
        <f t="shared" si="5"/>
        <v>0.9790552174679078</v>
      </c>
      <c r="J8" s="11">
        <f t="shared" si="2"/>
        <v>125.80859544462615</v>
      </c>
      <c r="K8" s="11">
        <f t="shared" si="3"/>
        <v>4.1914045553738504</v>
      </c>
      <c r="L8" s="11"/>
      <c r="M8" s="11"/>
      <c r="N8" s="11"/>
      <c r="O8" s="11"/>
      <c r="Q8" s="5" t="s">
        <v>18</v>
      </c>
      <c r="R8" s="5">
        <v>16</v>
      </c>
    </row>
    <row r="9" spans="1:25" x14ac:dyDescent="0.3">
      <c r="A9">
        <v>8</v>
      </c>
      <c r="C9">
        <v>4</v>
      </c>
      <c r="D9" s="1">
        <v>194</v>
      </c>
      <c r="E9">
        <f t="shared" si="4"/>
        <v>130.25</v>
      </c>
      <c r="F9">
        <f t="shared" si="0"/>
        <v>1.489443378119002</v>
      </c>
      <c r="I9" s="11">
        <f t="shared" si="5"/>
        <v>1.4575981225876782</v>
      </c>
      <c r="J9" s="11">
        <f t="shared" si="2"/>
        <v>189.85215546704509</v>
      </c>
      <c r="K9" s="11">
        <f t="shared" si="3"/>
        <v>4.1478445329549061</v>
      </c>
      <c r="L9" s="11"/>
      <c r="M9" s="11"/>
      <c r="N9" s="11"/>
      <c r="O9" s="11"/>
    </row>
    <row r="10" spans="1:25" ht="17.25" thickBot="1" x14ac:dyDescent="0.35">
      <c r="A10">
        <v>9</v>
      </c>
      <c r="B10">
        <v>2015</v>
      </c>
      <c r="C10">
        <v>1</v>
      </c>
      <c r="D10" s="1">
        <v>78</v>
      </c>
      <c r="E10">
        <f t="shared" si="4"/>
        <v>129.75</v>
      </c>
      <c r="F10">
        <f t="shared" si="0"/>
        <v>0.60115606936416188</v>
      </c>
      <c r="I10" s="11">
        <f t="shared" si="5"/>
        <v>0.63901342777313797</v>
      </c>
      <c r="J10" s="11">
        <f t="shared" si="2"/>
        <v>82.911992253564648</v>
      </c>
      <c r="K10" s="11">
        <f t="shared" si="3"/>
        <v>4.9119922535646481</v>
      </c>
      <c r="L10" s="11"/>
      <c r="M10" s="11"/>
      <c r="N10" s="11"/>
      <c r="O10" s="11"/>
      <c r="Q10" t="s">
        <v>19</v>
      </c>
    </row>
    <row r="11" spans="1:25" x14ac:dyDescent="0.3">
      <c r="A11">
        <v>10</v>
      </c>
      <c r="C11">
        <v>2</v>
      </c>
      <c r="D11" s="1">
        <v>119</v>
      </c>
      <c r="E11">
        <f t="shared" si="4"/>
        <v>131.5</v>
      </c>
      <c r="F11">
        <f t="shared" si="0"/>
        <v>0.90494296577946765</v>
      </c>
      <c r="I11" s="11">
        <f t="shared" si="5"/>
        <v>0.92433323217127605</v>
      </c>
      <c r="J11" s="11">
        <f t="shared" si="2"/>
        <v>121.5498200305228</v>
      </c>
      <c r="K11" s="11">
        <f t="shared" si="3"/>
        <v>2.5498200305227954</v>
      </c>
      <c r="L11" s="11"/>
      <c r="M11" s="11"/>
      <c r="N11" s="11"/>
      <c r="O11" s="11"/>
      <c r="Q11" s="6"/>
      <c r="R11" s="6" t="s">
        <v>24</v>
      </c>
      <c r="S11" s="6" t="s">
        <v>25</v>
      </c>
      <c r="T11" s="6" t="s">
        <v>26</v>
      </c>
      <c r="U11" s="6" t="s">
        <v>27</v>
      </c>
      <c r="V11" s="6" t="s">
        <v>28</v>
      </c>
    </row>
    <row r="12" spans="1:25" x14ac:dyDescent="0.3">
      <c r="A12">
        <v>11</v>
      </c>
      <c r="C12">
        <v>3</v>
      </c>
      <c r="D12" s="1">
        <v>128</v>
      </c>
      <c r="E12">
        <f t="shared" si="4"/>
        <v>132.25</v>
      </c>
      <c r="F12">
        <f t="shared" si="0"/>
        <v>0.9678638941398866</v>
      </c>
      <c r="I12" s="11">
        <f t="shared" si="5"/>
        <v>0.9790552174679078</v>
      </c>
      <c r="J12" s="11">
        <f t="shared" si="2"/>
        <v>129.4800525101308</v>
      </c>
      <c r="K12" s="11">
        <f t="shared" si="3"/>
        <v>1.480052510130804</v>
      </c>
      <c r="L12" s="11"/>
      <c r="M12" s="11"/>
      <c r="N12" s="11"/>
      <c r="O12" s="11"/>
      <c r="Q12" s="4" t="s">
        <v>20</v>
      </c>
      <c r="R12" s="4">
        <v>1</v>
      </c>
      <c r="S12" s="4">
        <v>5508.2125000000015</v>
      </c>
      <c r="T12" s="4">
        <v>5508.2125000000015</v>
      </c>
      <c r="U12" s="4">
        <v>3.044566001644379</v>
      </c>
      <c r="V12" s="4">
        <v>0.10290884685462931</v>
      </c>
    </row>
    <row r="13" spans="1:25" x14ac:dyDescent="0.3">
      <c r="A13">
        <v>12</v>
      </c>
      <c r="C13">
        <v>4</v>
      </c>
      <c r="D13" s="1">
        <v>201</v>
      </c>
      <c r="E13">
        <f t="shared" si="4"/>
        <v>136</v>
      </c>
      <c r="F13">
        <f t="shared" si="0"/>
        <v>1.4779411764705883</v>
      </c>
      <c r="I13" s="11">
        <f t="shared" si="5"/>
        <v>1.4575981225876782</v>
      </c>
      <c r="J13" s="11">
        <f t="shared" si="2"/>
        <v>198.23334467192424</v>
      </c>
      <c r="K13" s="11">
        <f t="shared" si="3"/>
        <v>2.7666553280757569</v>
      </c>
      <c r="L13" s="11"/>
      <c r="M13" s="11"/>
      <c r="N13" s="11"/>
      <c r="O13" s="11"/>
      <c r="Q13" s="4" t="s">
        <v>21</v>
      </c>
      <c r="R13" s="4">
        <v>14</v>
      </c>
      <c r="S13" s="4">
        <v>25328.724999999999</v>
      </c>
      <c r="T13" s="4">
        <v>1809.1946428571428</v>
      </c>
      <c r="U13" s="4"/>
      <c r="V13" s="4"/>
    </row>
    <row r="14" spans="1:25" ht="17.25" thickBot="1" x14ac:dyDescent="0.35">
      <c r="A14">
        <v>13</v>
      </c>
      <c r="B14">
        <v>2016</v>
      </c>
      <c r="C14">
        <v>1</v>
      </c>
      <c r="D14" s="1">
        <v>81</v>
      </c>
      <c r="E14">
        <f t="shared" si="4"/>
        <v>139.25</v>
      </c>
      <c r="F14">
        <f t="shared" si="0"/>
        <v>0.58168761220825849</v>
      </c>
      <c r="I14" s="11">
        <f t="shared" si="5"/>
        <v>0.63901342777313797</v>
      </c>
      <c r="J14" s="11">
        <f t="shared" si="2"/>
        <v>88.982619817409457</v>
      </c>
      <c r="K14" s="11">
        <f t="shared" si="3"/>
        <v>7.9826198174094571</v>
      </c>
      <c r="L14" s="11"/>
      <c r="M14" s="11"/>
      <c r="N14" s="11"/>
      <c r="O14" s="11"/>
      <c r="Q14" s="5" t="s">
        <v>22</v>
      </c>
      <c r="R14" s="5">
        <v>15</v>
      </c>
      <c r="S14" s="5">
        <v>30836.9375</v>
      </c>
      <c r="T14" s="5"/>
      <c r="U14" s="5"/>
      <c r="V14" s="5"/>
    </row>
    <row r="15" spans="1:25" ht="17.25" thickBot="1" x14ac:dyDescent="0.35">
      <c r="A15">
        <v>14</v>
      </c>
      <c r="C15">
        <v>2</v>
      </c>
      <c r="D15" s="1">
        <v>134</v>
      </c>
      <c r="E15">
        <f t="shared" si="4"/>
        <v>143</v>
      </c>
      <c r="F15">
        <f t="shared" si="0"/>
        <v>0.93706293706293708</v>
      </c>
      <c r="I15" s="11">
        <f t="shared" si="5"/>
        <v>0.92433323217127605</v>
      </c>
      <c r="J15" s="11">
        <f t="shared" si="2"/>
        <v>132.17965220049248</v>
      </c>
      <c r="K15" s="11">
        <f t="shared" si="3"/>
        <v>1.8203477995075161</v>
      </c>
      <c r="L15" s="11"/>
      <c r="M15" s="11"/>
      <c r="N15" s="11"/>
      <c r="O15" s="11"/>
    </row>
    <row r="16" spans="1:25" x14ac:dyDescent="0.3">
      <c r="A16">
        <v>15</v>
      </c>
      <c r="C16">
        <v>3</v>
      </c>
      <c r="D16" s="1">
        <v>141</v>
      </c>
      <c r="E16">
        <f t="shared" ref="E3:E25" si="6">$R$17+$R$18*A16</f>
        <v>156.22499999999999</v>
      </c>
      <c r="F16">
        <f t="shared" si="0"/>
        <v>0.90254440710513684</v>
      </c>
      <c r="I16" s="11">
        <f t="shared" si="5"/>
        <v>0.9790552174679078</v>
      </c>
      <c r="J16" s="11">
        <f t="shared" si="2"/>
        <v>152.95290134892389</v>
      </c>
      <c r="K16" s="11">
        <f t="shared" si="3"/>
        <v>11.952901348923888</v>
      </c>
      <c r="L16" s="11"/>
      <c r="M16" s="11"/>
      <c r="N16" s="11"/>
      <c r="O16" s="11"/>
      <c r="Q16" s="6"/>
      <c r="R16" s="6" t="s">
        <v>29</v>
      </c>
      <c r="S16" s="6" t="s">
        <v>17</v>
      </c>
      <c r="T16" s="6" t="s">
        <v>30</v>
      </c>
      <c r="U16" s="6" t="s">
        <v>31</v>
      </c>
      <c r="V16" s="6" t="s">
        <v>32</v>
      </c>
      <c r="W16" s="6" t="s">
        <v>33</v>
      </c>
      <c r="X16" s="6" t="s">
        <v>34</v>
      </c>
      <c r="Y16" s="6" t="s">
        <v>35</v>
      </c>
    </row>
    <row r="17" spans="1:25" x14ac:dyDescent="0.3">
      <c r="A17">
        <v>16</v>
      </c>
      <c r="C17">
        <v>4</v>
      </c>
      <c r="D17" s="1">
        <v>216</v>
      </c>
      <c r="E17">
        <f t="shared" si="6"/>
        <v>160.25</v>
      </c>
      <c r="F17">
        <f t="shared" si="0"/>
        <v>1.3478939157566303</v>
      </c>
      <c r="I17" s="11">
        <f t="shared" si="5"/>
        <v>1.4575981225876782</v>
      </c>
      <c r="J17" s="11">
        <f t="shared" si="2"/>
        <v>233.58009914467542</v>
      </c>
      <c r="K17" s="11">
        <f t="shared" si="3"/>
        <v>17.580099144675415</v>
      </c>
      <c r="L17" s="11"/>
      <c r="M17" s="11"/>
      <c r="N17" s="11"/>
      <c r="O17" s="11"/>
      <c r="Q17" s="4" t="s">
        <v>23</v>
      </c>
      <c r="R17" s="4">
        <v>95.85</v>
      </c>
      <c r="S17" s="4">
        <v>22.30534749305005</v>
      </c>
      <c r="T17" s="4">
        <v>4.2971758243114193</v>
      </c>
      <c r="U17" s="4">
        <v>7.3756292804105284E-4</v>
      </c>
      <c r="V17" s="4">
        <v>48.009787627525476</v>
      </c>
      <c r="W17" s="4">
        <v>143.69021237247452</v>
      </c>
      <c r="X17" s="4">
        <v>48.009787627525476</v>
      </c>
      <c r="Y17" s="4">
        <v>143.69021237247452</v>
      </c>
    </row>
    <row r="18" spans="1:25" ht="17.25" thickBot="1" x14ac:dyDescent="0.35">
      <c r="A18">
        <v>17</v>
      </c>
      <c r="E18">
        <f t="shared" si="6"/>
        <v>164.27499999999998</v>
      </c>
      <c r="I18" s="11">
        <f t="shared" si="5"/>
        <v>0.63901342777313797</v>
      </c>
      <c r="J18" s="11">
        <f t="shared" si="2"/>
        <v>104.97393084743223</v>
      </c>
      <c r="K18" t="s">
        <v>47</v>
      </c>
      <c r="Q18" s="5" t="s">
        <v>42</v>
      </c>
      <c r="R18" s="5">
        <v>4.0249999999999995</v>
      </c>
      <c r="S18" s="5">
        <v>2.3067641219434885</v>
      </c>
      <c r="T18" s="5">
        <v>1.7448684768899856</v>
      </c>
      <c r="U18" s="5">
        <v>0.10290884685462943</v>
      </c>
      <c r="V18" s="5">
        <v>-0.92251698091079692</v>
      </c>
      <c r="W18" s="5">
        <v>8.9725169809107967</v>
      </c>
      <c r="X18" s="5">
        <v>-0.92251698091079692</v>
      </c>
      <c r="Y18" s="5">
        <v>8.9725169809107967</v>
      </c>
    </row>
    <row r="19" spans="1:25" x14ac:dyDescent="0.3">
      <c r="A19">
        <v>18</v>
      </c>
      <c r="E19">
        <f t="shared" si="6"/>
        <v>168.29999999999998</v>
      </c>
      <c r="I19" s="11">
        <f t="shared" si="5"/>
        <v>0.92433323217127605</v>
      </c>
      <c r="J19" s="11">
        <f t="shared" si="2"/>
        <v>155.56528297442574</v>
      </c>
      <c r="K19" s="11">
        <f>AVERAGE(K2:K17)</f>
        <v>4.991975049908028</v>
      </c>
    </row>
    <row r="20" spans="1:25" x14ac:dyDescent="0.3">
      <c r="A20">
        <v>19</v>
      </c>
      <c r="E20">
        <f t="shared" si="6"/>
        <v>172.32499999999999</v>
      </c>
      <c r="I20" s="11">
        <f t="shared" si="5"/>
        <v>0.9790552174679078</v>
      </c>
      <c r="J20" s="11">
        <f t="shared" si="2"/>
        <v>168.71569035015719</v>
      </c>
    </row>
    <row r="21" spans="1:25" x14ac:dyDescent="0.3">
      <c r="A21">
        <v>20</v>
      </c>
      <c r="E21">
        <f t="shared" si="6"/>
        <v>176.34999999999997</v>
      </c>
      <c r="I21" s="11">
        <f t="shared" si="5"/>
        <v>1.4575981225876782</v>
      </c>
      <c r="J21" s="11">
        <f t="shared" si="2"/>
        <v>257.047428918337</v>
      </c>
    </row>
    <row r="22" spans="1:25" x14ac:dyDescent="0.3">
      <c r="A22">
        <v>21</v>
      </c>
      <c r="E22">
        <f t="shared" si="6"/>
        <v>180.375</v>
      </c>
      <c r="I22" s="11">
        <f t="shared" si="5"/>
        <v>0.63901342777313797</v>
      </c>
      <c r="J22" s="11">
        <f t="shared" si="2"/>
        <v>115.26204703457977</v>
      </c>
      <c r="Q22" t="s">
        <v>36</v>
      </c>
    </row>
    <row r="23" spans="1:25" ht="17.25" thickBot="1" x14ac:dyDescent="0.35">
      <c r="A23">
        <v>22</v>
      </c>
      <c r="E23">
        <f t="shared" si="6"/>
        <v>184.39999999999998</v>
      </c>
      <c r="I23" s="11">
        <f t="shared" si="5"/>
        <v>0.92433323217127605</v>
      </c>
      <c r="J23" s="11">
        <f t="shared" si="2"/>
        <v>170.44704801238328</v>
      </c>
    </row>
    <row r="24" spans="1:25" x14ac:dyDescent="0.3">
      <c r="A24">
        <v>23</v>
      </c>
      <c r="E24">
        <f t="shared" si="6"/>
        <v>188.42499999999998</v>
      </c>
      <c r="I24" s="11">
        <f t="shared" si="5"/>
        <v>0.9790552174679078</v>
      </c>
      <c r="J24" s="11">
        <f t="shared" si="2"/>
        <v>184.47847935139052</v>
      </c>
      <c r="Q24" s="6" t="s">
        <v>18</v>
      </c>
      <c r="R24" s="6" t="s">
        <v>37</v>
      </c>
      <c r="S24" s="6" t="s">
        <v>21</v>
      </c>
      <c r="T24" s="6" t="s">
        <v>38</v>
      </c>
    </row>
    <row r="25" spans="1:25" x14ac:dyDescent="0.3">
      <c r="A25">
        <v>24</v>
      </c>
      <c r="E25">
        <f t="shared" si="6"/>
        <v>192.45</v>
      </c>
      <c r="I25" s="11">
        <f t="shared" si="5"/>
        <v>1.4575981225876782</v>
      </c>
      <c r="J25" s="11">
        <f t="shared" si="2"/>
        <v>280.51475869199862</v>
      </c>
      <c r="Q25" s="4">
        <v>1</v>
      </c>
      <c r="R25" s="4">
        <v>99.875</v>
      </c>
      <c r="S25" s="4">
        <v>-27.875</v>
      </c>
      <c r="T25" s="4">
        <v>-0.67835001852100418</v>
      </c>
    </row>
    <row r="26" spans="1:25" x14ac:dyDescent="0.3">
      <c r="Q26" s="4">
        <v>2</v>
      </c>
      <c r="R26" s="4">
        <v>103.89999999999999</v>
      </c>
      <c r="S26" s="4">
        <v>6.1000000000000085</v>
      </c>
      <c r="T26" s="4">
        <v>0.14844610270773564</v>
      </c>
    </row>
    <row r="27" spans="1:25" x14ac:dyDescent="0.3">
      <c r="Q27" s="4">
        <v>3</v>
      </c>
      <c r="R27" s="4">
        <v>107.925</v>
      </c>
      <c r="S27" s="4">
        <v>9.0750000000000028</v>
      </c>
      <c r="T27" s="4">
        <v>0.22084399706109831</v>
      </c>
    </row>
    <row r="28" spans="1:25" x14ac:dyDescent="0.3">
      <c r="Q28" s="4">
        <v>4</v>
      </c>
      <c r="R28" s="4">
        <v>111.94999999999999</v>
      </c>
      <c r="S28" s="4">
        <v>60.050000000000011</v>
      </c>
      <c r="T28" s="4">
        <v>1.4613423717376255</v>
      </c>
    </row>
    <row r="29" spans="1:25" x14ac:dyDescent="0.3">
      <c r="Q29" s="4">
        <v>5</v>
      </c>
      <c r="R29" s="4">
        <v>115.97499999999999</v>
      </c>
      <c r="S29" s="4">
        <v>-39.974999999999994</v>
      </c>
      <c r="T29" s="4">
        <v>-0.972808681269135</v>
      </c>
    </row>
    <row r="30" spans="1:25" x14ac:dyDescent="0.3">
      <c r="Q30" s="4">
        <v>6</v>
      </c>
      <c r="R30" s="4">
        <v>120</v>
      </c>
      <c r="S30" s="4">
        <v>-8</v>
      </c>
      <c r="T30" s="4">
        <v>-0.19468341338719403</v>
      </c>
    </row>
    <row r="31" spans="1:25" x14ac:dyDescent="0.3">
      <c r="Q31" s="4">
        <v>7</v>
      </c>
      <c r="R31" s="4">
        <v>124.02499999999999</v>
      </c>
      <c r="S31" s="4">
        <v>5.9750000000000085</v>
      </c>
      <c r="T31" s="4">
        <v>0.14540417437356076</v>
      </c>
    </row>
    <row r="32" spans="1:25" x14ac:dyDescent="0.3">
      <c r="Q32" s="4">
        <v>8</v>
      </c>
      <c r="R32" s="4">
        <v>128.04999999999998</v>
      </c>
      <c r="S32" s="4">
        <v>65.950000000000017</v>
      </c>
      <c r="T32" s="4">
        <v>1.6049213891106813</v>
      </c>
    </row>
    <row r="33" spans="17:20" x14ac:dyDescent="0.3">
      <c r="Q33" s="4">
        <v>9</v>
      </c>
      <c r="R33" s="4">
        <v>132.07499999999999</v>
      </c>
      <c r="S33" s="4">
        <v>-54.074999999999989</v>
      </c>
      <c r="T33" s="4">
        <v>-1.3159381973640645</v>
      </c>
    </row>
    <row r="34" spans="17:20" x14ac:dyDescent="0.3">
      <c r="Q34" s="4">
        <v>10</v>
      </c>
      <c r="R34" s="4">
        <v>136.1</v>
      </c>
      <c r="S34" s="4">
        <v>-17.099999999999994</v>
      </c>
      <c r="T34" s="4">
        <v>-0.41613579611512708</v>
      </c>
    </row>
    <row r="35" spans="17:20" x14ac:dyDescent="0.3">
      <c r="Q35" s="4">
        <v>11</v>
      </c>
      <c r="R35" s="4">
        <v>140.125</v>
      </c>
      <c r="S35" s="4">
        <v>-12.125</v>
      </c>
      <c r="T35" s="4">
        <v>-0.29506704841496595</v>
      </c>
    </row>
    <row r="36" spans="17:20" x14ac:dyDescent="0.3">
      <c r="Q36" s="4">
        <v>12</v>
      </c>
      <c r="R36" s="4">
        <v>144.14999999999998</v>
      </c>
      <c r="S36" s="4">
        <v>56.850000000000023</v>
      </c>
      <c r="T36" s="4">
        <v>1.3834690063827482</v>
      </c>
    </row>
    <row r="37" spans="17:20" x14ac:dyDescent="0.3">
      <c r="Q37" s="4">
        <v>13</v>
      </c>
      <c r="R37" s="4">
        <v>148.17499999999998</v>
      </c>
      <c r="S37" s="4">
        <v>-67.174999999999983</v>
      </c>
      <c r="T37" s="4">
        <v>-1.6347322867855945</v>
      </c>
    </row>
    <row r="38" spans="17:20" x14ac:dyDescent="0.3">
      <c r="Q38" s="4">
        <v>14</v>
      </c>
      <c r="R38" s="4">
        <v>152.19999999999999</v>
      </c>
      <c r="S38" s="4">
        <v>-18.199999999999989</v>
      </c>
      <c r="T38" s="4">
        <v>-0.44290476545586616</v>
      </c>
    </row>
    <row r="39" spans="17:20" x14ac:dyDescent="0.3">
      <c r="Q39" s="4">
        <v>15</v>
      </c>
      <c r="R39" s="4">
        <v>156.22499999999999</v>
      </c>
      <c r="S39" s="4">
        <v>-15.224999999999994</v>
      </c>
      <c r="T39" s="4">
        <v>-0.37050687110250352</v>
      </c>
    </row>
    <row r="40" spans="17:20" ht="17.25" thickBot="1" x14ac:dyDescent="0.35">
      <c r="Q40" s="5">
        <v>16</v>
      </c>
      <c r="R40" s="5">
        <v>160.25</v>
      </c>
      <c r="S40" s="5">
        <v>55.75</v>
      </c>
      <c r="T40" s="5">
        <v>1.3567000370420084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L2" sqref="L2"/>
    </sheetView>
  </sheetViews>
  <sheetFormatPr defaultRowHeight="16.5" x14ac:dyDescent="0.3"/>
  <cols>
    <col min="1" max="1" width="5.75" bestFit="1" customWidth="1"/>
    <col min="2" max="2" width="5.5" bestFit="1" customWidth="1"/>
    <col min="3" max="3" width="7.125" bestFit="1" customWidth="1"/>
    <col min="4" max="4" width="13.75" bestFit="1" customWidth="1"/>
    <col min="6" max="6" width="9.5" bestFit="1" customWidth="1"/>
    <col min="7" max="7" width="15.875" bestFit="1" customWidth="1"/>
    <col min="9" max="9" width="15.875" bestFit="1" customWidth="1"/>
    <col min="10" max="10" width="22.375" bestFit="1" customWidth="1"/>
    <col min="11" max="11" width="12.75" bestFit="1" customWidth="1"/>
    <col min="12" max="12" width="13.75" bestFit="1" customWidth="1"/>
    <col min="15" max="15" width="15.875" bestFit="1" customWidth="1"/>
  </cols>
  <sheetData>
    <row r="1" spans="1:23" x14ac:dyDescent="0.3">
      <c r="A1" s="2" t="s">
        <v>3</v>
      </c>
      <c r="B1" s="2" t="s">
        <v>1</v>
      </c>
      <c r="C1" s="2" t="s">
        <v>2</v>
      </c>
      <c r="D1" s="2" t="s">
        <v>0</v>
      </c>
      <c r="E1" s="2" t="s">
        <v>48</v>
      </c>
      <c r="F1" s="2" t="s">
        <v>49</v>
      </c>
      <c r="G1" s="2" t="s">
        <v>50</v>
      </c>
      <c r="H1" s="2" t="s">
        <v>52</v>
      </c>
      <c r="I1" s="2" t="s">
        <v>51</v>
      </c>
      <c r="J1" t="s">
        <v>53</v>
      </c>
      <c r="K1" t="s">
        <v>55</v>
      </c>
      <c r="L1" s="2" t="s">
        <v>45</v>
      </c>
      <c r="M1" s="2" t="s">
        <v>57</v>
      </c>
      <c r="N1" s="2"/>
      <c r="O1" t="s">
        <v>12</v>
      </c>
    </row>
    <row r="2" spans="1:23" ht="17.25" thickBot="1" x14ac:dyDescent="0.35">
      <c r="A2">
        <v>1</v>
      </c>
      <c r="B2">
        <v>2013</v>
      </c>
      <c r="C2">
        <v>1</v>
      </c>
      <c r="D2" s="1">
        <v>72</v>
      </c>
      <c r="E2">
        <f>$P$17+$P$18*A2</f>
        <v>99.875</v>
      </c>
      <c r="I2" s="10">
        <f>AVERAGE(H6,H10,H14)</f>
        <v>0.58275379085584633</v>
      </c>
      <c r="J2">
        <f>I2*4/$I$6</f>
        <v>0.5988588354360046</v>
      </c>
      <c r="K2">
        <f>E2*J2</f>
        <v>59.81102618917096</v>
      </c>
      <c r="L2">
        <f>ABS(D2-K2)</f>
        <v>12.18897381082904</v>
      </c>
    </row>
    <row r="3" spans="1:23" x14ac:dyDescent="0.3">
      <c r="A3">
        <v>2</v>
      </c>
      <c r="C3">
        <v>2</v>
      </c>
      <c r="D3" s="1">
        <v>110</v>
      </c>
      <c r="E3">
        <f>AVERAGE(D2:D5)</f>
        <v>117.75</v>
      </c>
      <c r="F3">
        <f>AVERAGE(E2:E5)</f>
        <v>113.90625</v>
      </c>
      <c r="G3">
        <f>AVERAGE(F3:F4)</f>
        <v>116.734375</v>
      </c>
      <c r="H3">
        <f>D3/G3</f>
        <v>0.94231026636327131</v>
      </c>
      <c r="I3" s="10">
        <f>AVERAGE(H3,H7,H11)</f>
        <v>0.90226203462040766</v>
      </c>
      <c r="J3">
        <f t="shared" ref="J3:J5" si="0">I3*4/$I$6</f>
        <v>0.9271970423690582</v>
      </c>
      <c r="K3">
        <f t="shared" ref="K3:K24" si="1">E3*J3</f>
        <v>109.17745173895661</v>
      </c>
      <c r="L3">
        <f t="shared" ref="L3:L17" si="2">ABS(D3-K3)</f>
        <v>0.82254826104339429</v>
      </c>
      <c r="O3" s="7" t="s">
        <v>13</v>
      </c>
      <c r="P3" s="7"/>
    </row>
    <row r="4" spans="1:23" x14ac:dyDescent="0.3">
      <c r="A4">
        <v>3</v>
      </c>
      <c r="C4">
        <v>3</v>
      </c>
      <c r="D4" s="1">
        <v>117</v>
      </c>
      <c r="E4">
        <f t="shared" ref="E4:E15" si="3">AVERAGE(D3:D6)</f>
        <v>118.75</v>
      </c>
      <c r="F4">
        <f t="shared" ref="F4:F17" si="4">AVERAGE(E3:E6)</f>
        <v>119.5625</v>
      </c>
      <c r="G4">
        <f t="shared" ref="G4:G14" si="5">AVERAGE(F4:F5)</f>
        <v>120.84375</v>
      </c>
      <c r="H4">
        <f t="shared" ref="H4:H14" si="6">D4/G4</f>
        <v>0.96819239720713735</v>
      </c>
      <c r="I4" s="10">
        <f t="shared" ref="I4:I5" si="7">AVERAGE(H4,H8,H12)</f>
        <v>0.97048327503040144</v>
      </c>
      <c r="J4">
        <f t="shared" si="0"/>
        <v>0.99730365209857719</v>
      </c>
      <c r="K4">
        <f t="shared" si="1"/>
        <v>118.42980868670604</v>
      </c>
      <c r="L4">
        <f t="shared" si="2"/>
        <v>1.4298086867060391</v>
      </c>
      <c r="O4" s="4" t="s">
        <v>14</v>
      </c>
      <c r="P4" s="4">
        <v>0.42263914874270747</v>
      </c>
    </row>
    <row r="5" spans="1:23" x14ac:dyDescent="0.3">
      <c r="A5">
        <v>4</v>
      </c>
      <c r="C5">
        <v>4</v>
      </c>
      <c r="D5" s="1">
        <v>172</v>
      </c>
      <c r="E5">
        <f t="shared" si="3"/>
        <v>119.25</v>
      </c>
      <c r="F5">
        <f t="shared" si="4"/>
        <v>122.125</v>
      </c>
      <c r="G5">
        <f t="shared" si="5"/>
        <v>123.34375</v>
      </c>
      <c r="H5">
        <f t="shared" si="6"/>
        <v>1.3944768178363314</v>
      </c>
      <c r="I5" s="10">
        <f t="shared" si="7"/>
        <v>1.436929340874306</v>
      </c>
      <c r="J5">
        <f t="shared" si="0"/>
        <v>1.4766404700963598</v>
      </c>
      <c r="K5">
        <f t="shared" si="1"/>
        <v>176.08937605899089</v>
      </c>
      <c r="L5">
        <f t="shared" si="2"/>
        <v>4.0893760589908936</v>
      </c>
      <c r="O5" s="4" t="s">
        <v>15</v>
      </c>
      <c r="P5" s="4">
        <v>0.17862385004996043</v>
      </c>
    </row>
    <row r="6" spans="1:23" x14ac:dyDescent="0.3">
      <c r="A6">
        <v>5</v>
      </c>
      <c r="B6">
        <v>2014</v>
      </c>
      <c r="C6">
        <v>1</v>
      </c>
      <c r="D6" s="1">
        <v>76</v>
      </c>
      <c r="E6">
        <f t="shared" si="3"/>
        <v>122.5</v>
      </c>
      <c r="F6">
        <f t="shared" si="4"/>
        <v>124.5625</v>
      </c>
      <c r="G6">
        <f t="shared" si="5"/>
        <v>125.9375</v>
      </c>
      <c r="H6">
        <f t="shared" si="6"/>
        <v>0.60347394540942934</v>
      </c>
      <c r="I6">
        <f>SUM(I2:I5)</f>
        <v>3.8924284413809618</v>
      </c>
      <c r="J6">
        <f>J2</f>
        <v>0.5988588354360046</v>
      </c>
      <c r="K6">
        <f t="shared" si="1"/>
        <v>73.360207340910563</v>
      </c>
      <c r="L6">
        <f t="shared" si="2"/>
        <v>2.6397926590894372</v>
      </c>
      <c r="O6" s="4" t="s">
        <v>16</v>
      </c>
      <c r="P6" s="4">
        <v>0.11995412505352901</v>
      </c>
    </row>
    <row r="7" spans="1:23" x14ac:dyDescent="0.3">
      <c r="A7">
        <v>6</v>
      </c>
      <c r="C7">
        <v>2</v>
      </c>
      <c r="D7" s="1">
        <v>112</v>
      </c>
      <c r="E7">
        <f t="shared" si="3"/>
        <v>128</v>
      </c>
      <c r="F7">
        <f t="shared" si="4"/>
        <v>127.3125</v>
      </c>
      <c r="G7">
        <f t="shared" si="5"/>
        <v>128.21875</v>
      </c>
      <c r="H7">
        <f t="shared" si="6"/>
        <v>0.87350718986107723</v>
      </c>
      <c r="J7">
        <f t="shared" ref="J7:J25" si="8">J3</f>
        <v>0.9271970423690582</v>
      </c>
      <c r="K7">
        <f t="shared" si="1"/>
        <v>118.68122142323945</v>
      </c>
      <c r="L7">
        <f t="shared" si="2"/>
        <v>6.6812214232394496</v>
      </c>
      <c r="O7" s="4" t="s">
        <v>17</v>
      </c>
      <c r="P7" s="4">
        <v>42.53462874949237</v>
      </c>
    </row>
    <row r="8" spans="1:23" ht="17.25" thickBot="1" x14ac:dyDescent="0.35">
      <c r="A8">
        <v>7</v>
      </c>
      <c r="C8">
        <v>3</v>
      </c>
      <c r="D8" s="1">
        <v>130</v>
      </c>
      <c r="E8">
        <f t="shared" si="3"/>
        <v>128.5</v>
      </c>
      <c r="F8">
        <f t="shared" si="4"/>
        <v>129.125</v>
      </c>
      <c r="G8">
        <f t="shared" si="5"/>
        <v>129.5625</v>
      </c>
      <c r="H8">
        <f t="shared" si="6"/>
        <v>1.0033767486734202</v>
      </c>
      <c r="J8">
        <f t="shared" si="8"/>
        <v>0.99730365209857719</v>
      </c>
      <c r="K8">
        <f t="shared" si="1"/>
        <v>128.15351929466718</v>
      </c>
      <c r="L8">
        <f t="shared" si="2"/>
        <v>1.8464807053328229</v>
      </c>
      <c r="O8" s="5" t="s">
        <v>18</v>
      </c>
      <c r="P8" s="5">
        <v>16</v>
      </c>
    </row>
    <row r="9" spans="1:23" x14ac:dyDescent="0.3">
      <c r="A9">
        <v>8</v>
      </c>
      <c r="C9">
        <v>4</v>
      </c>
      <c r="D9" s="1">
        <v>194</v>
      </c>
      <c r="E9">
        <f t="shared" si="3"/>
        <v>130.25</v>
      </c>
      <c r="F9">
        <f t="shared" si="4"/>
        <v>130</v>
      </c>
      <c r="G9">
        <f t="shared" si="5"/>
        <v>130.46875</v>
      </c>
      <c r="H9">
        <f t="shared" si="6"/>
        <v>1.486946107784431</v>
      </c>
      <c r="J9">
        <f t="shared" si="8"/>
        <v>1.4766404700963598</v>
      </c>
      <c r="K9">
        <f t="shared" si="1"/>
        <v>192.33242123005087</v>
      </c>
      <c r="L9">
        <f t="shared" si="2"/>
        <v>1.6675787699491309</v>
      </c>
    </row>
    <row r="10" spans="1:23" ht="17.25" thickBot="1" x14ac:dyDescent="0.35">
      <c r="A10">
        <v>9</v>
      </c>
      <c r="B10">
        <v>2015</v>
      </c>
      <c r="C10">
        <v>1</v>
      </c>
      <c r="D10" s="1">
        <v>78</v>
      </c>
      <c r="E10">
        <f t="shared" si="3"/>
        <v>129.75</v>
      </c>
      <c r="F10">
        <f t="shared" si="4"/>
        <v>130.9375</v>
      </c>
      <c r="G10">
        <f t="shared" si="5"/>
        <v>131.65625</v>
      </c>
      <c r="H10">
        <f t="shared" si="6"/>
        <v>0.59245193448848799</v>
      </c>
      <c r="J10">
        <f t="shared" si="8"/>
        <v>0.5988588354360046</v>
      </c>
      <c r="K10">
        <f t="shared" si="1"/>
        <v>77.70193389782159</v>
      </c>
      <c r="L10">
        <f t="shared" si="2"/>
        <v>0.29806610217841012</v>
      </c>
      <c r="O10" t="s">
        <v>19</v>
      </c>
    </row>
    <row r="11" spans="1:23" x14ac:dyDescent="0.3">
      <c r="A11">
        <v>10</v>
      </c>
      <c r="C11">
        <v>2</v>
      </c>
      <c r="D11" s="1">
        <v>119</v>
      </c>
      <c r="E11">
        <f t="shared" si="3"/>
        <v>131.5</v>
      </c>
      <c r="F11">
        <f t="shared" si="4"/>
        <v>132.375</v>
      </c>
      <c r="G11">
        <f t="shared" si="5"/>
        <v>133.5625</v>
      </c>
      <c r="H11">
        <f t="shared" si="6"/>
        <v>0.89096864763687411</v>
      </c>
      <c r="J11">
        <f t="shared" si="8"/>
        <v>0.9271970423690582</v>
      </c>
      <c r="K11">
        <f t="shared" si="1"/>
        <v>121.92641107153115</v>
      </c>
      <c r="L11">
        <f t="shared" si="2"/>
        <v>2.9264110715311489</v>
      </c>
      <c r="O11" s="6"/>
      <c r="P11" s="6" t="s">
        <v>24</v>
      </c>
      <c r="Q11" s="6" t="s">
        <v>25</v>
      </c>
      <c r="R11" s="6" t="s">
        <v>26</v>
      </c>
      <c r="S11" s="6" t="s">
        <v>27</v>
      </c>
      <c r="T11" s="6" t="s">
        <v>28</v>
      </c>
    </row>
    <row r="12" spans="1:23" x14ac:dyDescent="0.3">
      <c r="A12">
        <v>11</v>
      </c>
      <c r="C12">
        <v>3</v>
      </c>
      <c r="D12" s="1">
        <v>128</v>
      </c>
      <c r="E12">
        <f t="shared" si="3"/>
        <v>132.25</v>
      </c>
      <c r="F12">
        <f t="shared" si="4"/>
        <v>134.75</v>
      </c>
      <c r="G12">
        <f t="shared" si="5"/>
        <v>136.1875</v>
      </c>
      <c r="H12">
        <f t="shared" si="6"/>
        <v>0.93988067921064711</v>
      </c>
      <c r="J12">
        <f t="shared" si="8"/>
        <v>0.99730365209857719</v>
      </c>
      <c r="K12">
        <f t="shared" si="1"/>
        <v>131.89340799003682</v>
      </c>
      <c r="L12">
        <f t="shared" si="2"/>
        <v>3.8934079900368204</v>
      </c>
      <c r="O12" s="4" t="s">
        <v>20</v>
      </c>
      <c r="P12" s="4">
        <v>1</v>
      </c>
      <c r="Q12" s="4">
        <v>5508.2125000000015</v>
      </c>
      <c r="R12" s="4">
        <v>5508.2125000000015</v>
      </c>
      <c r="S12" s="4">
        <v>3.044566001644379</v>
      </c>
      <c r="T12" s="4">
        <v>0.10290884685462931</v>
      </c>
    </row>
    <row r="13" spans="1:23" x14ac:dyDescent="0.3">
      <c r="A13">
        <v>12</v>
      </c>
      <c r="C13">
        <v>4</v>
      </c>
      <c r="D13" s="1">
        <v>201</v>
      </c>
      <c r="E13">
        <f t="shared" si="3"/>
        <v>136</v>
      </c>
      <c r="F13">
        <f t="shared" si="4"/>
        <v>137.625</v>
      </c>
      <c r="G13">
        <f t="shared" si="5"/>
        <v>140.62187499999999</v>
      </c>
      <c r="H13">
        <f t="shared" si="6"/>
        <v>1.4293650970021556</v>
      </c>
      <c r="J13">
        <f t="shared" si="8"/>
        <v>1.4766404700963598</v>
      </c>
      <c r="K13">
        <f t="shared" si="1"/>
        <v>200.82310393310493</v>
      </c>
      <c r="L13">
        <f t="shared" si="2"/>
        <v>0.17689606689506832</v>
      </c>
      <c r="O13" s="4" t="s">
        <v>21</v>
      </c>
      <c r="P13" s="4">
        <v>14</v>
      </c>
      <c r="Q13" s="4">
        <v>25328.724999999999</v>
      </c>
      <c r="R13" s="4">
        <v>1809.1946428571428</v>
      </c>
      <c r="S13" s="4"/>
      <c r="T13" s="4"/>
    </row>
    <row r="14" spans="1:23" ht="17.25" thickBot="1" x14ac:dyDescent="0.35">
      <c r="A14">
        <v>13</v>
      </c>
      <c r="B14">
        <v>2016</v>
      </c>
      <c r="C14">
        <v>1</v>
      </c>
      <c r="D14" s="1">
        <v>81</v>
      </c>
      <c r="E14">
        <f t="shared" si="3"/>
        <v>139.25</v>
      </c>
      <c r="F14">
        <f t="shared" si="4"/>
        <v>143.61875000000001</v>
      </c>
      <c r="G14">
        <f t="shared" si="5"/>
        <v>146.65</v>
      </c>
      <c r="H14">
        <f t="shared" si="6"/>
        <v>0.55233549266962156</v>
      </c>
      <c r="J14">
        <f t="shared" si="8"/>
        <v>0.5988588354360046</v>
      </c>
      <c r="K14">
        <f t="shared" si="1"/>
        <v>83.391092834463635</v>
      </c>
      <c r="L14">
        <f t="shared" si="2"/>
        <v>2.3910928344636346</v>
      </c>
      <c r="O14" s="5" t="s">
        <v>22</v>
      </c>
      <c r="P14" s="5">
        <v>15</v>
      </c>
      <c r="Q14" s="5">
        <v>30836.9375</v>
      </c>
      <c r="R14" s="5"/>
      <c r="S14" s="5"/>
      <c r="T14" s="5"/>
    </row>
    <row r="15" spans="1:23" ht="17.25" thickBot="1" x14ac:dyDescent="0.35">
      <c r="A15">
        <v>14</v>
      </c>
      <c r="C15">
        <v>2</v>
      </c>
      <c r="D15" s="1">
        <v>134</v>
      </c>
      <c r="E15">
        <f t="shared" si="3"/>
        <v>143</v>
      </c>
      <c r="F15">
        <f t="shared" si="4"/>
        <v>149.68125000000001</v>
      </c>
      <c r="J15">
        <f t="shared" si="8"/>
        <v>0.9271970423690582</v>
      </c>
      <c r="K15">
        <f t="shared" si="1"/>
        <v>132.58917705877533</v>
      </c>
      <c r="L15">
        <f t="shared" si="2"/>
        <v>1.4108229412246658</v>
      </c>
    </row>
    <row r="16" spans="1:23" x14ac:dyDescent="0.3">
      <c r="A16">
        <v>15</v>
      </c>
      <c r="C16">
        <v>3</v>
      </c>
      <c r="D16" s="1">
        <v>141</v>
      </c>
      <c r="E16">
        <f t="shared" ref="E3:E25" si="9">$P$17+$P$18*A16</f>
        <v>156.22499999999999</v>
      </c>
      <c r="J16">
        <f t="shared" si="8"/>
        <v>0.99730365209857719</v>
      </c>
      <c r="K16">
        <f t="shared" si="1"/>
        <v>155.80376304910021</v>
      </c>
      <c r="L16">
        <f t="shared" si="2"/>
        <v>14.803763049100212</v>
      </c>
      <c r="O16" s="6"/>
      <c r="P16" s="6" t="s">
        <v>29</v>
      </c>
      <c r="Q16" s="6" t="s">
        <v>17</v>
      </c>
      <c r="R16" s="6" t="s">
        <v>30</v>
      </c>
      <c r="S16" s="6" t="s">
        <v>31</v>
      </c>
      <c r="T16" s="6" t="s">
        <v>32</v>
      </c>
      <c r="U16" s="6" t="s">
        <v>33</v>
      </c>
      <c r="V16" s="6" t="s">
        <v>34</v>
      </c>
      <c r="W16" s="6" t="s">
        <v>35</v>
      </c>
    </row>
    <row r="17" spans="1:23" x14ac:dyDescent="0.3">
      <c r="A17">
        <v>16</v>
      </c>
      <c r="C17">
        <v>4</v>
      </c>
      <c r="D17" s="1">
        <v>216</v>
      </c>
      <c r="E17">
        <f t="shared" si="9"/>
        <v>160.25</v>
      </c>
      <c r="J17">
        <f t="shared" si="8"/>
        <v>1.4766404700963598</v>
      </c>
      <c r="K17">
        <f t="shared" si="1"/>
        <v>236.63163533294167</v>
      </c>
      <c r="L17">
        <f t="shared" si="2"/>
        <v>20.63163533294167</v>
      </c>
      <c r="O17" s="4" t="s">
        <v>23</v>
      </c>
      <c r="P17" s="4">
        <v>95.85</v>
      </c>
      <c r="Q17" s="4">
        <v>22.30534749305005</v>
      </c>
      <c r="R17" s="4">
        <v>4.2971758243114193</v>
      </c>
      <c r="S17" s="4">
        <v>7.3756292804105284E-4</v>
      </c>
      <c r="T17" s="4">
        <v>48.009787627525476</v>
      </c>
      <c r="U17" s="4">
        <v>143.69021237247452</v>
      </c>
      <c r="V17" s="4">
        <v>48.009787627525476</v>
      </c>
      <c r="W17" s="4">
        <v>143.69021237247452</v>
      </c>
    </row>
    <row r="18" spans="1:23" ht="17.25" thickBot="1" x14ac:dyDescent="0.35">
      <c r="A18">
        <v>17</v>
      </c>
      <c r="E18">
        <f t="shared" si="9"/>
        <v>164.27499999999998</v>
      </c>
      <c r="J18">
        <f t="shared" si="8"/>
        <v>0.5988588354360046</v>
      </c>
      <c r="K18">
        <f t="shared" si="1"/>
        <v>98.377535191249649</v>
      </c>
      <c r="L18" t="s">
        <v>47</v>
      </c>
      <c r="O18" s="5" t="s">
        <v>42</v>
      </c>
      <c r="P18" s="5">
        <v>4.0249999999999995</v>
      </c>
      <c r="Q18" s="5">
        <v>2.3067641219434885</v>
      </c>
      <c r="R18" s="5">
        <v>1.7448684768899856</v>
      </c>
      <c r="S18" s="5">
        <v>0.10290884685462943</v>
      </c>
      <c r="T18" s="5">
        <v>-0.92251698091079692</v>
      </c>
      <c r="U18" s="5">
        <v>8.9725169809107967</v>
      </c>
      <c r="V18" s="5">
        <v>-0.92251698091079692</v>
      </c>
      <c r="W18" s="5">
        <v>8.9725169809107967</v>
      </c>
    </row>
    <row r="19" spans="1:23" x14ac:dyDescent="0.3">
      <c r="A19">
        <v>18</v>
      </c>
      <c r="E19">
        <f t="shared" si="9"/>
        <v>168.29999999999998</v>
      </c>
      <c r="J19">
        <f t="shared" si="8"/>
        <v>0.9271970423690582</v>
      </c>
      <c r="K19">
        <f t="shared" si="1"/>
        <v>156.04726223071248</v>
      </c>
      <c r="L19">
        <f>AVERAGE(L2:L17)</f>
        <v>4.8686172352219899</v>
      </c>
    </row>
    <row r="20" spans="1:23" x14ac:dyDescent="0.3">
      <c r="A20">
        <v>19</v>
      </c>
      <c r="E20">
        <f t="shared" si="9"/>
        <v>172.32499999999999</v>
      </c>
      <c r="J20">
        <f t="shared" si="8"/>
        <v>0.99730365209857719</v>
      </c>
      <c r="K20">
        <f t="shared" si="1"/>
        <v>171.8603518478873</v>
      </c>
    </row>
    <row r="21" spans="1:23" x14ac:dyDescent="0.3">
      <c r="A21">
        <v>20</v>
      </c>
      <c r="E21">
        <f t="shared" si="9"/>
        <v>176.34999999999997</v>
      </c>
      <c r="J21">
        <f t="shared" si="8"/>
        <v>1.4766404700963598</v>
      </c>
      <c r="K21">
        <f t="shared" si="1"/>
        <v>260.40554690149298</v>
      </c>
    </row>
    <row r="22" spans="1:23" x14ac:dyDescent="0.3">
      <c r="A22">
        <v>21</v>
      </c>
      <c r="E22">
        <f t="shared" si="9"/>
        <v>180.375</v>
      </c>
      <c r="J22">
        <f t="shared" si="8"/>
        <v>0.5988588354360046</v>
      </c>
      <c r="K22">
        <f t="shared" si="1"/>
        <v>108.01916244176932</v>
      </c>
      <c r="O22" t="s">
        <v>36</v>
      </c>
    </row>
    <row r="23" spans="1:23" ht="17.25" thickBot="1" x14ac:dyDescent="0.35">
      <c r="A23">
        <v>22</v>
      </c>
      <c r="E23">
        <f t="shared" si="9"/>
        <v>184.39999999999998</v>
      </c>
      <c r="J23">
        <f t="shared" si="8"/>
        <v>0.9271970423690582</v>
      </c>
      <c r="K23">
        <f t="shared" si="1"/>
        <v>170.9751346128543</v>
      </c>
    </row>
    <row r="24" spans="1:23" x14ac:dyDescent="0.3">
      <c r="A24">
        <v>23</v>
      </c>
      <c r="E24">
        <f t="shared" si="9"/>
        <v>188.42499999999998</v>
      </c>
      <c r="J24">
        <f t="shared" si="8"/>
        <v>0.99730365209857719</v>
      </c>
      <c r="K24">
        <f t="shared" si="1"/>
        <v>187.91694064667439</v>
      </c>
      <c r="O24" s="6" t="s">
        <v>18</v>
      </c>
      <c r="P24" s="6" t="s">
        <v>37</v>
      </c>
      <c r="Q24" s="6" t="s">
        <v>21</v>
      </c>
      <c r="R24" s="6" t="s">
        <v>38</v>
      </c>
    </row>
    <row r="25" spans="1:23" x14ac:dyDescent="0.3">
      <c r="A25">
        <v>24</v>
      </c>
      <c r="E25">
        <f t="shared" si="9"/>
        <v>192.45</v>
      </c>
      <c r="J25">
        <f t="shared" si="8"/>
        <v>1.4766404700963598</v>
      </c>
      <c r="K25">
        <f t="shared" ref="K25" si="10">E25*J25</f>
        <v>284.17945847004444</v>
      </c>
      <c r="O25" s="4">
        <v>1</v>
      </c>
      <c r="P25" s="4">
        <v>99.875</v>
      </c>
      <c r="Q25" s="4">
        <v>-27.875</v>
      </c>
      <c r="R25" s="4">
        <v>-0.67835001852100418</v>
      </c>
    </row>
    <row r="26" spans="1:23" x14ac:dyDescent="0.3">
      <c r="O26" s="4">
        <v>2</v>
      </c>
      <c r="P26" s="4">
        <v>103.89999999999999</v>
      </c>
      <c r="Q26" s="4">
        <v>6.1000000000000085</v>
      </c>
      <c r="R26" s="4">
        <v>0.14844610270773564</v>
      </c>
    </row>
    <row r="27" spans="1:23" x14ac:dyDescent="0.3">
      <c r="O27" s="4">
        <v>3</v>
      </c>
      <c r="P27" s="4">
        <v>107.925</v>
      </c>
      <c r="Q27" s="4">
        <v>9.0750000000000028</v>
      </c>
      <c r="R27" s="4">
        <v>0.22084399706109831</v>
      </c>
    </row>
    <row r="28" spans="1:23" x14ac:dyDescent="0.3">
      <c r="O28" s="4">
        <v>4</v>
      </c>
      <c r="P28" s="4">
        <v>111.94999999999999</v>
      </c>
      <c r="Q28" s="4">
        <v>60.050000000000011</v>
      </c>
      <c r="R28" s="4">
        <v>1.4613423717376255</v>
      </c>
    </row>
    <row r="29" spans="1:23" x14ac:dyDescent="0.3">
      <c r="O29" s="4">
        <v>5</v>
      </c>
      <c r="P29" s="4">
        <v>115.97499999999999</v>
      </c>
      <c r="Q29" s="4">
        <v>-39.974999999999994</v>
      </c>
      <c r="R29" s="4">
        <v>-0.972808681269135</v>
      </c>
    </row>
    <row r="30" spans="1:23" x14ac:dyDescent="0.3">
      <c r="O30" s="4">
        <v>6</v>
      </c>
      <c r="P30" s="4">
        <v>120</v>
      </c>
      <c r="Q30" s="4">
        <v>-8</v>
      </c>
      <c r="R30" s="4">
        <v>-0.19468341338719403</v>
      </c>
    </row>
    <row r="31" spans="1:23" x14ac:dyDescent="0.3">
      <c r="O31" s="4">
        <v>7</v>
      </c>
      <c r="P31" s="4">
        <v>124.02499999999999</v>
      </c>
      <c r="Q31" s="4">
        <v>5.9750000000000085</v>
      </c>
      <c r="R31" s="4">
        <v>0.14540417437356076</v>
      </c>
    </row>
    <row r="32" spans="1:23" x14ac:dyDescent="0.3">
      <c r="O32" s="4">
        <v>8</v>
      </c>
      <c r="P32" s="4">
        <v>128.04999999999998</v>
      </c>
      <c r="Q32" s="4">
        <v>65.950000000000017</v>
      </c>
      <c r="R32" s="4">
        <v>1.6049213891106813</v>
      </c>
    </row>
    <row r="33" spans="15:18" x14ac:dyDescent="0.3">
      <c r="O33" s="4">
        <v>9</v>
      </c>
      <c r="P33" s="4">
        <v>132.07499999999999</v>
      </c>
      <c r="Q33" s="4">
        <v>-54.074999999999989</v>
      </c>
      <c r="R33" s="4">
        <v>-1.3159381973640645</v>
      </c>
    </row>
    <row r="34" spans="15:18" x14ac:dyDescent="0.3">
      <c r="O34" s="4">
        <v>10</v>
      </c>
      <c r="P34" s="4">
        <v>136.1</v>
      </c>
      <c r="Q34" s="4">
        <v>-17.099999999999994</v>
      </c>
      <c r="R34" s="4">
        <v>-0.41613579611512708</v>
      </c>
    </row>
    <row r="35" spans="15:18" x14ac:dyDescent="0.3">
      <c r="O35" s="4">
        <v>11</v>
      </c>
      <c r="P35" s="4">
        <v>140.125</v>
      </c>
      <c r="Q35" s="4">
        <v>-12.125</v>
      </c>
      <c r="R35" s="4">
        <v>-0.29506704841496595</v>
      </c>
    </row>
    <row r="36" spans="15:18" x14ac:dyDescent="0.3">
      <c r="O36" s="4">
        <v>12</v>
      </c>
      <c r="P36" s="4">
        <v>144.14999999999998</v>
      </c>
      <c r="Q36" s="4">
        <v>56.850000000000023</v>
      </c>
      <c r="R36" s="4">
        <v>1.3834690063827482</v>
      </c>
    </row>
    <row r="37" spans="15:18" x14ac:dyDescent="0.3">
      <c r="O37" s="4">
        <v>13</v>
      </c>
      <c r="P37" s="4">
        <v>148.17499999999998</v>
      </c>
      <c r="Q37" s="4">
        <v>-67.174999999999983</v>
      </c>
      <c r="R37" s="4">
        <v>-1.6347322867855945</v>
      </c>
    </row>
    <row r="38" spans="15:18" x14ac:dyDescent="0.3">
      <c r="O38" s="4">
        <v>14</v>
      </c>
      <c r="P38" s="4">
        <v>152.19999999999999</v>
      </c>
      <c r="Q38" s="4">
        <v>-18.199999999999989</v>
      </c>
      <c r="R38" s="4">
        <v>-0.44290476545586616</v>
      </c>
    </row>
    <row r="39" spans="15:18" x14ac:dyDescent="0.3">
      <c r="O39" s="4">
        <v>15</v>
      </c>
      <c r="P39" s="4">
        <v>156.22499999999999</v>
      </c>
      <c r="Q39" s="4">
        <v>-15.224999999999994</v>
      </c>
      <c r="R39" s="4">
        <v>-0.37050687110250352</v>
      </c>
    </row>
    <row r="40" spans="15:18" ht="17.25" thickBot="1" x14ac:dyDescent="0.35">
      <c r="O40" s="5">
        <v>16</v>
      </c>
      <c r="P40" s="5">
        <v>160.25</v>
      </c>
      <c r="Q40" s="5">
        <v>55.75</v>
      </c>
      <c r="R40" s="5">
        <v>1.3567000370420084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sqref="A1:D17"/>
    </sheetView>
  </sheetViews>
  <sheetFormatPr defaultRowHeight="16.5" x14ac:dyDescent="0.3"/>
  <cols>
    <col min="4" max="4" width="13.75" bestFit="1" customWidth="1"/>
    <col min="6" max="6" width="15.875" bestFit="1" customWidth="1"/>
    <col min="7" max="7" width="9.625" bestFit="1" customWidth="1"/>
    <col min="8" max="8" width="15.875" bestFit="1" customWidth="1"/>
    <col min="9" max="9" width="13.75" bestFit="1" customWidth="1"/>
    <col min="10" max="10" width="22.375" bestFit="1" customWidth="1"/>
    <col min="11" max="11" width="9" bestFit="1" customWidth="1"/>
    <col min="12" max="12" width="7.125" bestFit="1" customWidth="1"/>
    <col min="13" max="13" width="11.625" bestFit="1" customWidth="1"/>
    <col min="15" max="15" width="15.875" bestFit="1" customWidth="1"/>
    <col min="16" max="16" width="29.25" bestFit="1" customWidth="1"/>
    <col min="17" max="18" width="13.625" bestFit="1" customWidth="1"/>
    <col min="19" max="20" width="13.125" bestFit="1" customWidth="1"/>
    <col min="21" max="23" width="12.75" bestFit="1" customWidth="1"/>
  </cols>
  <sheetData>
    <row r="1" spans="1:23" x14ac:dyDescent="0.3">
      <c r="A1" t="s">
        <v>42</v>
      </c>
      <c r="B1" t="s">
        <v>1</v>
      </c>
      <c r="C1" t="s">
        <v>2</v>
      </c>
      <c r="D1" t="s">
        <v>0</v>
      </c>
      <c r="E1" s="2" t="s">
        <v>49</v>
      </c>
      <c r="F1" s="2" t="s">
        <v>50</v>
      </c>
      <c r="G1" s="2" t="s">
        <v>52</v>
      </c>
      <c r="H1" s="2" t="s">
        <v>51</v>
      </c>
      <c r="I1" s="2" t="s">
        <v>59</v>
      </c>
      <c r="J1" t="s">
        <v>53</v>
      </c>
      <c r="K1" t="s">
        <v>54</v>
      </c>
      <c r="L1" s="2" t="s">
        <v>46</v>
      </c>
      <c r="M1" s="13" t="s">
        <v>56</v>
      </c>
      <c r="O1" t="s">
        <v>12</v>
      </c>
    </row>
    <row r="2" spans="1:23" ht="17.25" thickBot="1" x14ac:dyDescent="0.35">
      <c r="A2">
        <v>1</v>
      </c>
      <c r="B2">
        <v>2013</v>
      </c>
      <c r="C2">
        <v>1</v>
      </c>
      <c r="D2">
        <v>72</v>
      </c>
      <c r="H2" s="9">
        <f>AVERAGE(G6,G10,G14)</f>
        <v>-51.166666666666664</v>
      </c>
      <c r="I2" s="9">
        <f>H2-$H$6</f>
        <v>-50.802083333333329</v>
      </c>
      <c r="J2" s="8">
        <f>D2-I2</f>
        <v>122.80208333333333</v>
      </c>
      <c r="K2" s="8">
        <f>$P$17+$P$18*A2</f>
        <v>115.20772058823529</v>
      </c>
      <c r="L2" s="8">
        <f>K2+I2</f>
        <v>64.405637254901961</v>
      </c>
      <c r="M2" s="10">
        <f>ABS(D2-L2)</f>
        <v>7.5943627450980387</v>
      </c>
    </row>
    <row r="3" spans="1:23" x14ac:dyDescent="0.3">
      <c r="A3">
        <v>2</v>
      </c>
      <c r="C3">
        <v>2</v>
      </c>
      <c r="D3">
        <v>110</v>
      </c>
      <c r="E3">
        <f>AVERAGE(D2:D5)</f>
        <v>117.75</v>
      </c>
      <c r="H3" s="9">
        <f>AVERAGE(G7,G11,G15)</f>
        <v>-10.666666666666666</v>
      </c>
      <c r="I3" s="9">
        <f t="shared" ref="I3:I5" si="0">H3-$H$6</f>
        <v>-10.302083333333334</v>
      </c>
      <c r="J3" s="8">
        <f t="shared" ref="J3:J17" si="1">D3-I3</f>
        <v>120.30208333333333</v>
      </c>
      <c r="K3" s="8">
        <f t="shared" ref="K3:K17" si="2">$P$17+$P$18*A3</f>
        <v>117.18835784313725</v>
      </c>
      <c r="L3" s="8">
        <f t="shared" ref="L3:L17" si="3">K3+I3</f>
        <v>106.88627450980393</v>
      </c>
      <c r="M3" s="10">
        <f t="shared" ref="M3:M17" si="4">ABS(D3-L3)</f>
        <v>3.1137254901960745</v>
      </c>
      <c r="O3" s="7" t="s">
        <v>13</v>
      </c>
      <c r="P3" s="7"/>
    </row>
    <row r="4" spans="1:23" x14ac:dyDescent="0.3">
      <c r="A4">
        <v>3</v>
      </c>
      <c r="C4">
        <v>3</v>
      </c>
      <c r="D4">
        <v>117</v>
      </c>
      <c r="E4">
        <f t="shared" ref="E4:E15" si="5">AVERAGE(D3:D6)</f>
        <v>118.75</v>
      </c>
      <c r="F4">
        <f>AVERAGE(E3:E4)</f>
        <v>118.25</v>
      </c>
      <c r="G4">
        <f>D4-F4</f>
        <v>-1.25</v>
      </c>
      <c r="H4" s="9">
        <f>AVERAGE(G4,G8,G12)</f>
        <v>-1.125</v>
      </c>
      <c r="I4" s="9">
        <f t="shared" si="0"/>
        <v>-0.76041666666666785</v>
      </c>
      <c r="J4" s="8">
        <f t="shared" si="1"/>
        <v>117.76041666666667</v>
      </c>
      <c r="K4" s="8">
        <f t="shared" si="2"/>
        <v>119.1689950980392</v>
      </c>
      <c r="L4" s="8">
        <f t="shared" si="3"/>
        <v>118.40857843137253</v>
      </c>
      <c r="M4" s="10">
        <f t="shared" si="4"/>
        <v>1.4085784313725327</v>
      </c>
      <c r="O4" s="4" t="s">
        <v>14</v>
      </c>
      <c r="P4" s="4">
        <v>0.86554513027621516</v>
      </c>
    </row>
    <row r="5" spans="1:23" ht="17.25" thickBot="1" x14ac:dyDescent="0.35">
      <c r="A5">
        <v>4</v>
      </c>
      <c r="C5">
        <v>4</v>
      </c>
      <c r="D5">
        <v>172</v>
      </c>
      <c r="E5">
        <f t="shared" si="5"/>
        <v>119.25</v>
      </c>
      <c r="F5">
        <f t="shared" ref="F5:F15" si="6">AVERAGE(E4:E5)</f>
        <v>119</v>
      </c>
      <c r="G5">
        <f t="shared" ref="G5:G15" si="7">D5-F5</f>
        <v>53</v>
      </c>
      <c r="H5" s="12">
        <f t="shared" ref="H5:H7" si="8">AVERAGE(G5,G9,G13)</f>
        <v>61.5</v>
      </c>
      <c r="I5" s="9">
        <f t="shared" si="0"/>
        <v>61.864583333333329</v>
      </c>
      <c r="J5" s="8">
        <f t="shared" si="1"/>
        <v>110.13541666666667</v>
      </c>
      <c r="K5" s="8">
        <f t="shared" si="2"/>
        <v>121.14963235294117</v>
      </c>
      <c r="L5" s="8">
        <f t="shared" si="3"/>
        <v>183.0142156862745</v>
      </c>
      <c r="M5" s="10">
        <f t="shared" si="4"/>
        <v>11.014215686274497</v>
      </c>
      <c r="O5" s="4" t="s">
        <v>15</v>
      </c>
      <c r="P5" s="4">
        <v>0.74916837254487034</v>
      </c>
    </row>
    <row r="6" spans="1:23" ht="17.25" thickTop="1" x14ac:dyDescent="0.3">
      <c r="A6">
        <v>5</v>
      </c>
      <c r="B6">
        <v>2014</v>
      </c>
      <c r="C6">
        <v>1</v>
      </c>
      <c r="D6">
        <v>76</v>
      </c>
      <c r="E6">
        <f t="shared" si="5"/>
        <v>122.5</v>
      </c>
      <c r="F6">
        <f t="shared" si="6"/>
        <v>120.875</v>
      </c>
      <c r="G6">
        <f t="shared" si="7"/>
        <v>-44.875</v>
      </c>
      <c r="H6" s="9">
        <f>AVERAGE(H2:H5)</f>
        <v>-0.36458333333333215</v>
      </c>
      <c r="I6" s="9">
        <f>I2</f>
        <v>-50.802083333333329</v>
      </c>
      <c r="J6" s="8">
        <f t="shared" si="1"/>
        <v>126.80208333333333</v>
      </c>
      <c r="K6" s="8">
        <f t="shared" si="2"/>
        <v>123.13026960784313</v>
      </c>
      <c r="L6" s="8">
        <f t="shared" si="3"/>
        <v>72.328186274509804</v>
      </c>
      <c r="M6" s="10">
        <f t="shared" si="4"/>
        <v>3.6718137254901961</v>
      </c>
      <c r="O6" s="4" t="s">
        <v>16</v>
      </c>
      <c r="P6" s="4">
        <v>0.73125182772664676</v>
      </c>
    </row>
    <row r="7" spans="1:23" x14ac:dyDescent="0.3">
      <c r="A7">
        <v>6</v>
      </c>
      <c r="C7">
        <v>2</v>
      </c>
      <c r="D7">
        <v>112</v>
      </c>
      <c r="E7">
        <f t="shared" si="5"/>
        <v>128</v>
      </c>
      <c r="F7">
        <f t="shared" si="6"/>
        <v>125.25</v>
      </c>
      <c r="G7">
        <f t="shared" si="7"/>
        <v>-13.25</v>
      </c>
      <c r="I7" s="9">
        <f t="shared" ref="I7:I17" si="9">I3</f>
        <v>-10.302083333333334</v>
      </c>
      <c r="J7" s="8">
        <f t="shared" si="1"/>
        <v>122.30208333333333</v>
      </c>
      <c r="K7" s="8">
        <f t="shared" si="2"/>
        <v>125.1109068627451</v>
      </c>
      <c r="L7" s="8">
        <f t="shared" si="3"/>
        <v>114.80882352941177</v>
      </c>
      <c r="M7" s="10">
        <f t="shared" si="4"/>
        <v>2.808823529411768</v>
      </c>
      <c r="O7" s="4" t="s">
        <v>17</v>
      </c>
      <c r="P7" s="4">
        <v>5.6478325891603873</v>
      </c>
    </row>
    <row r="8" spans="1:23" ht="17.25" thickBot="1" x14ac:dyDescent="0.35">
      <c r="A8">
        <v>7</v>
      </c>
      <c r="C8">
        <v>3</v>
      </c>
      <c r="D8">
        <v>130</v>
      </c>
      <c r="E8">
        <f t="shared" si="5"/>
        <v>128.5</v>
      </c>
      <c r="F8">
        <f t="shared" si="6"/>
        <v>128.25</v>
      </c>
      <c r="G8">
        <f t="shared" si="7"/>
        <v>1.75</v>
      </c>
      <c r="I8" s="9">
        <f t="shared" si="9"/>
        <v>-0.76041666666666785</v>
      </c>
      <c r="J8" s="8">
        <f t="shared" si="1"/>
        <v>130.76041666666666</v>
      </c>
      <c r="K8" s="8">
        <f t="shared" si="2"/>
        <v>127.09154411764706</v>
      </c>
      <c r="L8" s="8">
        <f t="shared" si="3"/>
        <v>126.33112745098039</v>
      </c>
      <c r="M8" s="10">
        <f t="shared" si="4"/>
        <v>3.6688725490196106</v>
      </c>
      <c r="O8" s="5" t="s">
        <v>18</v>
      </c>
      <c r="P8" s="5">
        <v>16</v>
      </c>
    </row>
    <row r="9" spans="1:23" x14ac:dyDescent="0.3">
      <c r="A9">
        <v>8</v>
      </c>
      <c r="C9">
        <v>4</v>
      </c>
      <c r="D9">
        <v>194</v>
      </c>
      <c r="E9">
        <f t="shared" si="5"/>
        <v>130.25</v>
      </c>
      <c r="F9">
        <f t="shared" si="6"/>
        <v>129.375</v>
      </c>
      <c r="G9">
        <f t="shared" si="7"/>
        <v>64.625</v>
      </c>
      <c r="I9" s="9">
        <f t="shared" si="9"/>
        <v>61.864583333333329</v>
      </c>
      <c r="J9" s="8">
        <f t="shared" si="1"/>
        <v>132.13541666666669</v>
      </c>
      <c r="K9" s="8">
        <f t="shared" si="2"/>
        <v>129.07218137254901</v>
      </c>
      <c r="L9" s="8">
        <f t="shared" si="3"/>
        <v>190.93676470588235</v>
      </c>
      <c r="M9" s="10">
        <f t="shared" si="4"/>
        <v>3.0632352941176464</v>
      </c>
    </row>
    <row r="10" spans="1:23" ht="17.25" thickBot="1" x14ac:dyDescent="0.35">
      <c r="A10">
        <v>9</v>
      </c>
      <c r="B10">
        <v>2015</v>
      </c>
      <c r="C10">
        <v>1</v>
      </c>
      <c r="D10">
        <v>78</v>
      </c>
      <c r="E10">
        <f t="shared" si="5"/>
        <v>129.75</v>
      </c>
      <c r="F10">
        <f t="shared" si="6"/>
        <v>130</v>
      </c>
      <c r="G10">
        <f t="shared" si="7"/>
        <v>-52</v>
      </c>
      <c r="I10" s="9">
        <f t="shared" si="9"/>
        <v>-50.802083333333329</v>
      </c>
      <c r="J10" s="8">
        <f t="shared" si="1"/>
        <v>128.80208333333331</v>
      </c>
      <c r="K10" s="8">
        <f t="shared" si="2"/>
        <v>131.05281862745099</v>
      </c>
      <c r="L10" s="8">
        <f t="shared" si="3"/>
        <v>80.250735294117661</v>
      </c>
      <c r="M10" s="10">
        <f t="shared" si="4"/>
        <v>2.2507352941176606</v>
      </c>
      <c r="O10" t="s">
        <v>19</v>
      </c>
    </row>
    <row r="11" spans="1:23" x14ac:dyDescent="0.3">
      <c r="A11">
        <v>10</v>
      </c>
      <c r="C11">
        <v>2</v>
      </c>
      <c r="D11">
        <v>119</v>
      </c>
      <c r="E11">
        <f t="shared" si="5"/>
        <v>131.5</v>
      </c>
      <c r="F11">
        <f t="shared" si="6"/>
        <v>130.625</v>
      </c>
      <c r="G11">
        <f t="shared" si="7"/>
        <v>-11.625</v>
      </c>
      <c r="I11" s="9">
        <f t="shared" si="9"/>
        <v>-10.302083333333334</v>
      </c>
      <c r="J11" s="8">
        <f t="shared" si="1"/>
        <v>129.30208333333334</v>
      </c>
      <c r="K11" s="8">
        <f t="shared" si="2"/>
        <v>133.03345588235294</v>
      </c>
      <c r="L11" s="8">
        <f t="shared" si="3"/>
        <v>122.73137254901961</v>
      </c>
      <c r="M11" s="10">
        <f t="shared" si="4"/>
        <v>3.7313725490196106</v>
      </c>
      <c r="O11" s="6"/>
      <c r="P11" s="6" t="s">
        <v>24</v>
      </c>
      <c r="Q11" s="6" t="s">
        <v>25</v>
      </c>
      <c r="R11" s="6" t="s">
        <v>26</v>
      </c>
      <c r="S11" s="6" t="s">
        <v>27</v>
      </c>
      <c r="T11" s="6" t="s">
        <v>28</v>
      </c>
    </row>
    <row r="12" spans="1:23" x14ac:dyDescent="0.3">
      <c r="A12">
        <v>11</v>
      </c>
      <c r="C12">
        <v>3</v>
      </c>
      <c r="D12">
        <v>128</v>
      </c>
      <c r="E12">
        <f t="shared" si="5"/>
        <v>132.25</v>
      </c>
      <c r="F12">
        <f t="shared" si="6"/>
        <v>131.875</v>
      </c>
      <c r="G12">
        <f t="shared" si="7"/>
        <v>-3.875</v>
      </c>
      <c r="I12" s="9">
        <f t="shared" si="9"/>
        <v>-0.76041666666666785</v>
      </c>
      <c r="J12" s="8">
        <f t="shared" si="1"/>
        <v>128.76041666666666</v>
      </c>
      <c r="K12" s="8">
        <f t="shared" si="2"/>
        <v>135.01409313725489</v>
      </c>
      <c r="L12" s="8">
        <f t="shared" si="3"/>
        <v>134.25367647058823</v>
      </c>
      <c r="M12" s="10">
        <f t="shared" si="4"/>
        <v>6.253676470588232</v>
      </c>
      <c r="O12" s="4" t="s">
        <v>20</v>
      </c>
      <c r="P12" s="4">
        <v>1</v>
      </c>
      <c r="Q12" s="4">
        <v>1333.7941380718964</v>
      </c>
      <c r="R12" s="4">
        <v>1333.7941380718964</v>
      </c>
      <c r="S12" s="4">
        <v>41.814333072907274</v>
      </c>
      <c r="T12" s="4">
        <v>1.4818619357254356E-5</v>
      </c>
    </row>
    <row r="13" spans="1:23" x14ac:dyDescent="0.3">
      <c r="A13">
        <v>12</v>
      </c>
      <c r="C13">
        <v>4</v>
      </c>
      <c r="D13">
        <v>201</v>
      </c>
      <c r="E13">
        <f t="shared" si="5"/>
        <v>136</v>
      </c>
      <c r="F13">
        <f t="shared" si="6"/>
        <v>134.125</v>
      </c>
      <c r="G13">
        <f t="shared" si="7"/>
        <v>66.875</v>
      </c>
      <c r="I13" s="9">
        <f t="shared" si="9"/>
        <v>61.864583333333329</v>
      </c>
      <c r="J13" s="8">
        <f t="shared" si="1"/>
        <v>139.13541666666669</v>
      </c>
      <c r="K13" s="8">
        <f t="shared" si="2"/>
        <v>136.99473039215687</v>
      </c>
      <c r="L13" s="8">
        <f t="shared" si="3"/>
        <v>198.85931372549021</v>
      </c>
      <c r="M13" s="10">
        <f t="shared" si="4"/>
        <v>2.1406862745097897</v>
      </c>
      <c r="O13" s="4" t="s">
        <v>21</v>
      </c>
      <c r="P13" s="4">
        <v>14</v>
      </c>
      <c r="Q13" s="4">
        <v>446.57218137254972</v>
      </c>
      <c r="R13" s="4">
        <v>31.898012955182121</v>
      </c>
      <c r="S13" s="4"/>
      <c r="T13" s="4"/>
    </row>
    <row r="14" spans="1:23" ht="17.25" thickBot="1" x14ac:dyDescent="0.35">
      <c r="A14">
        <v>13</v>
      </c>
      <c r="B14">
        <v>2016</v>
      </c>
      <c r="C14">
        <v>1</v>
      </c>
      <c r="D14">
        <v>81</v>
      </c>
      <c r="E14">
        <f t="shared" si="5"/>
        <v>139.25</v>
      </c>
      <c r="F14">
        <f t="shared" si="6"/>
        <v>137.625</v>
      </c>
      <c r="G14">
        <f t="shared" si="7"/>
        <v>-56.625</v>
      </c>
      <c r="I14" s="9">
        <f t="shared" si="9"/>
        <v>-50.802083333333329</v>
      </c>
      <c r="J14" s="8">
        <f t="shared" si="1"/>
        <v>131.80208333333331</v>
      </c>
      <c r="K14" s="8">
        <f t="shared" si="2"/>
        <v>138.97536764705882</v>
      </c>
      <c r="L14" s="8">
        <f t="shared" si="3"/>
        <v>88.173284313725489</v>
      </c>
      <c r="M14" s="10">
        <f t="shared" si="4"/>
        <v>7.1732843137254889</v>
      </c>
      <c r="O14" s="5" t="s">
        <v>22</v>
      </c>
      <c r="P14" s="5">
        <v>15</v>
      </c>
      <c r="Q14" s="5">
        <v>1780.3663194444462</v>
      </c>
      <c r="R14" s="5"/>
      <c r="S14" s="5"/>
      <c r="T14" s="5"/>
    </row>
    <row r="15" spans="1:23" ht="17.25" thickBot="1" x14ac:dyDescent="0.35">
      <c r="A15">
        <v>14</v>
      </c>
      <c r="C15">
        <v>2</v>
      </c>
      <c r="D15">
        <v>134</v>
      </c>
      <c r="E15">
        <f t="shared" si="5"/>
        <v>143</v>
      </c>
      <c r="F15">
        <f t="shared" si="6"/>
        <v>141.125</v>
      </c>
      <c r="G15">
        <f t="shared" si="7"/>
        <v>-7.125</v>
      </c>
      <c r="I15" s="9">
        <f t="shared" si="9"/>
        <v>-10.302083333333334</v>
      </c>
      <c r="J15" s="8">
        <f t="shared" si="1"/>
        <v>144.30208333333334</v>
      </c>
      <c r="K15" s="8">
        <f t="shared" si="2"/>
        <v>140.9560049019608</v>
      </c>
      <c r="L15" s="8">
        <f t="shared" si="3"/>
        <v>130.65392156862745</v>
      </c>
      <c r="M15" s="10">
        <f t="shared" si="4"/>
        <v>3.3460784313725469</v>
      </c>
    </row>
    <row r="16" spans="1:23" x14ac:dyDescent="0.3">
      <c r="A16">
        <v>15</v>
      </c>
      <c r="C16">
        <v>3</v>
      </c>
      <c r="D16">
        <v>141</v>
      </c>
      <c r="I16" s="9">
        <f t="shared" si="9"/>
        <v>-0.76041666666666785</v>
      </c>
      <c r="J16" s="8">
        <f t="shared" si="1"/>
        <v>141.76041666666666</v>
      </c>
      <c r="K16" s="8">
        <f t="shared" si="2"/>
        <v>142.93664215686275</v>
      </c>
      <c r="L16" s="8">
        <f t="shared" si="3"/>
        <v>142.17622549019609</v>
      </c>
      <c r="M16" s="10">
        <f t="shared" si="4"/>
        <v>1.1762254901960887</v>
      </c>
      <c r="O16" s="6"/>
      <c r="P16" s="6" t="s">
        <v>29</v>
      </c>
      <c r="Q16" s="6" t="s">
        <v>17</v>
      </c>
      <c r="R16" s="6" t="s">
        <v>30</v>
      </c>
      <c r="S16" s="6" t="s">
        <v>31</v>
      </c>
      <c r="T16" s="6" t="s">
        <v>32</v>
      </c>
      <c r="U16" s="6" t="s">
        <v>33</v>
      </c>
      <c r="V16" s="6" t="s">
        <v>34</v>
      </c>
      <c r="W16" s="6" t="s">
        <v>35</v>
      </c>
    </row>
    <row r="17" spans="1:23" x14ac:dyDescent="0.3">
      <c r="A17">
        <v>16</v>
      </c>
      <c r="C17">
        <v>4</v>
      </c>
      <c r="D17">
        <v>216</v>
      </c>
      <c r="I17" s="9">
        <f t="shared" si="9"/>
        <v>61.864583333333329</v>
      </c>
      <c r="J17" s="8">
        <f t="shared" si="1"/>
        <v>154.13541666666669</v>
      </c>
      <c r="K17" s="8">
        <f t="shared" si="2"/>
        <v>144.9172794117647</v>
      </c>
      <c r="L17" s="8">
        <f t="shared" si="3"/>
        <v>206.78186274509801</v>
      </c>
      <c r="M17" s="10">
        <f t="shared" si="4"/>
        <v>9.2181372549019898</v>
      </c>
      <c r="O17" s="4" t="s">
        <v>23</v>
      </c>
      <c r="P17" s="4">
        <v>113.22708333333333</v>
      </c>
      <c r="Q17" s="4">
        <v>2.9617483962475752</v>
      </c>
      <c r="R17" s="4">
        <v>38.229811646657026</v>
      </c>
      <c r="S17" s="4">
        <v>1.4562015133592208E-15</v>
      </c>
      <c r="T17" s="4">
        <v>106.87476480009963</v>
      </c>
      <c r="U17" s="4">
        <v>119.57940186656703</v>
      </c>
      <c r="V17" s="4">
        <v>106.87476480009963</v>
      </c>
      <c r="W17" s="4">
        <v>119.57940186656703</v>
      </c>
    </row>
    <row r="18" spans="1:23" ht="17.25" thickBot="1" x14ac:dyDescent="0.35">
      <c r="M18" s="10" t="s">
        <v>61</v>
      </c>
      <c r="O18" s="5" t="s">
        <v>42</v>
      </c>
      <c r="P18" s="5">
        <v>1.9806372549019613</v>
      </c>
      <c r="Q18" s="5">
        <v>0.30629672731242225</v>
      </c>
      <c r="R18" s="5">
        <v>6.4664003180214005</v>
      </c>
      <c r="S18" s="5">
        <v>1.4818619357254387E-5</v>
      </c>
      <c r="T18" s="5">
        <v>1.3236961116094883</v>
      </c>
      <c r="U18" s="5">
        <v>2.6375783981944343</v>
      </c>
      <c r="V18" s="5">
        <v>1.3236961116094883</v>
      </c>
      <c r="W18" s="5">
        <v>2.6375783981944343</v>
      </c>
    </row>
    <row r="19" spans="1:23" x14ac:dyDescent="0.3">
      <c r="M19" s="10">
        <f>AVERAGE(M2:M17)</f>
        <v>4.4771139705882357</v>
      </c>
    </row>
    <row r="22" spans="1:23" x14ac:dyDescent="0.3">
      <c r="O22" t="s">
        <v>36</v>
      </c>
    </row>
    <row r="23" spans="1:23" ht="17.25" thickBot="1" x14ac:dyDescent="0.35"/>
    <row r="24" spans="1:23" x14ac:dyDescent="0.3">
      <c r="O24" s="6" t="s">
        <v>18</v>
      </c>
      <c r="P24" s="6" t="s">
        <v>60</v>
      </c>
      <c r="Q24" s="6" t="s">
        <v>21</v>
      </c>
      <c r="R24" s="6" t="s">
        <v>38</v>
      </c>
    </row>
    <row r="25" spans="1:23" x14ac:dyDescent="0.3">
      <c r="O25" s="4">
        <v>1</v>
      </c>
      <c r="P25" s="4">
        <v>115.20772058823529</v>
      </c>
      <c r="Q25" s="4">
        <v>7.5943627450980387</v>
      </c>
      <c r="R25" s="4">
        <v>1.3918458345249634</v>
      </c>
    </row>
    <row r="26" spans="1:23" x14ac:dyDescent="0.3">
      <c r="O26" s="4">
        <v>2</v>
      </c>
      <c r="P26" s="4">
        <v>117.18835784313725</v>
      </c>
      <c r="Q26" s="4">
        <v>3.1137254901960745</v>
      </c>
      <c r="R26" s="4">
        <v>0.57066353015346505</v>
      </c>
    </row>
    <row r="27" spans="1:23" x14ac:dyDescent="0.3">
      <c r="O27" s="4">
        <v>3</v>
      </c>
      <c r="P27" s="4">
        <v>119.1689950980392</v>
      </c>
      <c r="Q27" s="4">
        <v>-1.4085784313725327</v>
      </c>
      <c r="R27" s="4">
        <v>-0.25815517221284079</v>
      </c>
    </row>
    <row r="28" spans="1:23" x14ac:dyDescent="0.3">
      <c r="O28" s="4">
        <v>4</v>
      </c>
      <c r="P28" s="4">
        <v>121.14963235294117</v>
      </c>
      <c r="Q28" s="4">
        <v>-11.014215686274497</v>
      </c>
      <c r="R28" s="4">
        <v>-2.0186144299461914</v>
      </c>
    </row>
    <row r="29" spans="1:23" x14ac:dyDescent="0.3">
      <c r="O29" s="4">
        <v>5</v>
      </c>
      <c r="P29" s="4">
        <v>123.13026960784313</v>
      </c>
      <c r="Q29" s="4">
        <v>3.6718137254901961</v>
      </c>
      <c r="R29" s="4">
        <v>0.67294634329573921</v>
      </c>
    </row>
    <row r="30" spans="1:23" x14ac:dyDescent="0.3">
      <c r="O30" s="4">
        <v>6</v>
      </c>
      <c r="P30" s="4">
        <v>125.1109068627451</v>
      </c>
      <c r="Q30" s="4">
        <v>-2.808823529411768</v>
      </c>
      <c r="R30" s="4">
        <v>-0.51478306482672587</v>
      </c>
    </row>
    <row r="31" spans="1:23" x14ac:dyDescent="0.3">
      <c r="O31" s="4">
        <v>7</v>
      </c>
      <c r="P31" s="4">
        <v>127.09154411764706</v>
      </c>
      <c r="Q31" s="4">
        <v>3.6688725490195964</v>
      </c>
      <c r="R31" s="4">
        <v>0.67240730343727972</v>
      </c>
    </row>
    <row r="32" spans="1:23" x14ac:dyDescent="0.3">
      <c r="O32" s="4">
        <v>8</v>
      </c>
      <c r="P32" s="4">
        <v>129.07218137254901</v>
      </c>
      <c r="Q32" s="4">
        <v>3.0632352941176748</v>
      </c>
      <c r="R32" s="4">
        <v>0.56141001258328715</v>
      </c>
    </row>
    <row r="33" spans="15:18" x14ac:dyDescent="0.3">
      <c r="O33" s="4">
        <v>9</v>
      </c>
      <c r="P33" s="4">
        <v>131.05281862745099</v>
      </c>
      <c r="Q33" s="4">
        <v>-2.2507352941176748</v>
      </c>
      <c r="R33" s="4">
        <v>-0.41250025168445692</v>
      </c>
    </row>
    <row r="34" spans="15:18" x14ac:dyDescent="0.3">
      <c r="O34" s="4">
        <v>10</v>
      </c>
      <c r="P34" s="4">
        <v>133.03345588235294</v>
      </c>
      <c r="Q34" s="4">
        <v>-3.7313725490195964</v>
      </c>
      <c r="R34" s="4">
        <v>-0.68386190042949746</v>
      </c>
    </row>
    <row r="35" spans="15:18" x14ac:dyDescent="0.3">
      <c r="O35" s="4">
        <v>11</v>
      </c>
      <c r="P35" s="4">
        <v>135.01409313725489</v>
      </c>
      <c r="Q35" s="4">
        <v>-6.253676470588232</v>
      </c>
      <c r="R35" s="4">
        <v>-1.146133499044842</v>
      </c>
    </row>
    <row r="36" spans="15:18" x14ac:dyDescent="0.3">
      <c r="O36" s="4">
        <v>12</v>
      </c>
      <c r="P36" s="4">
        <v>136.99473039215687</v>
      </c>
      <c r="Q36" s="4">
        <v>2.1406862745098181</v>
      </c>
      <c r="R36" s="4">
        <v>0.39233117698051029</v>
      </c>
    </row>
    <row r="37" spans="15:18" x14ac:dyDescent="0.3">
      <c r="O37" s="4">
        <v>13</v>
      </c>
      <c r="P37" s="4">
        <v>138.97536764705882</v>
      </c>
      <c r="Q37" s="4">
        <v>-7.1732843137255031</v>
      </c>
      <c r="R37" s="4">
        <v>-1.314673294789162</v>
      </c>
    </row>
    <row r="38" spans="15:18" x14ac:dyDescent="0.3">
      <c r="O38" s="4">
        <v>14</v>
      </c>
      <c r="P38" s="4">
        <v>140.9560049019608</v>
      </c>
      <c r="Q38" s="4">
        <v>3.3460784313725469</v>
      </c>
      <c r="R38" s="4">
        <v>0.61324767897159238</v>
      </c>
    </row>
    <row r="39" spans="15:18" x14ac:dyDescent="0.3">
      <c r="O39" s="4">
        <v>15</v>
      </c>
      <c r="P39" s="4">
        <v>142.93664215686275</v>
      </c>
      <c r="Q39" s="4">
        <v>-1.1762254901960887</v>
      </c>
      <c r="R39" s="4">
        <v>-0.21557102339471867</v>
      </c>
    </row>
    <row r="40" spans="15:18" ht="17.25" thickBot="1" x14ac:dyDescent="0.35">
      <c r="O40" s="5">
        <v>16</v>
      </c>
      <c r="P40" s="5">
        <v>144.9172794117647</v>
      </c>
      <c r="Q40" s="5">
        <v>9.2181372549019898</v>
      </c>
      <c r="R40" s="5">
        <v>1.6894407563816054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A7" workbookViewId="0">
      <selection activeCell="I39" sqref="I39"/>
    </sheetView>
  </sheetViews>
  <sheetFormatPr defaultRowHeight="16.5" x14ac:dyDescent="0.3"/>
  <cols>
    <col min="4" max="4" width="13.75" bestFit="1" customWidth="1"/>
    <col min="6" max="6" width="15.875" bestFit="1" customWidth="1"/>
    <col min="8" max="8" width="15.875" bestFit="1" customWidth="1"/>
    <col min="9" max="9" width="13.75" bestFit="1" customWidth="1"/>
    <col min="10" max="10" width="22.375" bestFit="1" customWidth="1"/>
    <col min="11" max="13" width="12.75" bestFit="1" customWidth="1"/>
    <col min="15" max="15" width="15.875" bestFit="1" customWidth="1"/>
    <col min="16" max="16" width="29.25" bestFit="1" customWidth="1"/>
    <col min="17" max="18" width="13.625" bestFit="1" customWidth="1"/>
    <col min="19" max="20" width="13.125" bestFit="1" customWidth="1"/>
    <col min="21" max="23" width="12.75" bestFit="1" customWidth="1"/>
  </cols>
  <sheetData>
    <row r="1" spans="1:23" x14ac:dyDescent="0.3">
      <c r="A1" s="2" t="s">
        <v>42</v>
      </c>
      <c r="B1" s="2" t="s">
        <v>1</v>
      </c>
      <c r="C1" s="2" t="s">
        <v>2</v>
      </c>
      <c r="D1" s="2" t="s">
        <v>0</v>
      </c>
      <c r="E1" s="14" t="s">
        <v>62</v>
      </c>
      <c r="F1" s="14" t="s">
        <v>63</v>
      </c>
      <c r="G1" s="2" t="s">
        <v>64</v>
      </c>
      <c r="H1" s="2" t="s">
        <v>65</v>
      </c>
      <c r="I1" s="2" t="s">
        <v>66</v>
      </c>
      <c r="J1" s="2" t="s">
        <v>53</v>
      </c>
      <c r="K1" s="2" t="s">
        <v>67</v>
      </c>
      <c r="L1" s="2" t="s">
        <v>68</v>
      </c>
      <c r="M1" s="2" t="s">
        <v>69</v>
      </c>
      <c r="O1" t="s">
        <v>12</v>
      </c>
    </row>
    <row r="2" spans="1:23" ht="17.25" thickBot="1" x14ac:dyDescent="0.35">
      <c r="A2">
        <v>1</v>
      </c>
      <c r="B2">
        <v>2013</v>
      </c>
      <c r="C2">
        <v>1</v>
      </c>
      <c r="D2">
        <v>72</v>
      </c>
      <c r="H2">
        <f>AVERAGE(G6,G10,G14)</f>
        <v>0.60576818855097414</v>
      </c>
      <c r="I2">
        <f>H2*(4/$H$6)</f>
        <v>0.60631278912660236</v>
      </c>
      <c r="J2">
        <f>D2/I2</f>
        <v>118.7505876359898</v>
      </c>
      <c r="K2">
        <f>$P$17+$P$18*A2</f>
        <v>115.55442936829425</v>
      </c>
      <c r="L2">
        <f>K2*I2</f>
        <v>70.062128366223462</v>
      </c>
      <c r="M2">
        <f>ABS(D2-L2)</f>
        <v>1.9378716337765383</v>
      </c>
    </row>
    <row r="3" spans="1:23" x14ac:dyDescent="0.3">
      <c r="A3">
        <v>2</v>
      </c>
      <c r="C3">
        <v>2</v>
      </c>
      <c r="D3">
        <v>110</v>
      </c>
      <c r="E3">
        <f>AVERAGE(D2:D5)</f>
        <v>117.75</v>
      </c>
      <c r="H3">
        <f>AVERAGE(G7,G11,G15)</f>
        <v>0.91824306825313162</v>
      </c>
      <c r="I3">
        <f t="shared" ref="I3:I5" si="0">H3*(4/$H$6)</f>
        <v>0.91906859146974929</v>
      </c>
      <c r="J3">
        <f t="shared" ref="J3:J17" si="1">D3/I3</f>
        <v>119.68638795945688</v>
      </c>
      <c r="K3">
        <f t="shared" ref="K3:K17" si="2">$P$17+$P$18*A3</f>
        <v>117.40906737754588</v>
      </c>
      <c r="L3">
        <f t="shared" ref="L3:L17" si="3">K3*I3</f>
        <v>107.90698618045798</v>
      </c>
      <c r="M3">
        <f t="shared" ref="M3:M17" si="4">ABS(D3-L3)</f>
        <v>2.0930138195420227</v>
      </c>
      <c r="O3" s="7" t="s">
        <v>13</v>
      </c>
      <c r="P3" s="7"/>
    </row>
    <row r="4" spans="1:23" x14ac:dyDescent="0.3">
      <c r="A4">
        <v>3</v>
      </c>
      <c r="C4">
        <v>3</v>
      </c>
      <c r="D4">
        <v>117</v>
      </c>
      <c r="E4">
        <f t="shared" ref="E4:E15" si="5">AVERAGE(D3:D6)</f>
        <v>118.75</v>
      </c>
      <c r="F4">
        <f>AVERAGE(E3:E4)</f>
        <v>118.25</v>
      </c>
      <c r="G4">
        <f>D4/F4</f>
        <v>0.98942917547568709</v>
      </c>
      <c r="H4">
        <f>AVERAGE(G4,G8,G12)</f>
        <v>0.99123017113043443</v>
      </c>
      <c r="I4">
        <f t="shared" si="0"/>
        <v>0.99212131155672356</v>
      </c>
      <c r="J4">
        <f t="shared" si="1"/>
        <v>117.92912684882955</v>
      </c>
      <c r="K4">
        <f t="shared" si="2"/>
        <v>119.26370538679751</v>
      </c>
      <c r="L4">
        <f t="shared" si="3"/>
        <v>118.32406380946422</v>
      </c>
      <c r="M4">
        <f t="shared" si="4"/>
        <v>1.3240638094642208</v>
      </c>
      <c r="O4" s="4" t="s">
        <v>14</v>
      </c>
      <c r="P4" s="4">
        <v>0.93099155411431023</v>
      </c>
    </row>
    <row r="5" spans="1:23" x14ac:dyDescent="0.3">
      <c r="A5">
        <v>4</v>
      </c>
      <c r="C5">
        <v>4</v>
      </c>
      <c r="D5">
        <v>172</v>
      </c>
      <c r="E5">
        <f t="shared" si="5"/>
        <v>119.25</v>
      </c>
      <c r="F5">
        <f t="shared" ref="F5:F15" si="6">AVERAGE(E4:E5)</f>
        <v>119</v>
      </c>
      <c r="G5">
        <f t="shared" ref="G5:G15" si="7">D5/F5</f>
        <v>1.4453781512605042</v>
      </c>
      <c r="H5">
        <f t="shared" ref="H5:H7" si="8">AVERAGE(G5,G9,G13)</f>
        <v>1.4811657032664176</v>
      </c>
      <c r="I5">
        <f t="shared" si="0"/>
        <v>1.4824973078469241</v>
      </c>
      <c r="J5">
        <f t="shared" si="1"/>
        <v>116.02044677558358</v>
      </c>
      <c r="K5">
        <f t="shared" si="2"/>
        <v>121.11834339604914</v>
      </c>
      <c r="L5">
        <f t="shared" si="3"/>
        <v>179.55761801552214</v>
      </c>
      <c r="M5">
        <f t="shared" si="4"/>
        <v>7.557618015522138</v>
      </c>
      <c r="O5" s="4" t="s">
        <v>15</v>
      </c>
      <c r="P5" s="4">
        <v>0.8667452738321787</v>
      </c>
    </row>
    <row r="6" spans="1:23" x14ac:dyDescent="0.3">
      <c r="A6">
        <v>5</v>
      </c>
      <c r="B6">
        <v>2014</v>
      </c>
      <c r="C6">
        <v>1</v>
      </c>
      <c r="D6">
        <v>76</v>
      </c>
      <c r="E6">
        <f t="shared" si="5"/>
        <v>122.5</v>
      </c>
      <c r="F6">
        <f t="shared" si="6"/>
        <v>120.875</v>
      </c>
      <c r="G6">
        <f t="shared" si="7"/>
        <v>0.62874870734229571</v>
      </c>
      <c r="H6">
        <f>SUM(H2:H5)</f>
        <v>3.9964071312009581</v>
      </c>
      <c r="I6">
        <f>I2</f>
        <v>0.60631278912660236</v>
      </c>
      <c r="J6">
        <f t="shared" si="1"/>
        <v>125.3478425046559</v>
      </c>
      <c r="K6">
        <f t="shared" si="2"/>
        <v>122.97298140530077</v>
      </c>
      <c r="L6">
        <f t="shared" si="3"/>
        <v>74.560091343061714</v>
      </c>
      <c r="M6">
        <f t="shared" si="4"/>
        <v>1.439908656938286</v>
      </c>
      <c r="O6" s="4" t="s">
        <v>16</v>
      </c>
      <c r="P6" s="4">
        <v>0.85722707910590579</v>
      </c>
    </row>
    <row r="7" spans="1:23" x14ac:dyDescent="0.3">
      <c r="A7">
        <v>6</v>
      </c>
      <c r="C7">
        <v>2</v>
      </c>
      <c r="D7">
        <v>112</v>
      </c>
      <c r="E7">
        <f t="shared" si="5"/>
        <v>128</v>
      </c>
      <c r="F7">
        <f t="shared" si="6"/>
        <v>125.25</v>
      </c>
      <c r="G7">
        <f t="shared" si="7"/>
        <v>0.89421157684630737</v>
      </c>
      <c r="I7">
        <f t="shared" ref="I7:I17" si="9">I3</f>
        <v>0.91906859146974929</v>
      </c>
      <c r="J7">
        <f t="shared" si="1"/>
        <v>121.86250410417428</v>
      </c>
      <c r="K7">
        <f t="shared" si="2"/>
        <v>124.8276194145524</v>
      </c>
      <c r="L7">
        <f t="shared" si="3"/>
        <v>114.72514435185461</v>
      </c>
      <c r="M7">
        <f t="shared" si="4"/>
        <v>2.7251443518546097</v>
      </c>
      <c r="O7" s="4" t="s">
        <v>17</v>
      </c>
      <c r="P7" s="4">
        <v>3.5836877832628269</v>
      </c>
    </row>
    <row r="8" spans="1:23" ht="17.25" thickBot="1" x14ac:dyDescent="0.35">
      <c r="A8">
        <v>7</v>
      </c>
      <c r="C8">
        <v>3</v>
      </c>
      <c r="D8">
        <v>130</v>
      </c>
      <c r="E8">
        <f t="shared" si="5"/>
        <v>128.5</v>
      </c>
      <c r="F8">
        <f t="shared" si="6"/>
        <v>128.25</v>
      </c>
      <c r="G8">
        <f t="shared" si="7"/>
        <v>1.0136452241715399</v>
      </c>
      <c r="I8">
        <f t="shared" si="9"/>
        <v>0.99212131155672356</v>
      </c>
      <c r="J8">
        <f t="shared" si="1"/>
        <v>131.03236316536618</v>
      </c>
      <c r="K8">
        <f t="shared" si="2"/>
        <v>126.68225742380403</v>
      </c>
      <c r="L8">
        <f t="shared" si="3"/>
        <v>125.68416738627094</v>
      </c>
      <c r="M8">
        <f t="shared" si="4"/>
        <v>4.3158326137290572</v>
      </c>
      <c r="O8" s="5" t="s">
        <v>18</v>
      </c>
      <c r="P8" s="5">
        <v>16</v>
      </c>
    </row>
    <row r="9" spans="1:23" x14ac:dyDescent="0.3">
      <c r="A9">
        <v>8</v>
      </c>
      <c r="C9">
        <v>4</v>
      </c>
      <c r="D9">
        <v>194</v>
      </c>
      <c r="E9">
        <f t="shared" si="5"/>
        <v>130.25</v>
      </c>
      <c r="F9">
        <f t="shared" si="6"/>
        <v>129.375</v>
      </c>
      <c r="G9">
        <f t="shared" si="7"/>
        <v>1.4995169082125603</v>
      </c>
      <c r="I9">
        <f t="shared" si="9"/>
        <v>1.4824973078469241</v>
      </c>
      <c r="J9">
        <f t="shared" si="1"/>
        <v>130.8602713631582</v>
      </c>
      <c r="K9">
        <f t="shared" si="2"/>
        <v>128.53689543305566</v>
      </c>
      <c r="L9">
        <f t="shared" si="3"/>
        <v>190.55560143850661</v>
      </c>
      <c r="M9">
        <f t="shared" si="4"/>
        <v>3.4443985614933865</v>
      </c>
    </row>
    <row r="10" spans="1:23" ht="17.25" thickBot="1" x14ac:dyDescent="0.35">
      <c r="A10">
        <v>9</v>
      </c>
      <c r="B10">
        <v>2015</v>
      </c>
      <c r="C10">
        <v>1</v>
      </c>
      <c r="D10">
        <v>78</v>
      </c>
      <c r="E10">
        <f t="shared" si="5"/>
        <v>129.75</v>
      </c>
      <c r="F10">
        <f t="shared" si="6"/>
        <v>130</v>
      </c>
      <c r="G10">
        <f t="shared" si="7"/>
        <v>0.6</v>
      </c>
      <c r="I10">
        <f t="shared" si="9"/>
        <v>0.60631278912660236</v>
      </c>
      <c r="J10">
        <f t="shared" si="1"/>
        <v>128.64646993898896</v>
      </c>
      <c r="K10">
        <f t="shared" si="2"/>
        <v>130.39153344230729</v>
      </c>
      <c r="L10">
        <f t="shared" si="3"/>
        <v>79.058054319899981</v>
      </c>
      <c r="M10">
        <f t="shared" si="4"/>
        <v>1.0580543198999806</v>
      </c>
      <c r="O10" t="s">
        <v>19</v>
      </c>
    </row>
    <row r="11" spans="1:23" x14ac:dyDescent="0.3">
      <c r="A11">
        <v>10</v>
      </c>
      <c r="C11">
        <v>2</v>
      </c>
      <c r="D11">
        <v>119</v>
      </c>
      <c r="E11">
        <f t="shared" si="5"/>
        <v>131.5</v>
      </c>
      <c r="F11">
        <f t="shared" si="6"/>
        <v>130.625</v>
      </c>
      <c r="G11">
        <f t="shared" si="7"/>
        <v>0.91100478468899526</v>
      </c>
      <c r="I11">
        <f t="shared" si="9"/>
        <v>0.91906859146974929</v>
      </c>
      <c r="J11">
        <f t="shared" si="1"/>
        <v>129.47891061068518</v>
      </c>
      <c r="K11">
        <f t="shared" si="2"/>
        <v>132.24617145155892</v>
      </c>
      <c r="L11">
        <f t="shared" si="3"/>
        <v>121.54330252325123</v>
      </c>
      <c r="M11">
        <f t="shared" si="4"/>
        <v>2.5433025232512279</v>
      </c>
      <c r="O11" s="6"/>
      <c r="P11" s="6" t="s">
        <v>24</v>
      </c>
      <c r="Q11" s="6" t="s">
        <v>25</v>
      </c>
      <c r="R11" s="6" t="s">
        <v>26</v>
      </c>
      <c r="S11" s="6" t="s">
        <v>27</v>
      </c>
      <c r="T11" s="6" t="s">
        <v>28</v>
      </c>
    </row>
    <row r="12" spans="1:23" x14ac:dyDescent="0.3">
      <c r="A12">
        <v>11</v>
      </c>
      <c r="C12">
        <v>3</v>
      </c>
      <c r="D12">
        <v>128</v>
      </c>
      <c r="E12">
        <f t="shared" si="5"/>
        <v>132.25</v>
      </c>
      <c r="F12">
        <f t="shared" si="6"/>
        <v>131.875</v>
      </c>
      <c r="G12">
        <f t="shared" si="7"/>
        <v>0.97061611374407586</v>
      </c>
      <c r="I12">
        <f t="shared" si="9"/>
        <v>0.99212131155672356</v>
      </c>
      <c r="J12">
        <f t="shared" si="1"/>
        <v>129.01648065512978</v>
      </c>
      <c r="K12">
        <f t="shared" si="2"/>
        <v>134.10080946081055</v>
      </c>
      <c r="L12">
        <f t="shared" si="3"/>
        <v>133.04427096307765</v>
      </c>
      <c r="M12">
        <f t="shared" si="4"/>
        <v>5.0442709630776505</v>
      </c>
      <c r="O12" s="4" t="s">
        <v>20</v>
      </c>
      <c r="P12" s="4">
        <v>1</v>
      </c>
      <c r="Q12" s="4">
        <v>1169.49192942269</v>
      </c>
      <c r="R12" s="4">
        <v>1169.49192942269</v>
      </c>
      <c r="S12" s="4">
        <v>91.061939659598778</v>
      </c>
      <c r="T12" s="4">
        <v>1.662917472597773E-7</v>
      </c>
    </row>
    <row r="13" spans="1:23" x14ac:dyDescent="0.3">
      <c r="A13">
        <v>12</v>
      </c>
      <c r="C13">
        <v>4</v>
      </c>
      <c r="D13">
        <v>201</v>
      </c>
      <c r="E13">
        <f t="shared" si="5"/>
        <v>136</v>
      </c>
      <c r="F13">
        <f t="shared" si="6"/>
        <v>134.125</v>
      </c>
      <c r="G13">
        <f t="shared" si="7"/>
        <v>1.4986020503261883</v>
      </c>
      <c r="I13">
        <f t="shared" si="9"/>
        <v>1.4824973078469241</v>
      </c>
      <c r="J13">
        <f t="shared" si="1"/>
        <v>135.58203373193197</v>
      </c>
      <c r="K13">
        <f t="shared" si="2"/>
        <v>135.95544747006218</v>
      </c>
      <c r="L13">
        <f t="shared" si="3"/>
        <v>201.55358486149109</v>
      </c>
      <c r="M13">
        <f t="shared" si="4"/>
        <v>0.55358486149108899</v>
      </c>
      <c r="O13" s="4" t="s">
        <v>21</v>
      </c>
      <c r="P13" s="4">
        <v>14</v>
      </c>
      <c r="Q13" s="4">
        <v>179.79945379070128</v>
      </c>
      <c r="R13" s="4">
        <v>12.842818127907234</v>
      </c>
      <c r="S13" s="4"/>
      <c r="T13" s="4"/>
    </row>
    <row r="14" spans="1:23" ht="17.25" thickBot="1" x14ac:dyDescent="0.35">
      <c r="A14">
        <v>13</v>
      </c>
      <c r="B14">
        <v>2016</v>
      </c>
      <c r="C14">
        <v>1</v>
      </c>
      <c r="D14">
        <v>81</v>
      </c>
      <c r="E14">
        <f t="shared" si="5"/>
        <v>139.25</v>
      </c>
      <c r="F14">
        <f t="shared" si="6"/>
        <v>137.625</v>
      </c>
      <c r="G14">
        <f t="shared" si="7"/>
        <v>0.58855585831062673</v>
      </c>
      <c r="I14">
        <f t="shared" si="9"/>
        <v>0.60631278912660236</v>
      </c>
      <c r="J14">
        <f t="shared" si="1"/>
        <v>133.59441109048853</v>
      </c>
      <c r="K14">
        <f t="shared" si="2"/>
        <v>137.81008547931381</v>
      </c>
      <c r="L14">
        <f t="shared" si="3"/>
        <v>83.556017296738247</v>
      </c>
      <c r="M14">
        <f t="shared" si="4"/>
        <v>2.5560172967382471</v>
      </c>
      <c r="O14" s="5" t="s">
        <v>22</v>
      </c>
      <c r="P14" s="5">
        <v>15</v>
      </c>
      <c r="Q14" s="5">
        <v>1349.2913832133913</v>
      </c>
      <c r="R14" s="5"/>
      <c r="S14" s="5"/>
      <c r="T14" s="5"/>
    </row>
    <row r="15" spans="1:23" ht="17.25" thickBot="1" x14ac:dyDescent="0.35">
      <c r="A15">
        <v>14</v>
      </c>
      <c r="C15">
        <v>2</v>
      </c>
      <c r="D15">
        <v>134</v>
      </c>
      <c r="E15">
        <f t="shared" si="5"/>
        <v>143</v>
      </c>
      <c r="F15">
        <f t="shared" si="6"/>
        <v>141.125</v>
      </c>
      <c r="G15">
        <f t="shared" si="7"/>
        <v>0.94951284322409213</v>
      </c>
      <c r="I15">
        <f t="shared" si="9"/>
        <v>0.91906859146974929</v>
      </c>
      <c r="J15">
        <f t="shared" si="1"/>
        <v>145.79978169606565</v>
      </c>
      <c r="K15">
        <f t="shared" si="2"/>
        <v>139.66472348856547</v>
      </c>
      <c r="L15">
        <f t="shared" si="3"/>
        <v>128.36146069464789</v>
      </c>
      <c r="M15">
        <f t="shared" si="4"/>
        <v>5.6385393053521113</v>
      </c>
    </row>
    <row r="16" spans="1:23" x14ac:dyDescent="0.3">
      <c r="A16">
        <v>15</v>
      </c>
      <c r="C16">
        <v>3</v>
      </c>
      <c r="D16">
        <v>141</v>
      </c>
      <c r="I16">
        <f t="shared" si="9"/>
        <v>0.99212131155672356</v>
      </c>
      <c r="J16">
        <f t="shared" si="1"/>
        <v>142.11971697166638</v>
      </c>
      <c r="K16">
        <f t="shared" si="2"/>
        <v>141.5193614978171</v>
      </c>
      <c r="L16">
        <f t="shared" si="3"/>
        <v>140.4043745398844</v>
      </c>
      <c r="M16">
        <f t="shared" si="4"/>
        <v>0.59562546011559903</v>
      </c>
      <c r="O16" s="6"/>
      <c r="P16" s="6" t="s">
        <v>29</v>
      </c>
      <c r="Q16" s="6" t="s">
        <v>17</v>
      </c>
      <c r="R16" s="6" t="s">
        <v>30</v>
      </c>
      <c r="S16" s="6" t="s">
        <v>31</v>
      </c>
      <c r="T16" s="6" t="s">
        <v>32</v>
      </c>
      <c r="U16" s="6" t="s">
        <v>33</v>
      </c>
      <c r="V16" s="6" t="s">
        <v>34</v>
      </c>
      <c r="W16" s="6" t="s">
        <v>35</v>
      </c>
    </row>
    <row r="17" spans="1:23" x14ac:dyDescent="0.3">
      <c r="A17">
        <v>16</v>
      </c>
      <c r="C17">
        <v>4</v>
      </c>
      <c r="D17">
        <v>216</v>
      </c>
      <c r="I17">
        <f t="shared" si="9"/>
        <v>1.4824973078469241</v>
      </c>
      <c r="J17">
        <f t="shared" si="1"/>
        <v>145.70009595073287</v>
      </c>
      <c r="K17">
        <f t="shared" si="2"/>
        <v>143.37399950706873</v>
      </c>
      <c r="L17">
        <f t="shared" si="3"/>
        <v>212.55156828447562</v>
      </c>
      <c r="M17">
        <f t="shared" si="4"/>
        <v>3.4484317155243787</v>
      </c>
      <c r="O17" s="4" t="s">
        <v>23</v>
      </c>
      <c r="P17" s="4">
        <v>113.69979135904262</v>
      </c>
      <c r="Q17" s="4">
        <v>1.8793017280826645</v>
      </c>
      <c r="R17" s="4">
        <v>60.501083812147343</v>
      </c>
      <c r="S17" s="4">
        <v>2.4460163138579056E-18</v>
      </c>
      <c r="T17" s="4">
        <v>109.66909003007</v>
      </c>
      <c r="U17" s="4">
        <v>117.73049268801525</v>
      </c>
      <c r="V17" s="4">
        <v>109.66909003007</v>
      </c>
      <c r="W17" s="4">
        <v>117.73049268801525</v>
      </c>
    </row>
    <row r="18" spans="1:23" ht="17.25" thickBot="1" x14ac:dyDescent="0.35">
      <c r="M18" s="2" t="s">
        <v>61</v>
      </c>
      <c r="O18" s="5" t="s">
        <v>42</v>
      </c>
      <c r="P18" s="5">
        <v>1.854638009251631</v>
      </c>
      <c r="Q18" s="5">
        <v>0.19435275787558251</v>
      </c>
      <c r="R18" s="5">
        <v>9.5426379822142895</v>
      </c>
      <c r="S18" s="5">
        <v>1.6629174725977672E-7</v>
      </c>
      <c r="T18" s="5">
        <v>1.4377928013999695</v>
      </c>
      <c r="U18" s="5">
        <v>2.2714832171032926</v>
      </c>
      <c r="V18" s="5">
        <v>1.4377928013999695</v>
      </c>
      <c r="W18" s="5">
        <v>2.2714832171032926</v>
      </c>
    </row>
    <row r="19" spans="1:23" x14ac:dyDescent="0.3">
      <c r="M19">
        <f>AVERAGE(M2:M17)</f>
        <v>2.8922298692356589</v>
      </c>
    </row>
    <row r="22" spans="1:23" x14ac:dyDescent="0.3">
      <c r="O22" t="s">
        <v>36</v>
      </c>
    </row>
    <row r="23" spans="1:23" ht="17.25" thickBot="1" x14ac:dyDescent="0.35"/>
    <row r="24" spans="1:23" x14ac:dyDescent="0.3">
      <c r="O24" s="6" t="s">
        <v>18</v>
      </c>
      <c r="P24" s="6" t="s">
        <v>60</v>
      </c>
      <c r="Q24" s="6" t="s">
        <v>21</v>
      </c>
      <c r="R24" s="6" t="s">
        <v>38</v>
      </c>
    </row>
    <row r="25" spans="1:23" x14ac:dyDescent="0.3">
      <c r="O25" s="4">
        <v>1</v>
      </c>
      <c r="P25" s="4">
        <v>115.55442936829425</v>
      </c>
      <c r="Q25" s="4">
        <v>3.1961582676955516</v>
      </c>
      <c r="R25" s="4">
        <v>0.92316583201450242</v>
      </c>
    </row>
    <row r="26" spans="1:23" x14ac:dyDescent="0.3">
      <c r="O26" s="4">
        <v>2</v>
      </c>
      <c r="P26" s="4">
        <v>117.40906737754588</v>
      </c>
      <c r="Q26" s="4">
        <v>2.277320581910999</v>
      </c>
      <c r="R26" s="4">
        <v>0.65777235470864859</v>
      </c>
    </row>
    <row r="27" spans="1:23" x14ac:dyDescent="0.3">
      <c r="O27" s="4">
        <v>3</v>
      </c>
      <c r="P27" s="4">
        <v>119.26370538679751</v>
      </c>
      <c r="Q27" s="4">
        <v>-1.3345785379679569</v>
      </c>
      <c r="R27" s="4">
        <v>-0.38547443624567224</v>
      </c>
    </row>
    <row r="28" spans="1:23" x14ac:dyDescent="0.3">
      <c r="O28" s="4">
        <v>4</v>
      </c>
      <c r="P28" s="4">
        <v>121.11834339604914</v>
      </c>
      <c r="Q28" s="4">
        <v>-5.097896620465562</v>
      </c>
      <c r="R28" s="4">
        <v>-1.4724564871279702</v>
      </c>
    </row>
    <row r="29" spans="1:23" x14ac:dyDescent="0.3">
      <c r="O29" s="4">
        <v>5</v>
      </c>
      <c r="P29" s="4">
        <v>122.97298140530077</v>
      </c>
      <c r="Q29" s="4">
        <v>2.3748610993551296</v>
      </c>
      <c r="R29" s="4">
        <v>0.68594557561937641</v>
      </c>
    </row>
    <row r="30" spans="1:23" x14ac:dyDescent="0.3">
      <c r="O30" s="4">
        <v>6</v>
      </c>
      <c r="P30" s="4">
        <v>124.8276194145524</v>
      </c>
      <c r="Q30" s="4">
        <v>-2.965115310378124</v>
      </c>
      <c r="R30" s="4">
        <v>-0.85643228941155169</v>
      </c>
    </row>
    <row r="31" spans="1:23" x14ac:dyDescent="0.3">
      <c r="O31" s="4">
        <v>7</v>
      </c>
      <c r="P31" s="4">
        <v>126.68225742380403</v>
      </c>
      <c r="Q31" s="4">
        <v>4.350105741562146</v>
      </c>
      <c r="R31" s="4">
        <v>1.2564674993881786</v>
      </c>
    </row>
    <row r="32" spans="1:23" x14ac:dyDescent="0.3">
      <c r="O32" s="4">
        <v>8</v>
      </c>
      <c r="P32" s="4">
        <v>128.53689543305566</v>
      </c>
      <c r="Q32" s="4">
        <v>2.323375930102543</v>
      </c>
      <c r="R32" s="4">
        <v>0.67107480104295325</v>
      </c>
    </row>
    <row r="33" spans="15:18" x14ac:dyDescent="0.3">
      <c r="O33" s="4">
        <v>9</v>
      </c>
      <c r="P33" s="4">
        <v>130.39153344230729</v>
      </c>
      <c r="Q33" s="4">
        <v>-1.7450635033183346</v>
      </c>
      <c r="R33" s="4">
        <v>-0.50403730542434644</v>
      </c>
    </row>
    <row r="34" spans="15:18" x14ac:dyDescent="0.3">
      <c r="O34" s="4">
        <v>10</v>
      </c>
      <c r="P34" s="4">
        <v>132.24617145155892</v>
      </c>
      <c r="Q34" s="4">
        <v>-2.767260840873746</v>
      </c>
      <c r="R34" s="4">
        <v>-0.79928477960144129</v>
      </c>
    </row>
    <row r="35" spans="15:18" x14ac:dyDescent="0.3">
      <c r="O35" s="4">
        <v>11</v>
      </c>
      <c r="P35" s="4">
        <v>134.10080946081055</v>
      </c>
      <c r="Q35" s="4">
        <v>-5.0843288056807694</v>
      </c>
      <c r="R35" s="4">
        <v>-1.4685376126620158</v>
      </c>
    </row>
    <row r="36" spans="15:18" x14ac:dyDescent="0.3">
      <c r="O36" s="4">
        <v>12</v>
      </c>
      <c r="P36" s="4">
        <v>135.95544747006218</v>
      </c>
      <c r="Q36" s="4">
        <v>-0.3734137381302105</v>
      </c>
      <c r="R36" s="4">
        <v>-0.10785536114742166</v>
      </c>
    </row>
    <row r="37" spans="15:18" x14ac:dyDescent="0.3">
      <c r="O37" s="4">
        <v>13</v>
      </c>
      <c r="P37" s="4">
        <v>137.81008547931381</v>
      </c>
      <c r="Q37" s="4">
        <v>-4.2156743888252777</v>
      </c>
      <c r="R37" s="4">
        <v>-1.2176388741437709</v>
      </c>
    </row>
    <row r="38" spans="15:18" x14ac:dyDescent="0.3">
      <c r="O38" s="4">
        <v>14</v>
      </c>
      <c r="P38" s="4">
        <v>139.66472348856547</v>
      </c>
      <c r="Q38" s="4">
        <v>6.1350582075001796</v>
      </c>
      <c r="R38" s="4">
        <v>1.7720261764971508</v>
      </c>
    </row>
    <row r="39" spans="15:18" x14ac:dyDescent="0.3">
      <c r="O39" s="4">
        <v>15</v>
      </c>
      <c r="P39" s="4">
        <v>141.5193614978171</v>
      </c>
      <c r="Q39" s="4">
        <v>0.60035547384927668</v>
      </c>
      <c r="R39" s="4">
        <v>0.17340432297181882</v>
      </c>
    </row>
    <row r="40" spans="15:18" ht="17.25" thickBot="1" x14ac:dyDescent="0.35">
      <c r="O40" s="5">
        <v>16</v>
      </c>
      <c r="P40" s="5">
        <v>143.37399950706873</v>
      </c>
      <c r="Q40" s="5">
        <v>2.3260964436641416</v>
      </c>
      <c r="R40" s="5">
        <v>0.67186058352155709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2018-08-18T05:18:26Z</dcterms:modified>
</cp:coreProperties>
</file>