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255" windowHeight="8415" activeTab="2"/>
  </bookViews>
  <sheets>
    <sheet name="Sheet1" sheetId="1" r:id="rId1"/>
    <sheet name="Sheet2" sheetId="2" r:id="rId2"/>
    <sheet name="Sheet3" sheetId="3" r:id="rId3"/>
  </sheets>
  <definedNames>
    <definedName name="solver_adj" localSheetId="1" hidden="1">Sheet2!$N$1:$N$2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Sheet2!$K$22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J27" i="3" l="1"/>
  <c r="J26" i="3"/>
  <c r="J25" i="3"/>
  <c r="J24" i="3"/>
  <c r="J23" i="3"/>
  <c r="K23" i="3"/>
  <c r="K25" i="3" s="1"/>
  <c r="K22" i="3"/>
  <c r="K26" i="3" s="1"/>
  <c r="K7" i="3"/>
  <c r="K8" i="3" s="1"/>
  <c r="K6" i="3"/>
  <c r="K3" i="3" a="1"/>
  <c r="K3" i="3" s="1"/>
  <c r="K4" i="3"/>
  <c r="K2" i="3"/>
  <c r="E4" i="3"/>
  <c r="F4" i="3" s="1"/>
  <c r="D20" i="3"/>
  <c r="E20" i="3" s="1"/>
  <c r="D19" i="3"/>
  <c r="E19" i="3" s="1"/>
  <c r="D18" i="3"/>
  <c r="E18" i="3" s="1"/>
  <c r="F18" i="3" s="1"/>
  <c r="D17" i="3"/>
  <c r="E17" i="3" s="1"/>
  <c r="D16" i="3"/>
  <c r="E16" i="3" s="1"/>
  <c r="F16" i="3" s="1"/>
  <c r="D15" i="3"/>
  <c r="E15" i="3" s="1"/>
  <c r="F15" i="3" s="1"/>
  <c r="D14" i="3"/>
  <c r="E14" i="3" s="1"/>
  <c r="F14" i="3" s="1"/>
  <c r="D13" i="3"/>
  <c r="E13" i="3" s="1"/>
  <c r="F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E6" i="3" s="1"/>
  <c r="F6" i="3" s="1"/>
  <c r="D5" i="3"/>
  <c r="E5" i="3" s="1"/>
  <c r="D4" i="3"/>
  <c r="D3" i="3"/>
  <c r="E3" i="3" s="1"/>
  <c r="F3" i="3" s="1"/>
  <c r="D2" i="3"/>
  <c r="E2" i="3" s="1"/>
  <c r="F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N10" i="2"/>
  <c r="N9" i="2"/>
  <c r="N8" i="2" a="1"/>
  <c r="N8" i="2" s="1"/>
  <c r="N7" i="2"/>
  <c r="N6" i="2"/>
  <c r="I3" i="2"/>
  <c r="J3" i="2" s="1"/>
  <c r="K3" i="2" s="1"/>
  <c r="I4" i="2"/>
  <c r="J4" i="2" s="1"/>
  <c r="K4" i="2" s="1"/>
  <c r="I5" i="2"/>
  <c r="J5" i="2" s="1"/>
  <c r="K5" i="2" s="1"/>
  <c r="I6" i="2"/>
  <c r="J6" i="2" s="1"/>
  <c r="K6" i="2" s="1"/>
  <c r="I7" i="2"/>
  <c r="J7" i="2" s="1"/>
  <c r="K7" i="2" s="1"/>
  <c r="I8" i="2"/>
  <c r="J8" i="2" s="1"/>
  <c r="K8" i="2" s="1"/>
  <c r="I9" i="2"/>
  <c r="J9" i="2" s="1"/>
  <c r="K9" i="2" s="1"/>
  <c r="I10" i="2"/>
  <c r="J10" i="2" s="1"/>
  <c r="K10" i="2" s="1"/>
  <c r="I11" i="2"/>
  <c r="J11" i="2" s="1"/>
  <c r="K11" i="2" s="1"/>
  <c r="I12" i="2"/>
  <c r="J12" i="2" s="1"/>
  <c r="K12" i="2" s="1"/>
  <c r="I13" i="2"/>
  <c r="J13" i="2" s="1"/>
  <c r="K13" i="2" s="1"/>
  <c r="I14" i="2"/>
  <c r="J14" i="2" s="1"/>
  <c r="K14" i="2" s="1"/>
  <c r="I15" i="2"/>
  <c r="J15" i="2" s="1"/>
  <c r="K15" i="2" s="1"/>
  <c r="I16" i="2"/>
  <c r="J16" i="2" s="1"/>
  <c r="K16" i="2" s="1"/>
  <c r="I17" i="2"/>
  <c r="J17" i="2" s="1"/>
  <c r="K17" i="2" s="1"/>
  <c r="I18" i="2"/>
  <c r="J18" i="2" s="1"/>
  <c r="K18" i="2" s="1"/>
  <c r="I19" i="2"/>
  <c r="J19" i="2" s="1"/>
  <c r="K19" i="2" s="1"/>
  <c r="I20" i="2"/>
  <c r="J20" i="2" s="1"/>
  <c r="K20" i="2" s="1"/>
  <c r="I2" i="2"/>
  <c r="J2" i="2" s="1"/>
  <c r="K2" i="2" s="1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G17" i="3" l="1"/>
  <c r="F17" i="3"/>
  <c r="G5" i="3"/>
  <c r="G6" i="3"/>
  <c r="G18" i="3"/>
  <c r="F5" i="3"/>
  <c r="G11" i="3"/>
  <c r="F11" i="3"/>
  <c r="G7" i="3"/>
  <c r="K11" i="3"/>
  <c r="F7" i="3"/>
  <c r="K12" i="3"/>
  <c r="F8" i="3"/>
  <c r="G8" i="3"/>
  <c r="F20" i="3"/>
  <c r="G20" i="3"/>
  <c r="G10" i="3"/>
  <c r="F10" i="3"/>
  <c r="G12" i="3"/>
  <c r="G19" i="3"/>
  <c r="F19" i="3"/>
  <c r="G9" i="3"/>
  <c r="F9" i="3"/>
  <c r="G13" i="3"/>
  <c r="G14" i="3"/>
  <c r="G15" i="3"/>
  <c r="G16" i="3"/>
  <c r="F12" i="3"/>
  <c r="G3" i="3"/>
  <c r="G4" i="3"/>
  <c r="L3" i="3"/>
  <c r="O8" i="2"/>
  <c r="K22" i="2"/>
  <c r="K10" i="3" l="1"/>
  <c r="G22" i="3"/>
  <c r="F22" i="3"/>
</calcChain>
</file>

<file path=xl/sharedStrings.xml><?xml version="1.0" encoding="utf-8"?>
<sst xmlns="http://schemas.openxmlformats.org/spreadsheetml/2006/main" count="79" uniqueCount="69">
  <si>
    <t>연도</t>
    <phoneticPr fontId="1" type="noConversion"/>
  </si>
  <si>
    <t>TIME</t>
    <phoneticPr fontId="1" type="noConversion"/>
  </si>
  <si>
    <t>여행사 순이익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</si>
  <si>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</si>
  <si>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</si>
  <si>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</si>
  <si>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</si>
  <si>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</si>
  <si>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</si>
  <si>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</si>
  <si>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</si>
  <si>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</si>
  <si>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</si>
  <si>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</si>
  <si>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</si>
  <si>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</si>
  <si>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</si>
  <si>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</si>
  <si>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</si>
  <si>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</si>
  <si>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</si>
  <si>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</si>
  <si>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</si>
  <si>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</si>
  <si>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</si>
  <si>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</si>
  <si>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</si>
  <si>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TIME</t>
  </si>
  <si>
    <t>잔차 출력</t>
  </si>
  <si>
    <t>예측치 여행사 순이익</t>
  </si>
  <si>
    <t>표준 잔차</t>
  </si>
  <si>
    <t>예측값</t>
    <phoneticPr fontId="1" type="noConversion"/>
  </si>
  <si>
    <t>예측값2</t>
    <phoneticPr fontId="1" type="noConversion"/>
  </si>
  <si>
    <t>연도</t>
  </si>
  <si>
    <t>여행사 순이익</t>
  </si>
  <si>
    <t>FORECAST</t>
    <phoneticPr fontId="1" type="noConversion"/>
  </si>
  <si>
    <t>TREND</t>
    <phoneticPr fontId="1" type="noConversion"/>
  </si>
  <si>
    <t>계수</t>
    <phoneticPr fontId="1" type="noConversion"/>
  </si>
  <si>
    <t>Y 절편</t>
    <phoneticPr fontId="1" type="noConversion"/>
  </si>
  <si>
    <t>예측값</t>
    <phoneticPr fontId="1" type="noConversion"/>
  </si>
  <si>
    <t>잔차</t>
    <phoneticPr fontId="1" type="noConversion"/>
  </si>
  <si>
    <t>잔차제곱</t>
    <phoneticPr fontId="1" type="noConversion"/>
  </si>
  <si>
    <t>MSE</t>
    <phoneticPr fontId="1" type="noConversion"/>
  </si>
  <si>
    <t>SLOPE</t>
    <phoneticPr fontId="1" type="noConversion"/>
  </si>
  <si>
    <t>INTERCEPT</t>
    <phoneticPr fontId="1" type="noConversion"/>
  </si>
  <si>
    <t>LINEST</t>
    <phoneticPr fontId="1" type="noConversion"/>
  </si>
  <si>
    <t>RSQ</t>
    <phoneticPr fontId="1" type="noConversion"/>
  </si>
  <si>
    <t>CORREL</t>
    <phoneticPr fontId="1" type="noConversion"/>
  </si>
  <si>
    <t>예측값</t>
    <phoneticPr fontId="1" type="noConversion"/>
  </si>
  <si>
    <t>잔차</t>
    <phoneticPr fontId="1" type="noConversion"/>
  </si>
  <si>
    <t>잔차제곱</t>
    <phoneticPr fontId="1" type="noConversion"/>
  </si>
  <si>
    <t>잔차_Diff_1 제곱</t>
    <phoneticPr fontId="1" type="noConversion"/>
  </si>
  <si>
    <t>합계</t>
    <phoneticPr fontId="1" type="noConversion"/>
  </si>
  <si>
    <t>SUMXMY2</t>
    <phoneticPr fontId="1" type="noConversion"/>
  </si>
  <si>
    <t>SUMSQ</t>
    <phoneticPr fontId="1" type="noConversion"/>
  </si>
  <si>
    <t>함수</t>
    <phoneticPr fontId="1" type="noConversion"/>
  </si>
  <si>
    <t>SLOPE</t>
    <phoneticPr fontId="1" type="noConversion"/>
  </si>
  <si>
    <t>LINEST</t>
    <phoneticPr fontId="1" type="noConversion"/>
  </si>
  <si>
    <t>INTERCEPT</t>
    <phoneticPr fontId="1" type="noConversion"/>
  </si>
  <si>
    <t>결정계수</t>
    <phoneticPr fontId="1" type="noConversion"/>
  </si>
  <si>
    <t>상관계수</t>
    <phoneticPr fontId="1" type="noConversion"/>
  </si>
  <si>
    <t>결정계수2</t>
    <phoneticPr fontId="1" type="noConversion"/>
  </si>
  <si>
    <t>더빈왓슨</t>
    <phoneticPr fontId="1" type="noConversion"/>
  </si>
  <si>
    <t>dL</t>
    <phoneticPr fontId="1" type="noConversion"/>
  </si>
  <si>
    <t>dU</t>
    <phoneticPr fontId="1" type="noConversion"/>
  </si>
  <si>
    <t>양의 자기상관</t>
    <phoneticPr fontId="1" type="noConversion"/>
  </si>
  <si>
    <t>결론내릴수 없음</t>
    <phoneticPr fontId="1" type="noConversion"/>
  </si>
  <si>
    <t>자기상관이 없음</t>
    <phoneticPr fontId="1" type="noConversion"/>
  </si>
  <si>
    <t>음의 자기상관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</si>
</sst>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_);[Red]\(0\)"/>
    <numFmt numFmtId="178" formatCode="#,##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여행사 순이익</c:v>
                </c:pt>
              </c:strCache>
            </c:strRef>
          </c:tx>
          <c:xVal>
            <c:numRef>
              <c:f>Sheet1!$A$2:$A$29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numCache>
            </c:numRef>
          </c:xVal>
          <c:yVal>
            <c:numRef>
              <c:f>Sheet1!$C$2:$C$20</c:f>
              <c:numCache>
                <c:formatCode>0_);[Red]\(0\)</c:formatCode>
                <c:ptCount val="19"/>
                <c:pt idx="0">
                  <c:v>20</c:v>
                </c:pt>
                <c:pt idx="1">
                  <c:v>25</c:v>
                </c:pt>
                <c:pt idx="2">
                  <c:v>32</c:v>
                </c:pt>
                <c:pt idx="3">
                  <c:v>51</c:v>
                </c:pt>
                <c:pt idx="4">
                  <c:v>57</c:v>
                </c:pt>
                <c:pt idx="5">
                  <c:v>60</c:v>
                </c:pt>
                <c:pt idx="6">
                  <c:v>53</c:v>
                </c:pt>
                <c:pt idx="7">
                  <c:v>92</c:v>
                </c:pt>
                <c:pt idx="8">
                  <c:v>82</c:v>
                </c:pt>
                <c:pt idx="9">
                  <c:v>123</c:v>
                </c:pt>
                <c:pt idx="10">
                  <c:v>108</c:v>
                </c:pt>
                <c:pt idx="11">
                  <c:v>93</c:v>
                </c:pt>
                <c:pt idx="12">
                  <c:v>135</c:v>
                </c:pt>
                <c:pt idx="13">
                  <c:v>148</c:v>
                </c:pt>
                <c:pt idx="14">
                  <c:v>132</c:v>
                </c:pt>
                <c:pt idx="15">
                  <c:v>173</c:v>
                </c:pt>
                <c:pt idx="16">
                  <c:v>232</c:v>
                </c:pt>
                <c:pt idx="17">
                  <c:v>212</c:v>
                </c:pt>
                <c:pt idx="18">
                  <c:v>234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예측값</c:v>
                </c:pt>
              </c:strCache>
            </c:strRef>
          </c:tx>
          <c:xVal>
            <c:numRef>
              <c:f>Sheet1!$A$2:$A$29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numCache>
            </c:numRef>
          </c:xVal>
          <c:yVal>
            <c:numRef>
              <c:f>Sheet1!$E$2:$E$29</c:f>
              <c:numCache>
                <c:formatCode>#,##0</c:formatCode>
                <c:ptCount val="28"/>
                <c:pt idx="0">
                  <c:v>7.3535233570863028</c:v>
                </c:pt>
                <c:pt idx="1">
                  <c:v>17.973871733966746</c:v>
                </c:pt>
                <c:pt idx="2">
                  <c:v>28.594220110847189</c:v>
                </c:pt>
                <c:pt idx="3">
                  <c:v>39.214568487727632</c:v>
                </c:pt>
                <c:pt idx="4">
                  <c:v>49.834916864608076</c:v>
                </c:pt>
                <c:pt idx="5">
                  <c:v>60.455265241488519</c:v>
                </c:pt>
                <c:pt idx="6">
                  <c:v>71.075613618368962</c:v>
                </c:pt>
                <c:pt idx="7">
                  <c:v>81.695961995249405</c:v>
                </c:pt>
                <c:pt idx="8">
                  <c:v>92.316310372129848</c:v>
                </c:pt>
                <c:pt idx="9">
                  <c:v>113.55700712589073</c:v>
                </c:pt>
                <c:pt idx="10">
                  <c:v>124.17735550277118</c:v>
                </c:pt>
                <c:pt idx="11">
                  <c:v>134.79770387965161</c:v>
                </c:pt>
                <c:pt idx="12">
                  <c:v>145.41805225653206</c:v>
                </c:pt>
                <c:pt idx="13">
                  <c:v>156.03840063341252</c:v>
                </c:pt>
                <c:pt idx="14">
                  <c:v>166.65874901029295</c:v>
                </c:pt>
                <c:pt idx="15">
                  <c:v>177.27909738717338</c:v>
                </c:pt>
                <c:pt idx="16">
                  <c:v>187.89944576405384</c:v>
                </c:pt>
                <c:pt idx="17">
                  <c:v>198.51979414093429</c:v>
                </c:pt>
                <c:pt idx="18">
                  <c:v>209.14014251781472</c:v>
                </c:pt>
                <c:pt idx="19">
                  <c:v>219.76049089469515</c:v>
                </c:pt>
                <c:pt idx="20">
                  <c:v>230.38083927157561</c:v>
                </c:pt>
                <c:pt idx="21">
                  <c:v>241.00118764845607</c:v>
                </c:pt>
                <c:pt idx="22">
                  <c:v>251.6215360253365</c:v>
                </c:pt>
                <c:pt idx="23">
                  <c:v>262.2418844022169</c:v>
                </c:pt>
                <c:pt idx="24">
                  <c:v>272.86223277909733</c:v>
                </c:pt>
                <c:pt idx="25">
                  <c:v>283.48258115597787</c:v>
                </c:pt>
                <c:pt idx="26">
                  <c:v>294.1029295328583</c:v>
                </c:pt>
                <c:pt idx="27">
                  <c:v>304.72327790973873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84096"/>
        <c:axId val="192482304"/>
      </c:scatterChart>
      <c:valAx>
        <c:axId val="19248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482304"/>
        <c:crosses val="autoZero"/>
        <c:crossBetween val="midCat"/>
      </c:valAx>
      <c:valAx>
        <c:axId val="192482304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192484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여행사 순이익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forward val="5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Sheet2!$C$2:$C$20</c:f>
              <c:numCache>
                <c:formatCode>0_);[Red]\(0\)</c:formatCode>
                <c:ptCount val="19"/>
                <c:pt idx="0">
                  <c:v>20</c:v>
                </c:pt>
                <c:pt idx="1">
                  <c:v>25</c:v>
                </c:pt>
                <c:pt idx="2">
                  <c:v>32</c:v>
                </c:pt>
                <c:pt idx="3">
                  <c:v>51</c:v>
                </c:pt>
                <c:pt idx="4">
                  <c:v>57</c:v>
                </c:pt>
                <c:pt idx="5">
                  <c:v>60</c:v>
                </c:pt>
                <c:pt idx="6">
                  <c:v>53</c:v>
                </c:pt>
                <c:pt idx="7">
                  <c:v>92</c:v>
                </c:pt>
                <c:pt idx="8">
                  <c:v>82</c:v>
                </c:pt>
                <c:pt idx="9">
                  <c:v>123</c:v>
                </c:pt>
                <c:pt idx="10">
                  <c:v>108</c:v>
                </c:pt>
                <c:pt idx="11">
                  <c:v>93</c:v>
                </c:pt>
                <c:pt idx="12">
                  <c:v>135</c:v>
                </c:pt>
                <c:pt idx="13">
                  <c:v>148</c:v>
                </c:pt>
                <c:pt idx="14">
                  <c:v>132</c:v>
                </c:pt>
                <c:pt idx="15">
                  <c:v>173</c:v>
                </c:pt>
                <c:pt idx="16">
                  <c:v>232</c:v>
                </c:pt>
                <c:pt idx="17">
                  <c:v>212</c:v>
                </c:pt>
                <c:pt idx="18">
                  <c:v>234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468352"/>
        <c:axId val="230853248"/>
      </c:scatterChart>
      <c:valAx>
        <c:axId val="28846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853248"/>
        <c:crosses val="autoZero"/>
        <c:crossBetween val="midCat"/>
      </c:valAx>
      <c:valAx>
        <c:axId val="230853248"/>
        <c:scaling>
          <c:orientation val="minMax"/>
        </c:scaling>
        <c:delete val="0"/>
        <c:axPos val="l"/>
        <c:majorGridlines/>
        <c:numFmt formatCode="0_);[Red]\(0\)" sourceLinked="1"/>
        <c:majorTickMark val="out"/>
        <c:minorTickMark val="none"/>
        <c:tickLblPos val="nextTo"/>
        <c:crossAx val="288468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</xdr:row>
      <xdr:rowOff>114300</xdr:rowOff>
    </xdr:from>
    <xdr:to>
      <xdr:col>14</xdr:col>
      <xdr:colOff>447675</xdr:colOff>
      <xdr:row>11</xdr:row>
      <xdr:rowOff>19051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11</xdr:row>
      <xdr:rowOff>200025</xdr:rowOff>
    </xdr:from>
    <xdr:to>
      <xdr:col>12</xdr:col>
      <xdr:colOff>0</xdr:colOff>
      <xdr:row>25</xdr:row>
      <xdr:rowOff>9525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F28" sqref="F28"/>
    </sheetView>
  </sheetViews>
  <sheetFormatPr defaultRowHeight="16.5" x14ac:dyDescent="0.3"/>
  <cols>
    <col min="3" max="3" width="19.5" customWidth="1"/>
  </cols>
  <sheetData>
    <row r="1" spans="1:15" x14ac:dyDescent="0.3">
      <c r="A1" t="s">
        <v>1</v>
      </c>
      <c r="B1" s="2" t="s">
        <v>0</v>
      </c>
      <c r="C1" s="2" t="s">
        <v>2</v>
      </c>
      <c r="D1" t="s">
        <v>31</v>
      </c>
      <c r="E1" t="s">
        <v>32</v>
      </c>
      <c r="G1" t="s">
        <v>3</v>
      </c>
    </row>
    <row r="2" spans="1:15" ht="17.25" thickBot="1" x14ac:dyDescent="0.35">
      <c r="A2">
        <v>1</v>
      </c>
      <c r="B2">
        <v>1997</v>
      </c>
      <c r="C2" s="1">
        <v>20</v>
      </c>
      <c r="D2" s="7">
        <f>H25</f>
        <v>7.3535233570863028</v>
      </c>
      <c r="E2" s="7">
        <f>$H$17+A2*$H$18</f>
        <v>7.3535233570863028</v>
      </c>
    </row>
    <row r="3" spans="1:15" x14ac:dyDescent="0.3">
      <c r="A3">
        <v>2</v>
      </c>
      <c r="B3">
        <v>1998</v>
      </c>
      <c r="C3" s="1">
        <v>25</v>
      </c>
      <c r="D3" s="7">
        <f t="shared" ref="D3:D20" si="0">H26</f>
        <v>17.973871733966746</v>
      </c>
      <c r="E3" s="7">
        <f t="shared" ref="E3:E29" si="1">$H$17+A3*$H$18</f>
        <v>17.973871733966746</v>
      </c>
      <c r="G3" s="6" t="s">
        <v>4</v>
      </c>
      <c r="H3" s="6"/>
    </row>
    <row r="4" spans="1:15" x14ac:dyDescent="0.3">
      <c r="A4">
        <v>3</v>
      </c>
      <c r="B4">
        <v>1999</v>
      </c>
      <c r="C4" s="1">
        <v>32</v>
      </c>
      <c r="D4" s="7">
        <f t="shared" si="0"/>
        <v>28.594220110847189</v>
      </c>
      <c r="E4" s="7">
        <f t="shared" si="1"/>
        <v>28.594220110847189</v>
      </c>
      <c r="G4" s="3" t="s">
        <v>5</v>
      </c>
      <c r="H4" s="3">
        <v>0.95527011040458099</v>
      </c>
    </row>
    <row r="5" spans="1:15" x14ac:dyDescent="0.3">
      <c r="A5">
        <v>4</v>
      </c>
      <c r="B5">
        <v>2000</v>
      </c>
      <c r="C5" s="1">
        <v>51</v>
      </c>
      <c r="D5" s="7">
        <f t="shared" si="0"/>
        <v>39.214568487727632</v>
      </c>
      <c r="E5" s="7">
        <f t="shared" si="1"/>
        <v>39.214568487727632</v>
      </c>
      <c r="G5" s="3" t="s">
        <v>6</v>
      </c>
      <c r="H5" s="3">
        <v>0.91254098383238036</v>
      </c>
    </row>
    <row r="6" spans="1:15" x14ac:dyDescent="0.3">
      <c r="A6">
        <v>5</v>
      </c>
      <c r="B6">
        <v>2001</v>
      </c>
      <c r="C6" s="1">
        <v>57</v>
      </c>
      <c r="D6" s="7">
        <f t="shared" si="0"/>
        <v>49.834916864608076</v>
      </c>
      <c r="E6" s="7">
        <f t="shared" si="1"/>
        <v>49.834916864608076</v>
      </c>
      <c r="G6" s="3" t="s">
        <v>7</v>
      </c>
      <c r="H6" s="3">
        <v>0.90739633582252044</v>
      </c>
    </row>
    <row r="7" spans="1:15" x14ac:dyDescent="0.3">
      <c r="A7">
        <v>6</v>
      </c>
      <c r="B7">
        <v>2002</v>
      </c>
      <c r="C7" s="1">
        <v>60</v>
      </c>
      <c r="D7" s="7">
        <f t="shared" si="0"/>
        <v>60.455265241488519</v>
      </c>
      <c r="E7" s="7">
        <f t="shared" si="1"/>
        <v>60.455265241488519</v>
      </c>
      <c r="G7" s="3" t="s">
        <v>8</v>
      </c>
      <c r="H7" s="3">
        <v>20.559629388181744</v>
      </c>
    </row>
    <row r="8" spans="1:15" ht="17.25" thickBot="1" x14ac:dyDescent="0.35">
      <c r="A8">
        <v>7</v>
      </c>
      <c r="B8">
        <v>2003</v>
      </c>
      <c r="C8" s="1">
        <v>53</v>
      </c>
      <c r="D8" s="7">
        <f t="shared" si="0"/>
        <v>71.075613618368962</v>
      </c>
      <c r="E8" s="7">
        <f t="shared" si="1"/>
        <v>71.075613618368962</v>
      </c>
      <c r="G8" s="4" t="s">
        <v>9</v>
      </c>
      <c r="H8" s="4">
        <v>19</v>
      </c>
    </row>
    <row r="9" spans="1:15" x14ac:dyDescent="0.3">
      <c r="A9">
        <v>8</v>
      </c>
      <c r="B9">
        <v>2004</v>
      </c>
      <c r="C9" s="1">
        <v>92</v>
      </c>
      <c r="D9" s="7">
        <f t="shared" si="0"/>
        <v>81.695961995249405</v>
      </c>
      <c r="E9" s="7">
        <f t="shared" si="1"/>
        <v>81.695961995249405</v>
      </c>
    </row>
    <row r="10" spans="1:15" ht="17.25" thickBot="1" x14ac:dyDescent="0.35">
      <c r="A10">
        <v>9</v>
      </c>
      <c r="B10">
        <v>2005</v>
      </c>
      <c r="C10" s="1">
        <v>82</v>
      </c>
      <c r="D10" s="7">
        <f t="shared" si="0"/>
        <v>92.316310372129848</v>
      </c>
      <c r="E10" s="7">
        <f t="shared" si="1"/>
        <v>92.316310372129848</v>
      </c>
      <c r="G10" t="s">
        <v>10</v>
      </c>
    </row>
    <row r="11" spans="1:15" x14ac:dyDescent="0.3">
      <c r="A11">
        <v>11</v>
      </c>
      <c r="B11">
        <v>2007</v>
      </c>
      <c r="C11" s="1">
        <v>123</v>
      </c>
      <c r="D11" s="7">
        <f t="shared" si="0"/>
        <v>113.55700712589073</v>
      </c>
      <c r="E11" s="7">
        <f t="shared" si="1"/>
        <v>113.55700712589073</v>
      </c>
      <c r="G11" s="5"/>
      <c r="H11" s="5" t="s">
        <v>15</v>
      </c>
      <c r="I11" s="5" t="s">
        <v>16</v>
      </c>
      <c r="J11" s="5" t="s">
        <v>17</v>
      </c>
      <c r="K11" s="5" t="s">
        <v>18</v>
      </c>
      <c r="L11" s="5" t="s">
        <v>19</v>
      </c>
    </row>
    <row r="12" spans="1:15" x14ac:dyDescent="0.3">
      <c r="A12">
        <v>12</v>
      </c>
      <c r="B12">
        <v>2008</v>
      </c>
      <c r="C12" s="1">
        <v>108</v>
      </c>
      <c r="D12" s="7">
        <f t="shared" si="0"/>
        <v>124.17735550277118</v>
      </c>
      <c r="E12" s="7">
        <f t="shared" si="1"/>
        <v>124.17735550277118</v>
      </c>
      <c r="G12" s="3" t="s">
        <v>11</v>
      </c>
      <c r="H12" s="3">
        <v>1</v>
      </c>
      <c r="I12" s="3">
        <v>74976.864712255701</v>
      </c>
      <c r="J12" s="3">
        <v>74976.864712255701</v>
      </c>
      <c r="K12" s="3">
        <v>177.37675776524429</v>
      </c>
      <c r="L12" s="3">
        <v>2.0108453928418693E-10</v>
      </c>
    </row>
    <row r="13" spans="1:15" x14ac:dyDescent="0.3">
      <c r="A13">
        <v>13</v>
      </c>
      <c r="B13">
        <v>2009</v>
      </c>
      <c r="C13" s="1">
        <v>93</v>
      </c>
      <c r="D13" s="7">
        <f t="shared" si="0"/>
        <v>134.79770387965161</v>
      </c>
      <c r="E13" s="7">
        <f t="shared" si="1"/>
        <v>134.79770387965161</v>
      </c>
      <c r="G13" s="3" t="s">
        <v>12</v>
      </c>
      <c r="H13" s="3">
        <v>17</v>
      </c>
      <c r="I13" s="3">
        <v>7185.8721298495684</v>
      </c>
      <c r="J13" s="3">
        <v>422.69836057938636</v>
      </c>
      <c r="K13" s="3"/>
      <c r="L13" s="3"/>
    </row>
    <row r="14" spans="1:15" ht="17.25" thickBot="1" x14ac:dyDescent="0.35">
      <c r="A14">
        <v>14</v>
      </c>
      <c r="B14">
        <v>2010</v>
      </c>
      <c r="C14" s="1">
        <v>135</v>
      </c>
      <c r="D14" s="7">
        <f t="shared" si="0"/>
        <v>145.41805225653206</v>
      </c>
      <c r="E14" s="7">
        <f t="shared" si="1"/>
        <v>145.41805225653206</v>
      </c>
      <c r="G14" s="4" t="s">
        <v>13</v>
      </c>
      <c r="H14" s="4">
        <v>18</v>
      </c>
      <c r="I14" s="4">
        <v>82162.736842105267</v>
      </c>
      <c r="J14" s="4"/>
      <c r="K14" s="4"/>
      <c r="L14" s="4"/>
    </row>
    <row r="15" spans="1:15" ht="17.25" thickBot="1" x14ac:dyDescent="0.35">
      <c r="A15">
        <v>15</v>
      </c>
      <c r="B15">
        <v>2011</v>
      </c>
      <c r="C15" s="1">
        <v>148</v>
      </c>
      <c r="D15" s="7">
        <f t="shared" si="0"/>
        <v>156.03840063341252</v>
      </c>
      <c r="E15" s="7">
        <f t="shared" si="1"/>
        <v>156.03840063341252</v>
      </c>
    </row>
    <row r="16" spans="1:15" x14ac:dyDescent="0.3">
      <c r="A16">
        <v>16</v>
      </c>
      <c r="B16">
        <v>2012</v>
      </c>
      <c r="C16" s="1">
        <v>132</v>
      </c>
      <c r="D16" s="7">
        <f t="shared" si="0"/>
        <v>166.65874901029295</v>
      </c>
      <c r="E16" s="7">
        <f t="shared" si="1"/>
        <v>166.65874901029295</v>
      </c>
      <c r="G16" s="5"/>
      <c r="H16" s="5" t="s">
        <v>20</v>
      </c>
      <c r="I16" s="5" t="s">
        <v>8</v>
      </c>
      <c r="J16" s="5" t="s">
        <v>21</v>
      </c>
      <c r="K16" s="5" t="s">
        <v>22</v>
      </c>
      <c r="L16" s="5" t="s">
        <v>23</v>
      </c>
      <c r="M16" s="5" t="s">
        <v>24</v>
      </c>
      <c r="N16" s="5" t="s">
        <v>25</v>
      </c>
      <c r="O16" s="5" t="s">
        <v>26</v>
      </c>
    </row>
    <row r="17" spans="1:15" x14ac:dyDescent="0.3">
      <c r="A17">
        <v>17</v>
      </c>
      <c r="B17">
        <v>2013</v>
      </c>
      <c r="C17" s="1">
        <v>173</v>
      </c>
      <c r="D17" s="7">
        <f t="shared" si="0"/>
        <v>177.27909738717338</v>
      </c>
      <c r="E17" s="7">
        <f t="shared" si="1"/>
        <v>177.27909738717338</v>
      </c>
      <c r="G17" s="3" t="s">
        <v>14</v>
      </c>
      <c r="H17" s="3">
        <v>-3.2668250197941404</v>
      </c>
      <c r="I17" s="3">
        <v>9.6283859610917268</v>
      </c>
      <c r="J17" s="3">
        <v>-0.33929103309686259</v>
      </c>
      <c r="K17" s="3">
        <v>0.73854581391705676</v>
      </c>
      <c r="L17" s="3">
        <v>-23.580943709897078</v>
      </c>
      <c r="M17" s="3">
        <v>17.047293670308797</v>
      </c>
      <c r="N17" s="3">
        <v>-23.580943709897078</v>
      </c>
      <c r="O17" s="3">
        <v>17.047293670308797</v>
      </c>
    </row>
    <row r="18" spans="1:15" ht="17.25" thickBot="1" x14ac:dyDescent="0.35">
      <c r="A18">
        <v>18</v>
      </c>
      <c r="B18">
        <v>2014</v>
      </c>
      <c r="C18" s="1">
        <v>232</v>
      </c>
      <c r="D18" s="7">
        <f t="shared" si="0"/>
        <v>187.89944576405384</v>
      </c>
      <c r="E18" s="7">
        <f t="shared" si="1"/>
        <v>187.89944576405384</v>
      </c>
      <c r="G18" s="4" t="s">
        <v>27</v>
      </c>
      <c r="H18" s="4">
        <v>10.620348376880443</v>
      </c>
      <c r="I18" s="4">
        <v>0.79742602796241824</v>
      </c>
      <c r="J18" s="4">
        <v>13.318286592698186</v>
      </c>
      <c r="K18" s="4">
        <v>2.0108453928418693E-10</v>
      </c>
      <c r="L18" s="4">
        <v>8.9379265209155871</v>
      </c>
      <c r="M18" s="4">
        <v>12.302770232845299</v>
      </c>
      <c r="N18" s="4">
        <v>8.9379265209155871</v>
      </c>
      <c r="O18" s="4">
        <v>12.302770232845299</v>
      </c>
    </row>
    <row r="19" spans="1:15" x14ac:dyDescent="0.3">
      <c r="A19">
        <v>19</v>
      </c>
      <c r="B19">
        <v>2015</v>
      </c>
      <c r="C19" s="1">
        <v>212</v>
      </c>
      <c r="D19" s="7">
        <f t="shared" si="0"/>
        <v>198.51979414093429</v>
      </c>
      <c r="E19" s="7">
        <f t="shared" si="1"/>
        <v>198.51979414093429</v>
      </c>
    </row>
    <row r="20" spans="1:15" x14ac:dyDescent="0.3">
      <c r="A20">
        <v>20</v>
      </c>
      <c r="B20">
        <v>2016</v>
      </c>
      <c r="C20" s="1">
        <v>234</v>
      </c>
      <c r="D20" s="7">
        <f t="shared" si="0"/>
        <v>209.14014251781472</v>
      </c>
      <c r="E20" s="7">
        <f t="shared" si="1"/>
        <v>209.14014251781472</v>
      </c>
    </row>
    <row r="21" spans="1:15" x14ac:dyDescent="0.3">
      <c r="A21">
        <v>21</v>
      </c>
      <c r="E21" s="7">
        <f t="shared" si="1"/>
        <v>219.76049089469515</v>
      </c>
    </row>
    <row r="22" spans="1:15" x14ac:dyDescent="0.3">
      <c r="A22">
        <v>22</v>
      </c>
      <c r="E22" s="7">
        <f t="shared" si="1"/>
        <v>230.38083927157561</v>
      </c>
      <c r="G22" t="s">
        <v>28</v>
      </c>
    </row>
    <row r="23" spans="1:15" ht="17.25" thickBot="1" x14ac:dyDescent="0.35">
      <c r="A23">
        <v>23</v>
      </c>
      <c r="E23" s="7">
        <f t="shared" si="1"/>
        <v>241.00118764845607</v>
      </c>
    </row>
    <row r="24" spans="1:15" x14ac:dyDescent="0.3">
      <c r="A24">
        <v>24</v>
      </c>
      <c r="E24" s="7">
        <f t="shared" si="1"/>
        <v>251.6215360253365</v>
      </c>
      <c r="G24" s="5" t="s">
        <v>9</v>
      </c>
      <c r="H24" s="5" t="s">
        <v>29</v>
      </c>
      <c r="I24" s="5" t="s">
        <v>12</v>
      </c>
      <c r="J24" s="5" t="s">
        <v>30</v>
      </c>
    </row>
    <row r="25" spans="1:15" x14ac:dyDescent="0.3">
      <c r="A25">
        <v>25</v>
      </c>
      <c r="E25" s="7">
        <f t="shared" si="1"/>
        <v>262.2418844022169</v>
      </c>
      <c r="G25" s="3">
        <v>1</v>
      </c>
      <c r="H25" s="3">
        <v>7.3535233570863028</v>
      </c>
      <c r="I25" s="3">
        <v>12.646476642913697</v>
      </c>
      <c r="J25" s="3">
        <v>0.63294512085248078</v>
      </c>
    </row>
    <row r="26" spans="1:15" x14ac:dyDescent="0.3">
      <c r="A26">
        <v>26</v>
      </c>
      <c r="E26" s="7">
        <f t="shared" si="1"/>
        <v>272.86223277909733</v>
      </c>
      <c r="G26" s="3">
        <v>2</v>
      </c>
      <c r="H26" s="3">
        <v>17.973871733966746</v>
      </c>
      <c r="I26" s="3">
        <v>7.026128266033254</v>
      </c>
      <c r="J26" s="3">
        <v>0.35165158882109343</v>
      </c>
    </row>
    <row r="27" spans="1:15" x14ac:dyDescent="0.3">
      <c r="A27">
        <v>27</v>
      </c>
      <c r="E27" s="7">
        <f t="shared" si="1"/>
        <v>283.48258115597787</v>
      </c>
      <c r="G27" s="3">
        <v>3</v>
      </c>
      <c r="H27" s="3">
        <v>28.594220110847189</v>
      </c>
      <c r="I27" s="3">
        <v>3.4057798891528108</v>
      </c>
      <c r="J27" s="3">
        <v>0.17045631161978064</v>
      </c>
    </row>
    <row r="28" spans="1:15" x14ac:dyDescent="0.3">
      <c r="A28">
        <v>28</v>
      </c>
      <c r="E28" s="7">
        <f t="shared" si="1"/>
        <v>294.1029295328583</v>
      </c>
      <c r="G28" s="3">
        <v>4</v>
      </c>
      <c r="H28" s="3">
        <v>39.214568487727632</v>
      </c>
      <c r="I28" s="3">
        <v>11.785431512272368</v>
      </c>
      <c r="J28" s="3">
        <v>0.58985056339891551</v>
      </c>
    </row>
    <row r="29" spans="1:15" x14ac:dyDescent="0.3">
      <c r="A29">
        <v>29</v>
      </c>
      <c r="E29" s="7">
        <f t="shared" si="1"/>
        <v>304.72327790973873</v>
      </c>
      <c r="G29" s="3">
        <v>5</v>
      </c>
      <c r="H29" s="3">
        <v>49.834916864608076</v>
      </c>
      <c r="I29" s="3">
        <v>7.1650831353919244</v>
      </c>
      <c r="J29" s="3">
        <v>0.35860615878256535</v>
      </c>
    </row>
    <row r="30" spans="1:15" x14ac:dyDescent="0.3">
      <c r="G30" s="3">
        <v>6</v>
      </c>
      <c r="H30" s="3">
        <v>60.455265241488519</v>
      </c>
      <c r="I30" s="3">
        <v>-0.45526524148851877</v>
      </c>
      <c r="J30" s="3">
        <v>-2.27856280788966E-2</v>
      </c>
    </row>
    <row r="31" spans="1:15" x14ac:dyDescent="0.3">
      <c r="G31" s="3">
        <v>7</v>
      </c>
      <c r="H31" s="3">
        <v>71.075613618368962</v>
      </c>
      <c r="I31" s="3">
        <v>-18.075613618368962</v>
      </c>
      <c r="J31" s="3">
        <v>-0.90466868909073161</v>
      </c>
    </row>
    <row r="32" spans="1:15" x14ac:dyDescent="0.3">
      <c r="G32" s="3">
        <v>8</v>
      </c>
      <c r="H32" s="3">
        <v>81.695961995249405</v>
      </c>
      <c r="I32" s="3">
        <v>10.304038004750595</v>
      </c>
      <c r="J32" s="3">
        <v>0.51570811098914926</v>
      </c>
    </row>
    <row r="33" spans="7:10" x14ac:dyDescent="0.3">
      <c r="G33" s="3">
        <v>9</v>
      </c>
      <c r="H33" s="3">
        <v>92.316310372129848</v>
      </c>
      <c r="I33" s="3">
        <v>-10.316310372129848</v>
      </c>
      <c r="J33" s="3">
        <v>-0.51632233226779767</v>
      </c>
    </row>
    <row r="34" spans="7:10" x14ac:dyDescent="0.3">
      <c r="G34" s="3">
        <v>10</v>
      </c>
      <c r="H34" s="3">
        <v>113.55700712589073</v>
      </c>
      <c r="I34" s="3">
        <v>9.4429928741092652</v>
      </c>
      <c r="J34" s="3">
        <v>0.47261355353558387</v>
      </c>
    </row>
    <row r="35" spans="7:10" x14ac:dyDescent="0.3">
      <c r="G35" s="3">
        <v>11</v>
      </c>
      <c r="H35" s="3">
        <v>124.17735550277118</v>
      </c>
      <c r="I35" s="3">
        <v>-16.177355502771178</v>
      </c>
      <c r="J35" s="3">
        <v>-0.80966252679654949</v>
      </c>
    </row>
    <row r="36" spans="7:10" x14ac:dyDescent="0.3">
      <c r="G36" s="3">
        <v>12</v>
      </c>
      <c r="H36" s="3">
        <v>134.79770387965161</v>
      </c>
      <c r="I36" s="3">
        <v>-41.797703879651607</v>
      </c>
      <c r="J36" s="3">
        <v>-2.0919386071286823</v>
      </c>
    </row>
    <row r="37" spans="7:10" x14ac:dyDescent="0.3">
      <c r="G37" s="3">
        <v>13</v>
      </c>
      <c r="H37" s="3">
        <v>145.41805225653206</v>
      </c>
      <c r="I37" s="3">
        <v>-10.418052256532064</v>
      </c>
      <c r="J37" s="3">
        <v>-0.52141442480369016</v>
      </c>
    </row>
    <row r="38" spans="7:10" x14ac:dyDescent="0.3">
      <c r="G38" s="3">
        <v>14</v>
      </c>
      <c r="H38" s="3">
        <v>156.03840063341252</v>
      </c>
      <c r="I38" s="3">
        <v>-8.0384006334125218</v>
      </c>
      <c r="J38" s="3">
        <v>-0.40231493751477981</v>
      </c>
    </row>
    <row r="39" spans="7:10" x14ac:dyDescent="0.3">
      <c r="G39" s="3">
        <v>15</v>
      </c>
      <c r="H39" s="3">
        <v>166.65874901029295</v>
      </c>
      <c r="I39" s="3">
        <v>-34.658749010292951</v>
      </c>
      <c r="J39" s="3">
        <v>-1.7346401452619498</v>
      </c>
    </row>
    <row r="40" spans="7:10" x14ac:dyDescent="0.3">
      <c r="G40" s="3">
        <v>16</v>
      </c>
      <c r="H40" s="3">
        <v>177.27909738717338</v>
      </c>
      <c r="I40" s="3">
        <v>-4.2790973871733797</v>
      </c>
      <c r="J40" s="3">
        <v>-0.21416509035199369</v>
      </c>
    </row>
    <row r="41" spans="7:10" x14ac:dyDescent="0.3">
      <c r="G41" s="3">
        <v>17</v>
      </c>
      <c r="H41" s="3">
        <v>187.89944576405384</v>
      </c>
      <c r="I41" s="3">
        <v>44.100554235946163</v>
      </c>
      <c r="J41" s="3">
        <v>2.2071942580286326</v>
      </c>
    </row>
    <row r="42" spans="7:10" x14ac:dyDescent="0.3">
      <c r="G42" s="3">
        <v>18</v>
      </c>
      <c r="H42" s="3">
        <v>198.51979414093429</v>
      </c>
      <c r="I42" s="3">
        <v>13.480205859065705</v>
      </c>
      <c r="J42" s="3">
        <v>0.67467254062131188</v>
      </c>
    </row>
    <row r="43" spans="7:10" ht="17.25" thickBot="1" x14ac:dyDescent="0.35">
      <c r="G43" s="4">
        <v>19</v>
      </c>
      <c r="H43" s="4">
        <v>209.14014251781472</v>
      </c>
      <c r="I43" s="4">
        <v>24.859857482185276</v>
      </c>
      <c r="J43" s="4">
        <v>1.2442141746455593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C20"/>
    </sheetView>
  </sheetViews>
  <sheetFormatPr defaultRowHeight="16.5" x14ac:dyDescent="0.3"/>
  <sheetData>
    <row r="1" spans="1:15" x14ac:dyDescent="0.3">
      <c r="A1" t="s">
        <v>27</v>
      </c>
      <c r="B1" s="2" t="s">
        <v>33</v>
      </c>
      <c r="C1" s="2" t="s">
        <v>34</v>
      </c>
      <c r="D1" t="s">
        <v>35</v>
      </c>
      <c r="E1" t="s">
        <v>36</v>
      </c>
      <c r="I1" t="s">
        <v>39</v>
      </c>
      <c r="J1" t="s">
        <v>40</v>
      </c>
      <c r="K1" t="s">
        <v>41</v>
      </c>
      <c r="M1" t="s">
        <v>37</v>
      </c>
      <c r="N1">
        <v>10.620333754344934</v>
      </c>
    </row>
    <row r="2" spans="1:15" x14ac:dyDescent="0.3">
      <c r="A2">
        <v>1</v>
      </c>
      <c r="B2">
        <v>1997</v>
      </c>
      <c r="C2" s="1">
        <v>20</v>
      </c>
      <c r="D2" s="9">
        <f>FORECAST(A2,$C$2:$C$20,$A$2:$A$20)</f>
        <v>7.3535233570863028</v>
      </c>
      <c r="E2" s="9">
        <f>TREND($C$2:$C$20,$A$2:$A$20,A2)</f>
        <v>7.3535233570863028</v>
      </c>
      <c r="G2" s="9"/>
      <c r="I2">
        <f>$N$2+A2*$N$1</f>
        <v>7.3535397991486278</v>
      </c>
      <c r="J2" s="10">
        <f>C2-I2</f>
        <v>12.646460200851372</v>
      </c>
      <c r="K2" s="7">
        <f>J2^2</f>
        <v>159.93295561171772</v>
      </c>
      <c r="M2" t="s">
        <v>38</v>
      </c>
      <c r="N2">
        <v>-3.2667939551963054</v>
      </c>
    </row>
    <row r="3" spans="1:15" x14ac:dyDescent="0.3">
      <c r="A3">
        <v>2</v>
      </c>
      <c r="B3">
        <v>1998</v>
      </c>
      <c r="C3" s="1">
        <v>25</v>
      </c>
      <c r="D3" s="9">
        <f t="shared" ref="D3:D20" si="0">FORECAST(A3,$C$2:$C$20,$A$2:$A$20)</f>
        <v>17.973871733966746</v>
      </c>
      <c r="E3" s="9">
        <f t="shared" ref="E3:E20" si="1">TREND($C$2:$C$20,$A$2:$A$20,A3)</f>
        <v>17.973871733966746</v>
      </c>
      <c r="F3" s="9"/>
      <c r="G3" s="9"/>
      <c r="I3">
        <f t="shared" ref="I3:I20" si="2">$N$2+A3*$N$1</f>
        <v>17.973873553493561</v>
      </c>
      <c r="J3" s="10">
        <f t="shared" ref="J3:J20" si="3">C3-I3</f>
        <v>7.0261264465064386</v>
      </c>
      <c r="K3" s="7">
        <f t="shared" ref="K3:K20" si="4">J3^2</f>
        <v>49.366452842297193</v>
      </c>
    </row>
    <row r="4" spans="1:15" x14ac:dyDescent="0.3">
      <c r="A4">
        <v>3</v>
      </c>
      <c r="B4">
        <v>1999</v>
      </c>
      <c r="C4" s="1">
        <v>32</v>
      </c>
      <c r="D4" s="9">
        <f t="shared" si="0"/>
        <v>28.594220110847189</v>
      </c>
      <c r="E4" s="9">
        <f t="shared" si="1"/>
        <v>28.594220110847189</v>
      </c>
      <c r="F4" s="9"/>
      <c r="G4" s="9"/>
      <c r="I4">
        <f t="shared" si="2"/>
        <v>28.594207307838495</v>
      </c>
      <c r="J4" s="10">
        <f t="shared" si="3"/>
        <v>3.4057926921615049</v>
      </c>
      <c r="K4" s="7">
        <f t="shared" si="4"/>
        <v>11.599423861980711</v>
      </c>
    </row>
    <row r="5" spans="1:15" x14ac:dyDescent="0.3">
      <c r="A5">
        <v>4</v>
      </c>
      <c r="B5">
        <v>2000</v>
      </c>
      <c r="C5" s="1">
        <v>51</v>
      </c>
      <c r="D5" s="9">
        <f t="shared" si="0"/>
        <v>39.214568487727632</v>
      </c>
      <c r="E5" s="9">
        <f t="shared" si="1"/>
        <v>39.214568487727632</v>
      </c>
      <c r="F5" s="9"/>
      <c r="G5" s="9"/>
      <c r="I5">
        <f t="shared" si="2"/>
        <v>39.214541062183429</v>
      </c>
      <c r="J5" s="10">
        <f t="shared" si="3"/>
        <v>11.785458937816571</v>
      </c>
      <c r="K5" s="7">
        <f t="shared" si="4"/>
        <v>138.89704237496051</v>
      </c>
    </row>
    <row r="6" spans="1:15" x14ac:dyDescent="0.3">
      <c r="A6">
        <v>5</v>
      </c>
      <c r="B6">
        <v>2001</v>
      </c>
      <c r="C6" s="1">
        <v>57</v>
      </c>
      <c r="D6" s="9">
        <f t="shared" si="0"/>
        <v>49.834916864608076</v>
      </c>
      <c r="E6" s="9">
        <f t="shared" si="1"/>
        <v>49.834916864608076</v>
      </c>
      <c r="F6" s="9"/>
      <c r="G6" s="9"/>
      <c r="I6">
        <f t="shared" si="2"/>
        <v>49.834874816528362</v>
      </c>
      <c r="J6" s="10">
        <f t="shared" si="3"/>
        <v>7.1651251834716376</v>
      </c>
      <c r="K6" s="7">
        <f t="shared" si="4"/>
        <v>51.339018894819468</v>
      </c>
      <c r="M6" t="s">
        <v>43</v>
      </c>
      <c r="N6" s="9">
        <f>SLOPE($C$2:$C$20,$A$2:$A$20)</f>
        <v>10.620348376880443</v>
      </c>
    </row>
    <row r="7" spans="1:15" x14ac:dyDescent="0.3">
      <c r="A7">
        <v>6</v>
      </c>
      <c r="B7">
        <v>2002</v>
      </c>
      <c r="C7" s="1">
        <v>60</v>
      </c>
      <c r="D7" s="9">
        <f t="shared" si="0"/>
        <v>60.455265241488519</v>
      </c>
      <c r="E7" s="9">
        <f t="shared" si="1"/>
        <v>60.455265241488519</v>
      </c>
      <c r="F7" s="9"/>
      <c r="G7" s="9"/>
      <c r="I7">
        <f t="shared" si="2"/>
        <v>60.455208570873296</v>
      </c>
      <c r="J7" s="10">
        <f t="shared" si="3"/>
        <v>-0.45520857087329603</v>
      </c>
      <c r="K7" s="7">
        <f t="shared" si="4"/>
        <v>0.20721484299650858</v>
      </c>
      <c r="M7" t="s">
        <v>44</v>
      </c>
      <c r="N7">
        <f>INTERCEPT($C$2:$C$20,$A$2:$A$20)</f>
        <v>-3.2668250197941404</v>
      </c>
    </row>
    <row r="8" spans="1:15" x14ac:dyDescent="0.3">
      <c r="A8">
        <v>7</v>
      </c>
      <c r="B8">
        <v>2003</v>
      </c>
      <c r="C8" s="1">
        <v>53</v>
      </c>
      <c r="D8" s="9">
        <f t="shared" si="0"/>
        <v>71.075613618368962</v>
      </c>
      <c r="E8" s="9">
        <f t="shared" si="1"/>
        <v>71.075613618368962</v>
      </c>
      <c r="F8" s="9"/>
      <c r="G8" s="9"/>
      <c r="I8">
        <f t="shared" si="2"/>
        <v>71.075542325218237</v>
      </c>
      <c r="J8" s="10">
        <f t="shared" si="3"/>
        <v>-18.075542325218237</v>
      </c>
      <c r="K8" s="7">
        <f t="shared" si="4"/>
        <v>326.72523035075591</v>
      </c>
      <c r="M8" t="s">
        <v>45</v>
      </c>
      <c r="N8">
        <f t="array" ref="N8:O8">LINEST($C$2:$C$20,$A$2:$A$20)</f>
        <v>10.620348376880443</v>
      </c>
      <c r="O8">
        <v>-3.2668250197941404</v>
      </c>
    </row>
    <row r="9" spans="1:15" x14ac:dyDescent="0.3">
      <c r="A9">
        <v>8</v>
      </c>
      <c r="B9">
        <v>2004</v>
      </c>
      <c r="C9" s="1">
        <v>92</v>
      </c>
      <c r="D9" s="9">
        <f t="shared" si="0"/>
        <v>81.695961995249405</v>
      </c>
      <c r="E9" s="9">
        <f t="shared" si="1"/>
        <v>81.695961995249405</v>
      </c>
      <c r="F9" s="9"/>
      <c r="G9" s="9"/>
      <c r="I9">
        <f t="shared" si="2"/>
        <v>81.695876079563163</v>
      </c>
      <c r="J9" s="10">
        <f t="shared" si="3"/>
        <v>10.304123920436837</v>
      </c>
      <c r="K9" s="7">
        <f t="shared" si="4"/>
        <v>106.17496976771861</v>
      </c>
      <c r="M9" t="s">
        <v>46</v>
      </c>
      <c r="N9">
        <f>RSQ($C$2:$C$20,$A$2:$A$20)</f>
        <v>0.91254098383238014</v>
      </c>
    </row>
    <row r="10" spans="1:15" x14ac:dyDescent="0.3">
      <c r="A10">
        <v>9</v>
      </c>
      <c r="B10">
        <v>2005</v>
      </c>
      <c r="C10" s="1">
        <v>82</v>
      </c>
      <c r="D10" s="9">
        <f t="shared" si="0"/>
        <v>92.316310372129848</v>
      </c>
      <c r="E10" s="9">
        <f t="shared" si="1"/>
        <v>92.316310372129848</v>
      </c>
      <c r="F10" s="9"/>
      <c r="G10" s="9"/>
      <c r="I10">
        <f t="shared" si="2"/>
        <v>92.31620983390809</v>
      </c>
      <c r="J10" s="10">
        <f t="shared" si="3"/>
        <v>-10.31620983390809</v>
      </c>
      <c r="K10" s="7">
        <f t="shared" si="4"/>
        <v>106.42418533722199</v>
      </c>
      <c r="M10" t="s">
        <v>47</v>
      </c>
      <c r="N10">
        <f>CORREL($A$2:$A$20,$C$2:$C$20)^2</f>
        <v>0.91254098383237991</v>
      </c>
    </row>
    <row r="11" spans="1:15" x14ac:dyDescent="0.3">
      <c r="A11">
        <v>11</v>
      </c>
      <c r="B11">
        <v>2007</v>
      </c>
      <c r="C11" s="1">
        <v>123</v>
      </c>
      <c r="D11" s="9">
        <f t="shared" si="0"/>
        <v>113.55700712589073</v>
      </c>
      <c r="E11" s="9">
        <f t="shared" si="1"/>
        <v>113.55700712589073</v>
      </c>
      <c r="F11" s="9"/>
      <c r="G11" s="9"/>
      <c r="I11">
        <f t="shared" si="2"/>
        <v>113.55687734259797</v>
      </c>
      <c r="J11" s="10">
        <f t="shared" si="3"/>
        <v>9.4431226574020286</v>
      </c>
      <c r="K11" s="7">
        <f t="shared" si="4"/>
        <v>89.172565522739546</v>
      </c>
    </row>
    <row r="12" spans="1:15" x14ac:dyDescent="0.3">
      <c r="A12">
        <v>12</v>
      </c>
      <c r="B12">
        <v>2008</v>
      </c>
      <c r="C12" s="1">
        <v>108</v>
      </c>
      <c r="D12" s="9">
        <f t="shared" si="0"/>
        <v>124.17735550277118</v>
      </c>
      <c r="E12" s="9">
        <f t="shared" si="1"/>
        <v>124.17735550277118</v>
      </c>
      <c r="F12" s="9"/>
      <c r="G12" s="9"/>
      <c r="I12">
        <f t="shared" si="2"/>
        <v>124.1772110969429</v>
      </c>
      <c r="J12" s="10">
        <f t="shared" si="3"/>
        <v>-16.177211096942898</v>
      </c>
      <c r="K12" s="7">
        <f t="shared" si="4"/>
        <v>261.70215887505242</v>
      </c>
    </row>
    <row r="13" spans="1:15" x14ac:dyDescent="0.3">
      <c r="A13">
        <v>13</v>
      </c>
      <c r="B13">
        <v>2009</v>
      </c>
      <c r="C13" s="1">
        <v>93</v>
      </c>
      <c r="D13" s="9">
        <f t="shared" si="0"/>
        <v>134.79770387965161</v>
      </c>
      <c r="E13" s="9">
        <f t="shared" si="1"/>
        <v>134.79770387965161</v>
      </c>
      <c r="F13" s="9"/>
      <c r="G13" s="9"/>
      <c r="I13">
        <f t="shared" si="2"/>
        <v>134.79754485128782</v>
      </c>
      <c r="J13" s="10">
        <f t="shared" si="3"/>
        <v>-41.797544851287824</v>
      </c>
      <c r="K13" s="7">
        <f t="shared" si="4"/>
        <v>1747.0347555954174</v>
      </c>
    </row>
    <row r="14" spans="1:15" x14ac:dyDescent="0.3">
      <c r="A14">
        <v>14</v>
      </c>
      <c r="B14">
        <v>2010</v>
      </c>
      <c r="C14" s="1">
        <v>135</v>
      </c>
      <c r="D14" s="9">
        <f t="shared" si="0"/>
        <v>145.41805225653206</v>
      </c>
      <c r="E14" s="9">
        <f t="shared" si="1"/>
        <v>145.41805225653206</v>
      </c>
      <c r="F14" s="9"/>
      <c r="G14" s="9"/>
      <c r="I14">
        <f t="shared" si="2"/>
        <v>145.41787860563278</v>
      </c>
      <c r="J14" s="10">
        <f t="shared" si="3"/>
        <v>-10.417878605632779</v>
      </c>
      <c r="K14" s="7">
        <f t="shared" si="4"/>
        <v>108.53219464170118</v>
      </c>
    </row>
    <row r="15" spans="1:15" x14ac:dyDescent="0.3">
      <c r="A15">
        <v>15</v>
      </c>
      <c r="B15">
        <v>2011</v>
      </c>
      <c r="C15" s="1">
        <v>148</v>
      </c>
      <c r="D15" s="9">
        <f t="shared" si="0"/>
        <v>156.03840063341252</v>
      </c>
      <c r="E15" s="9">
        <f t="shared" si="1"/>
        <v>156.03840063341252</v>
      </c>
      <c r="F15" s="9"/>
      <c r="G15" s="9"/>
      <c r="I15">
        <f t="shared" si="2"/>
        <v>156.03821235997771</v>
      </c>
      <c r="J15" s="10">
        <f t="shared" si="3"/>
        <v>-8.038212359977706</v>
      </c>
      <c r="K15" s="7">
        <f t="shared" si="4"/>
        <v>64.612857944098366</v>
      </c>
    </row>
    <row r="16" spans="1:15" x14ac:dyDescent="0.3">
      <c r="A16">
        <v>16</v>
      </c>
      <c r="B16">
        <v>2012</v>
      </c>
      <c r="C16" s="1">
        <v>132</v>
      </c>
      <c r="D16" s="9">
        <f t="shared" si="0"/>
        <v>166.65874901029295</v>
      </c>
      <c r="E16" s="9">
        <f t="shared" si="1"/>
        <v>166.65874901029295</v>
      </c>
      <c r="F16" s="9"/>
      <c r="G16" s="9"/>
      <c r="I16">
        <f t="shared" si="2"/>
        <v>166.65854611432263</v>
      </c>
      <c r="J16" s="10">
        <f t="shared" si="3"/>
        <v>-34.658546114322633</v>
      </c>
      <c r="K16" s="7">
        <f t="shared" si="4"/>
        <v>1201.2148187586286</v>
      </c>
    </row>
    <row r="17" spans="1:11" x14ac:dyDescent="0.3">
      <c r="A17">
        <v>17</v>
      </c>
      <c r="B17">
        <v>2013</v>
      </c>
      <c r="C17" s="1">
        <v>173</v>
      </c>
      <c r="D17" s="9">
        <f t="shared" si="0"/>
        <v>177.27909738717338</v>
      </c>
      <c r="E17" s="9">
        <f t="shared" si="1"/>
        <v>177.27909738717338</v>
      </c>
      <c r="F17" s="9"/>
      <c r="G17" s="9"/>
      <c r="I17">
        <f t="shared" si="2"/>
        <v>177.27887986866756</v>
      </c>
      <c r="J17" s="10">
        <f t="shared" si="3"/>
        <v>-4.2788798686675591</v>
      </c>
      <c r="K17" s="7">
        <f t="shared" si="4"/>
        <v>18.308812930488507</v>
      </c>
    </row>
    <row r="18" spans="1:11" x14ac:dyDescent="0.3">
      <c r="A18">
        <v>18</v>
      </c>
      <c r="B18">
        <v>2014</v>
      </c>
      <c r="C18" s="1">
        <v>232</v>
      </c>
      <c r="D18" s="9">
        <f t="shared" si="0"/>
        <v>187.89944576405384</v>
      </c>
      <c r="E18" s="9">
        <f t="shared" si="1"/>
        <v>187.89944576405384</v>
      </c>
      <c r="F18" s="9"/>
      <c r="G18" s="9"/>
      <c r="I18">
        <f t="shared" si="2"/>
        <v>187.89921362301249</v>
      </c>
      <c r="J18" s="10">
        <f t="shared" si="3"/>
        <v>44.100786376987514</v>
      </c>
      <c r="K18" s="7">
        <f t="shared" si="4"/>
        <v>1944.8793590686876</v>
      </c>
    </row>
    <row r="19" spans="1:11" x14ac:dyDescent="0.3">
      <c r="A19">
        <v>19</v>
      </c>
      <c r="B19">
        <v>2015</v>
      </c>
      <c r="C19" s="1">
        <v>212</v>
      </c>
      <c r="D19" s="9">
        <f t="shared" si="0"/>
        <v>198.51979414093429</v>
      </c>
      <c r="E19" s="9">
        <f t="shared" si="1"/>
        <v>198.51979414093429</v>
      </c>
      <c r="F19" s="9"/>
      <c r="G19" s="9"/>
      <c r="I19">
        <f t="shared" si="2"/>
        <v>198.51954737735744</v>
      </c>
      <c r="J19" s="10">
        <f t="shared" si="3"/>
        <v>13.480452622642559</v>
      </c>
      <c r="K19" s="7">
        <f t="shared" si="4"/>
        <v>181.72260291131064</v>
      </c>
    </row>
    <row r="20" spans="1:11" x14ac:dyDescent="0.3">
      <c r="A20">
        <v>20</v>
      </c>
      <c r="B20">
        <v>2016</v>
      </c>
      <c r="C20" s="1">
        <v>234</v>
      </c>
      <c r="D20" s="9">
        <f t="shared" si="0"/>
        <v>209.14014251781472</v>
      </c>
      <c r="E20" s="9">
        <f t="shared" si="1"/>
        <v>209.14014251781472</v>
      </c>
      <c r="F20" s="9"/>
      <c r="G20" s="9"/>
      <c r="I20">
        <f t="shared" si="2"/>
        <v>209.13988113170237</v>
      </c>
      <c r="J20" s="10">
        <f t="shared" si="3"/>
        <v>24.860118868297633</v>
      </c>
      <c r="K20" s="7">
        <f t="shared" si="4"/>
        <v>618.02551014588801</v>
      </c>
    </row>
    <row r="21" spans="1:11" x14ac:dyDescent="0.3">
      <c r="K21" t="s">
        <v>42</v>
      </c>
    </row>
    <row r="22" spans="1:11" x14ac:dyDescent="0.3">
      <c r="K22" s="7">
        <f>AVERAGE(K2:K20)</f>
        <v>378.20379633044632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F25" sqref="F25"/>
    </sheetView>
  </sheetViews>
  <sheetFormatPr defaultRowHeight="16.5" x14ac:dyDescent="0.3"/>
  <cols>
    <col min="3" max="3" width="13.75" bestFit="1" customWidth="1"/>
    <col min="5" max="6" width="9" customWidth="1"/>
    <col min="7" max="7" width="9.25" bestFit="1" customWidth="1"/>
    <col min="9" max="9" width="9.25" bestFit="1" customWidth="1"/>
    <col min="10" max="10" width="10.5" bestFit="1" customWidth="1"/>
    <col min="11" max="11" width="9.25" bestFit="1" customWidth="1"/>
  </cols>
  <sheetData>
    <row r="1" spans="1:12" x14ac:dyDescent="0.3">
      <c r="A1" t="s">
        <v>27</v>
      </c>
      <c r="B1" t="s">
        <v>33</v>
      </c>
      <c r="C1" t="s">
        <v>34</v>
      </c>
      <c r="D1" t="s">
        <v>48</v>
      </c>
      <c r="E1" t="s">
        <v>49</v>
      </c>
      <c r="F1" t="s">
        <v>50</v>
      </c>
      <c r="G1" t="s">
        <v>51</v>
      </c>
      <c r="J1" t="s">
        <v>55</v>
      </c>
    </row>
    <row r="2" spans="1:12" x14ac:dyDescent="0.3">
      <c r="A2">
        <v>1</v>
      </c>
      <c r="B2">
        <v>1998</v>
      </c>
      <c r="C2">
        <v>20</v>
      </c>
      <c r="D2" s="8">
        <f>FORECAST(A2,$C$2:$C$20,$A$2:$A$20)</f>
        <v>15.02631578947366</v>
      </c>
      <c r="E2" s="8">
        <f>C2-D2</f>
        <v>4.9736842105263399</v>
      </c>
      <c r="F2" s="8">
        <f>E2^2</f>
        <v>24.737534626039022</v>
      </c>
      <c r="J2" t="s">
        <v>56</v>
      </c>
      <c r="K2">
        <f>SLOPE(C2:C20,A2:A20)</f>
        <v>10.973684210526319</v>
      </c>
    </row>
    <row r="3" spans="1:12" x14ac:dyDescent="0.3">
      <c r="A3">
        <v>2</v>
      </c>
      <c r="B3">
        <v>1999</v>
      </c>
      <c r="C3">
        <v>25</v>
      </c>
      <c r="D3" s="8">
        <f t="shared" ref="D3:D20" si="0">FORECAST(A3,$C$2:$C$20,$A$2:$A$20)</f>
        <v>25.999999999999979</v>
      </c>
      <c r="E3" s="8">
        <f t="shared" ref="E3:E20" si="1">C3-D3</f>
        <v>-0.99999999999997868</v>
      </c>
      <c r="F3" s="8">
        <f t="shared" ref="F3:F20" si="2">E3^2</f>
        <v>0.99999999999995737</v>
      </c>
      <c r="G3" s="8">
        <f>(E3-E2)^2</f>
        <v>35.684903047091446</v>
      </c>
      <c r="J3" t="s">
        <v>57</v>
      </c>
      <c r="K3">
        <f t="array" ref="K3:L3">LINEST(C2:C20,A2:A20)</f>
        <v>10.973684210526315</v>
      </c>
      <c r="L3">
        <v>4.0526315789473699</v>
      </c>
    </row>
    <row r="4" spans="1:12" x14ac:dyDescent="0.3">
      <c r="A4">
        <v>3</v>
      </c>
      <c r="B4">
        <f>B3+1</f>
        <v>2000</v>
      </c>
      <c r="C4">
        <v>32</v>
      </c>
      <c r="D4" s="8">
        <f t="shared" si="0"/>
        <v>36.973684210526301</v>
      </c>
      <c r="E4" s="8">
        <f t="shared" si="1"/>
        <v>-4.9736842105263008</v>
      </c>
      <c r="F4" s="8">
        <f t="shared" si="2"/>
        <v>24.737534626038631</v>
      </c>
      <c r="G4" s="8">
        <f t="shared" ref="G4:G20" si="3">(E4-E3)^2</f>
        <v>15.7901662049862</v>
      </c>
      <c r="J4" t="s">
        <v>58</v>
      </c>
      <c r="K4">
        <f>INTERCEPT(C2:C20,A2:A20)</f>
        <v>4.0526315789473415</v>
      </c>
    </row>
    <row r="5" spans="1:12" x14ac:dyDescent="0.3">
      <c r="A5">
        <v>4</v>
      </c>
      <c r="B5">
        <f t="shared" ref="B5:B20" si="4">B4+1</f>
        <v>2001</v>
      </c>
      <c r="C5">
        <v>51</v>
      </c>
      <c r="D5" s="8">
        <f t="shared" si="0"/>
        <v>47.947368421052616</v>
      </c>
      <c r="E5" s="8">
        <f t="shared" si="1"/>
        <v>3.0526315789473841</v>
      </c>
      <c r="F5" s="8">
        <f t="shared" si="2"/>
        <v>9.3185595567868003</v>
      </c>
      <c r="G5" s="8">
        <f t="shared" si="3"/>
        <v>64.421745152354589</v>
      </c>
    </row>
    <row r="6" spans="1:12" x14ac:dyDescent="0.3">
      <c r="A6">
        <v>5</v>
      </c>
      <c r="B6">
        <f t="shared" si="4"/>
        <v>2002</v>
      </c>
      <c r="C6">
        <v>57</v>
      </c>
      <c r="D6" s="8">
        <f t="shared" si="0"/>
        <v>58.921052631578931</v>
      </c>
      <c r="E6" s="8">
        <f t="shared" si="1"/>
        <v>-1.9210526315789309</v>
      </c>
      <c r="F6" s="8">
        <f t="shared" si="2"/>
        <v>3.6904432132963358</v>
      </c>
      <c r="G6" s="8">
        <f t="shared" si="3"/>
        <v>24.737534626038773</v>
      </c>
      <c r="J6" t="s">
        <v>59</v>
      </c>
      <c r="K6">
        <f>RSQ(C2:C20,A2:A20)</f>
        <v>0.85234580665737802</v>
      </c>
    </row>
    <row r="7" spans="1:12" x14ac:dyDescent="0.3">
      <c r="A7">
        <v>6</v>
      </c>
      <c r="B7">
        <f t="shared" si="4"/>
        <v>2003</v>
      </c>
      <c r="C7">
        <v>60</v>
      </c>
      <c r="D7" s="8">
        <f t="shared" si="0"/>
        <v>69.89473684210526</v>
      </c>
      <c r="E7" s="8">
        <f t="shared" si="1"/>
        <v>-9.8947368421052602</v>
      </c>
      <c r="F7" s="8">
        <f t="shared" si="2"/>
        <v>97.905817174515178</v>
      </c>
      <c r="G7" s="8">
        <f t="shared" si="3"/>
        <v>63.579639889196891</v>
      </c>
      <c r="J7" t="s">
        <v>60</v>
      </c>
      <c r="K7">
        <f>CORREL(A2:A20,C2:C20)</f>
        <v>0.92322576147840341</v>
      </c>
    </row>
    <row r="8" spans="1:12" x14ac:dyDescent="0.3">
      <c r="A8">
        <v>7</v>
      </c>
      <c r="B8">
        <f t="shared" si="4"/>
        <v>2004</v>
      </c>
      <c r="C8">
        <v>153</v>
      </c>
      <c r="D8" s="8">
        <f t="shared" si="0"/>
        <v>80.868421052631575</v>
      </c>
      <c r="E8" s="8">
        <f t="shared" si="1"/>
        <v>72.131578947368425</v>
      </c>
      <c r="F8" s="8">
        <f t="shared" si="2"/>
        <v>5202.9646814404441</v>
      </c>
      <c r="G8" s="8">
        <f t="shared" si="3"/>
        <v>6728.3164819944595</v>
      </c>
      <c r="J8" t="s">
        <v>61</v>
      </c>
      <c r="K8">
        <f>K7^2</f>
        <v>0.8523458066573778</v>
      </c>
    </row>
    <row r="9" spans="1:12" x14ac:dyDescent="0.3">
      <c r="A9">
        <v>8</v>
      </c>
      <c r="B9">
        <f t="shared" si="4"/>
        <v>2005</v>
      </c>
      <c r="C9">
        <v>92</v>
      </c>
      <c r="D9" s="8">
        <f t="shared" si="0"/>
        <v>91.84210526315789</v>
      </c>
      <c r="E9" s="8">
        <f t="shared" si="1"/>
        <v>0.15789473684210975</v>
      </c>
      <c r="F9" s="8">
        <f t="shared" si="2"/>
        <v>2.493074792243909E-2</v>
      </c>
      <c r="G9" s="8">
        <f t="shared" si="3"/>
        <v>5180.2112188365654</v>
      </c>
    </row>
    <row r="10" spans="1:12" x14ac:dyDescent="0.3">
      <c r="A10">
        <v>9</v>
      </c>
      <c r="B10">
        <f t="shared" si="4"/>
        <v>2006</v>
      </c>
      <c r="C10">
        <v>82</v>
      </c>
      <c r="D10" s="8">
        <f t="shared" si="0"/>
        <v>102.81578947368421</v>
      </c>
      <c r="E10" s="8">
        <f t="shared" si="1"/>
        <v>-20.815789473684205</v>
      </c>
      <c r="F10" s="8">
        <f t="shared" si="2"/>
        <v>433.29709141274219</v>
      </c>
      <c r="G10" s="8">
        <f t="shared" si="3"/>
        <v>439.89542936288086</v>
      </c>
      <c r="J10" t="s">
        <v>62</v>
      </c>
      <c r="K10">
        <f>K12/K11</f>
        <v>1.7481514259945479</v>
      </c>
    </row>
    <row r="11" spans="1:12" x14ac:dyDescent="0.3">
      <c r="A11">
        <v>10</v>
      </c>
      <c r="B11">
        <f t="shared" si="4"/>
        <v>2007</v>
      </c>
      <c r="C11">
        <v>123</v>
      </c>
      <c r="D11" s="8">
        <f t="shared" si="0"/>
        <v>113.78947368421052</v>
      </c>
      <c r="E11" s="8">
        <f t="shared" si="1"/>
        <v>9.2105263157894797</v>
      </c>
      <c r="F11" s="8">
        <f t="shared" si="2"/>
        <v>84.833795013850519</v>
      </c>
      <c r="G11" s="8">
        <f t="shared" si="3"/>
        <v>901.57963988919676</v>
      </c>
      <c r="J11" t="s">
        <v>54</v>
      </c>
      <c r="K11" s="8">
        <f>SUMSQ(E2:E20)</f>
        <v>11890.763157894735</v>
      </c>
    </row>
    <row r="12" spans="1:12" x14ac:dyDescent="0.3">
      <c r="A12">
        <v>11</v>
      </c>
      <c r="B12">
        <f t="shared" si="4"/>
        <v>2008</v>
      </c>
      <c r="C12">
        <v>108</v>
      </c>
      <c r="D12" s="8">
        <f t="shared" si="0"/>
        <v>124.76315789473685</v>
      </c>
      <c r="E12" s="8">
        <f t="shared" si="1"/>
        <v>-16.76315789473685</v>
      </c>
      <c r="F12" s="8">
        <f t="shared" si="2"/>
        <v>281.00346260387835</v>
      </c>
      <c r="G12" s="8">
        <f t="shared" si="3"/>
        <v>674.63227146814472</v>
      </c>
      <c r="J12" t="s">
        <v>53</v>
      </c>
      <c r="K12" s="8">
        <f>SUMXMY2(E3:E20,E2:E19)</f>
        <v>20786.854570637115</v>
      </c>
    </row>
    <row r="13" spans="1:12" x14ac:dyDescent="0.3">
      <c r="A13">
        <v>12</v>
      </c>
      <c r="B13">
        <f t="shared" si="4"/>
        <v>2009</v>
      </c>
      <c r="C13">
        <v>93</v>
      </c>
      <c r="D13" s="8">
        <f t="shared" si="0"/>
        <v>135.73684210526318</v>
      </c>
      <c r="E13" s="8">
        <f t="shared" si="1"/>
        <v>-42.736842105263179</v>
      </c>
      <c r="F13" s="8">
        <f t="shared" si="2"/>
        <v>1826.4376731301957</v>
      </c>
      <c r="G13" s="8">
        <f t="shared" si="3"/>
        <v>674.63227146814472</v>
      </c>
    </row>
    <row r="14" spans="1:12" x14ac:dyDescent="0.3">
      <c r="A14">
        <v>13</v>
      </c>
      <c r="B14">
        <f t="shared" si="4"/>
        <v>2010</v>
      </c>
      <c r="C14">
        <v>135</v>
      </c>
      <c r="D14" s="8">
        <f t="shared" si="0"/>
        <v>146.71052631578948</v>
      </c>
      <c r="E14" s="8">
        <f t="shared" si="1"/>
        <v>-11.71052631578948</v>
      </c>
      <c r="F14" s="8">
        <f t="shared" si="2"/>
        <v>137.13642659279793</v>
      </c>
      <c r="G14" s="8">
        <f t="shared" si="3"/>
        <v>962.63227146814495</v>
      </c>
    </row>
    <row r="15" spans="1:12" x14ac:dyDescent="0.3">
      <c r="A15">
        <v>14</v>
      </c>
      <c r="B15">
        <f t="shared" si="4"/>
        <v>2011</v>
      </c>
      <c r="C15">
        <v>148</v>
      </c>
      <c r="D15" s="8">
        <f t="shared" si="0"/>
        <v>157.68421052631581</v>
      </c>
      <c r="E15" s="8">
        <f t="shared" si="1"/>
        <v>-9.6842105263158089</v>
      </c>
      <c r="F15" s="8">
        <f t="shared" si="2"/>
        <v>93.783933518005924</v>
      </c>
      <c r="G15" s="8">
        <f t="shared" si="3"/>
        <v>4.1059556786703055</v>
      </c>
    </row>
    <row r="16" spans="1:12" x14ac:dyDescent="0.3">
      <c r="A16">
        <v>15</v>
      </c>
      <c r="B16">
        <f t="shared" si="4"/>
        <v>2012</v>
      </c>
      <c r="C16">
        <v>132</v>
      </c>
      <c r="D16" s="8">
        <f t="shared" si="0"/>
        <v>168.65789473684211</v>
      </c>
      <c r="E16" s="8">
        <f t="shared" si="1"/>
        <v>-36.65789473684211</v>
      </c>
      <c r="F16" s="8">
        <f t="shared" si="2"/>
        <v>1343.8012465373965</v>
      </c>
      <c r="G16" s="8">
        <f t="shared" si="3"/>
        <v>727.57963988919585</v>
      </c>
    </row>
    <row r="17" spans="1:12" x14ac:dyDescent="0.3">
      <c r="A17">
        <v>16</v>
      </c>
      <c r="B17">
        <f t="shared" si="4"/>
        <v>2013</v>
      </c>
      <c r="C17">
        <v>173</v>
      </c>
      <c r="D17" s="8">
        <f t="shared" si="0"/>
        <v>179.63157894736844</v>
      </c>
      <c r="E17" s="8">
        <f t="shared" si="1"/>
        <v>-6.631578947368439</v>
      </c>
      <c r="F17" s="8">
        <f t="shared" si="2"/>
        <v>43.977839335180292</v>
      </c>
      <c r="G17" s="8">
        <f t="shared" si="3"/>
        <v>901.57963988919585</v>
      </c>
    </row>
    <row r="18" spans="1:12" x14ac:dyDescent="0.3">
      <c r="A18">
        <v>17</v>
      </c>
      <c r="B18">
        <f t="shared" si="4"/>
        <v>2014</v>
      </c>
      <c r="C18">
        <v>232</v>
      </c>
      <c r="D18" s="8">
        <f t="shared" si="0"/>
        <v>190.60526315789477</v>
      </c>
      <c r="E18" s="8">
        <f t="shared" si="1"/>
        <v>41.394736842105232</v>
      </c>
      <c r="F18" s="8">
        <f t="shared" si="2"/>
        <v>1713.5242382271442</v>
      </c>
      <c r="G18" s="8">
        <f t="shared" si="3"/>
        <v>2306.5270083102482</v>
      </c>
      <c r="J18" t="s">
        <v>63</v>
      </c>
      <c r="K18">
        <v>1.08</v>
      </c>
    </row>
    <row r="19" spans="1:12" x14ac:dyDescent="0.3">
      <c r="A19">
        <v>18</v>
      </c>
      <c r="B19">
        <f t="shared" si="4"/>
        <v>2015</v>
      </c>
      <c r="C19">
        <v>212</v>
      </c>
      <c r="D19" s="8">
        <f t="shared" si="0"/>
        <v>201.57894736842107</v>
      </c>
      <c r="E19" s="8">
        <f t="shared" si="1"/>
        <v>10.421052631578931</v>
      </c>
      <c r="F19" s="8">
        <f t="shared" si="2"/>
        <v>108.59833795013816</v>
      </c>
      <c r="G19" s="8">
        <f t="shared" si="3"/>
        <v>959.36911357340625</v>
      </c>
      <c r="J19" t="s">
        <v>64</v>
      </c>
      <c r="K19">
        <v>1.36</v>
      </c>
    </row>
    <row r="20" spans="1:12" x14ac:dyDescent="0.3">
      <c r="A20">
        <v>19</v>
      </c>
      <c r="B20">
        <f t="shared" si="4"/>
        <v>2016</v>
      </c>
      <c r="C20">
        <v>234</v>
      </c>
      <c r="D20" s="8">
        <f t="shared" si="0"/>
        <v>212.5526315789474</v>
      </c>
      <c r="E20" s="8">
        <f t="shared" si="1"/>
        <v>21.447368421052602</v>
      </c>
      <c r="F20" s="8">
        <f t="shared" si="2"/>
        <v>459.98961218836439</v>
      </c>
      <c r="G20" s="8">
        <f t="shared" si="3"/>
        <v>121.57963988919639</v>
      </c>
    </row>
    <row r="21" spans="1:12" x14ac:dyDescent="0.3">
      <c r="F21" t="s">
        <v>52</v>
      </c>
      <c r="G21" t="s">
        <v>52</v>
      </c>
    </row>
    <row r="22" spans="1:12" x14ac:dyDescent="0.3">
      <c r="F22" s="8">
        <f>SUM(F2:F20)</f>
        <v>11890.763157894735</v>
      </c>
      <c r="G22" s="8">
        <f>SUM(G3:G20)</f>
        <v>20786.854570637115</v>
      </c>
      <c r="J22">
        <v>0</v>
      </c>
      <c r="K22">
        <f>K18</f>
        <v>1.08</v>
      </c>
      <c r="L22" t="s">
        <v>65</v>
      </c>
    </row>
    <row r="23" spans="1:12" x14ac:dyDescent="0.3">
      <c r="J23">
        <f>K22</f>
        <v>1.08</v>
      </c>
      <c r="K23">
        <f>K19</f>
        <v>1.36</v>
      </c>
      <c r="L23" t="s">
        <v>66</v>
      </c>
    </row>
    <row r="24" spans="1:12" x14ac:dyDescent="0.3">
      <c r="J24">
        <f t="shared" ref="J24:J27" si="5">K23</f>
        <v>1.36</v>
      </c>
      <c r="K24">
        <v>2</v>
      </c>
      <c r="L24" t="s">
        <v>67</v>
      </c>
    </row>
    <row r="25" spans="1:12" x14ac:dyDescent="0.3">
      <c r="J25">
        <f t="shared" si="5"/>
        <v>2</v>
      </c>
      <c r="K25">
        <f>4-K23</f>
        <v>2.6399999999999997</v>
      </c>
      <c r="L25" t="s">
        <v>67</v>
      </c>
    </row>
    <row r="26" spans="1:12" x14ac:dyDescent="0.3">
      <c r="J26">
        <f t="shared" si="5"/>
        <v>2.6399999999999997</v>
      </c>
      <c r="K26">
        <f>4-K22</f>
        <v>2.92</v>
      </c>
      <c r="L26" t="s">
        <v>66</v>
      </c>
    </row>
    <row r="27" spans="1:12" x14ac:dyDescent="0.3">
      <c r="J27">
        <f t="shared" si="5"/>
        <v>2.92</v>
      </c>
      <c r="K27">
        <v>4</v>
      </c>
      <c r="L27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airtopia</dc:creator>
  <cp:lastModifiedBy>User</cp:lastModifiedBy>
  <dcterms:created xsi:type="dcterms:W3CDTF">2007-10-27T03:10:04Z</dcterms:created>
  <dcterms:modified xsi:type="dcterms:W3CDTF">2018-08-17T11:41:13Z</dcterms:modified>
</cp:coreProperties>
</file>