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 firstSheet="1" activeTab="2"/>
  </bookViews>
  <sheets>
    <sheet name="현행추정부채" sheetId="1" r:id="rId1"/>
    <sheet name="보험가격준비금익스포져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보험가격준비금익스포져!$AD$3:$AI$123</definedName>
    <definedName name="_xlnm._FilterDatabase" localSheetId="5" hidden="1">신용위험_재보험계약!$AE$4:$AI$320</definedName>
  </definedNames>
  <calcPr calcId="162913"/>
</workbook>
</file>

<file path=xl/calcChain.xml><?xml version="1.0" encoding="utf-8"?>
<calcChain xmlns="http://schemas.openxmlformats.org/spreadsheetml/2006/main"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G16" i="1"/>
  <c r="H16" i="1"/>
  <c r="I16" i="1"/>
  <c r="J16" i="1"/>
  <c r="O16" i="1"/>
  <c r="P16" i="1"/>
  <c r="R16" i="1"/>
  <c r="G17" i="1"/>
  <c r="H17" i="1"/>
  <c r="I17" i="1"/>
  <c r="J17" i="1"/>
  <c r="O17" i="1"/>
  <c r="P17" i="1"/>
  <c r="R17" i="1"/>
  <c r="G18" i="1"/>
  <c r="H18" i="1"/>
  <c r="I18" i="1"/>
  <c r="J18" i="1"/>
  <c r="O18" i="1"/>
  <c r="P18" i="1"/>
  <c r="R18" i="1"/>
  <c r="G19" i="1"/>
  <c r="H19" i="1"/>
  <c r="I19" i="1"/>
  <c r="J19" i="1"/>
  <c r="O19" i="1"/>
  <c r="P19" i="1"/>
  <c r="R19" i="1"/>
  <c r="G20" i="1"/>
  <c r="H20" i="1"/>
  <c r="I20" i="1"/>
  <c r="J20" i="1"/>
  <c r="O20" i="1"/>
  <c r="P20" i="1"/>
  <c r="R20" i="1"/>
  <c r="G21" i="1"/>
  <c r="H21" i="1"/>
  <c r="I21" i="1"/>
  <c r="J21" i="1"/>
  <c r="O21" i="1"/>
  <c r="P21" i="1"/>
  <c r="R21" i="1"/>
  <c r="G22" i="1"/>
  <c r="H22" i="1"/>
  <c r="I22" i="1"/>
  <c r="J22" i="1"/>
  <c r="O22" i="1"/>
  <c r="P22" i="1"/>
  <c r="R22" i="1"/>
  <c r="L5" i="5"/>
  <c r="K5" i="5"/>
  <c r="J5" i="5"/>
  <c r="I5" i="5"/>
  <c r="H5" i="5"/>
  <c r="G5" i="5"/>
  <c r="F5" i="5"/>
  <c r="E5" i="5"/>
  <c r="D5" i="5"/>
  <c r="C5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E40" i="2" l="1"/>
  <c r="Q19" i="1"/>
  <c r="F18" i="1"/>
  <c r="F16" i="1"/>
  <c r="N20" i="1"/>
  <c r="F19" i="1"/>
  <c r="Q16" i="1"/>
  <c r="Q22" i="1"/>
  <c r="N19" i="1"/>
  <c r="E19" i="1" s="1"/>
  <c r="N18" i="1"/>
  <c r="Q21" i="1"/>
  <c r="N22" i="1"/>
  <c r="Q18" i="1"/>
  <c r="Q17" i="1"/>
  <c r="F21" i="1"/>
  <c r="F17" i="1"/>
  <c r="F22" i="1"/>
  <c r="E22" i="1" s="1"/>
  <c r="F20" i="1"/>
  <c r="E18" i="1"/>
  <c r="N16" i="1"/>
  <c r="E16" i="1" s="1"/>
  <c r="N21" i="1"/>
  <c r="Q20" i="1"/>
  <c r="N17" i="1"/>
  <c r="E17" i="1" s="1"/>
  <c r="M7" i="7"/>
  <c r="L7" i="7"/>
  <c r="K7" i="7"/>
  <c r="J7" i="7"/>
  <c r="I7" i="7"/>
  <c r="H7" i="7"/>
  <c r="G7" i="7"/>
  <c r="F7" i="7"/>
  <c r="E21" i="1" l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K17" i="7"/>
  <c r="G17" i="7"/>
  <c r="J17" i="7"/>
  <c r="F17" i="7"/>
  <c r="H17" i="7"/>
  <c r="I17" i="7"/>
  <c r="E17" i="7"/>
  <c r="M17" i="7" l="1"/>
  <c r="L17" i="7"/>
  <c r="P18" i="7"/>
  <c r="O19" i="7" s="1"/>
  <c r="F18" i="7"/>
  <c r="M18" i="7"/>
  <c r="I18" i="7"/>
  <c r="E18" i="7"/>
  <c r="K18" i="7"/>
  <c r="L18" i="7"/>
  <c r="H18" i="7"/>
  <c r="G18" i="7"/>
  <c r="J18" i="7" l="1"/>
  <c r="P19" i="7"/>
  <c r="O20" i="7" s="1"/>
  <c r="F19" i="7"/>
  <c r="G19" i="7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E35" i="2" s="1"/>
  <c r="AD20" i="3"/>
  <c r="D35" i="2" s="1"/>
  <c r="AC20" i="3"/>
  <c r="C35" i="2" s="1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E37" i="2" s="1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C37" i="2" l="1"/>
  <c r="D37" i="2"/>
  <c r="D39" i="2"/>
  <c r="C39" i="2"/>
  <c r="D32" i="5"/>
  <c r="P20" i="7"/>
  <c r="O21" i="7" s="1"/>
  <c r="L20" i="7"/>
  <c r="K20" i="7"/>
  <c r="M20" i="7"/>
  <c r="E19" i="7"/>
  <c r="H19" i="7"/>
  <c r="I19" i="7"/>
  <c r="K19" i="7"/>
  <c r="J19" i="7"/>
  <c r="L19" i="7"/>
  <c r="M19" i="7"/>
  <c r="E2" i="5"/>
  <c r="C8" i="5"/>
  <c r="F20" i="7" l="1"/>
  <c r="G20" i="7"/>
  <c r="P21" i="7"/>
  <c r="O22" i="7" s="1"/>
  <c r="J21" i="7"/>
  <c r="I21" i="7"/>
  <c r="J20" i="7"/>
  <c r="E20" i="7"/>
  <c r="I20" i="7"/>
  <c r="H20" i="7"/>
  <c r="D8" i="5"/>
  <c r="F2" i="5"/>
  <c r="E32" i="5" l="1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K26" i="7"/>
  <c r="M26" i="7"/>
  <c r="I26" i="7"/>
  <c r="E26" i="7"/>
  <c r="L26" i="7"/>
  <c r="H26" i="7"/>
  <c r="G26" i="7"/>
  <c r="I8" i="5"/>
  <c r="K2" i="5"/>
  <c r="J32" i="5" l="1"/>
  <c r="K32" i="5"/>
  <c r="P27" i="7"/>
  <c r="O28" i="7" s="1"/>
  <c r="M27" i="7"/>
  <c r="H27" i="7"/>
  <c r="G27" i="7"/>
  <c r="F27" i="7"/>
  <c r="J8" i="5"/>
  <c r="L2" i="5"/>
  <c r="L27" i="7" l="1"/>
  <c r="K27" i="7"/>
  <c r="E27" i="7"/>
  <c r="J27" i="7"/>
  <c r="I27" i="7"/>
  <c r="P28" i="7"/>
  <c r="O29" i="7" s="1"/>
  <c r="K28" i="7"/>
  <c r="F28" i="7"/>
  <c r="K8" i="5"/>
  <c r="J28" i="7" l="1"/>
  <c r="I28" i="7"/>
  <c r="M28" i="7"/>
  <c r="H28" i="7"/>
  <c r="E28" i="7"/>
  <c r="G28" i="7"/>
  <c r="L28" i="7"/>
  <c r="L32" i="5"/>
  <c r="P29" i="7"/>
  <c r="O30" i="7" s="1"/>
  <c r="K29" i="7"/>
  <c r="G29" i="7"/>
  <c r="F29" i="7"/>
  <c r="M29" i="7"/>
  <c r="E29" i="7"/>
  <c r="L8" i="5"/>
  <c r="H29" i="7" l="1"/>
  <c r="J29" i="7"/>
  <c r="I29" i="7"/>
  <c r="L29" i="7"/>
  <c r="J30" i="7"/>
  <c r="J15" i="7" s="1"/>
  <c r="J6" i="7" s="1"/>
  <c r="J5" i="7" s="1"/>
  <c r="F30" i="7"/>
  <c r="F15" i="7" s="1"/>
  <c r="F6" i="7" s="1"/>
  <c r="F5" i="7" s="1"/>
  <c r="M30" i="7"/>
  <c r="M15" i="7" s="1"/>
  <c r="M6" i="7" s="1"/>
  <c r="M5" i="7" s="1"/>
  <c r="I30" i="7"/>
  <c r="I15" i="7" s="1"/>
  <c r="I6" i="7" s="1"/>
  <c r="I5" i="7" s="1"/>
  <c r="E30" i="7"/>
  <c r="E15" i="7" s="1"/>
  <c r="E6" i="7" s="1"/>
  <c r="G30" i="7"/>
  <c r="G15" i="7" s="1"/>
  <c r="G6" i="7" s="1"/>
  <c r="G5" i="7" s="1"/>
  <c r="L30" i="7"/>
  <c r="L15" i="7" s="1"/>
  <c r="L6" i="7" s="1"/>
  <c r="L5" i="7" s="1"/>
  <c r="H30" i="7"/>
  <c r="H15" i="7" s="1"/>
  <c r="H6" i="7" s="1"/>
  <c r="H5" i="7" s="1"/>
  <c r="K30" i="7"/>
  <c r="K15" i="7" s="1"/>
  <c r="K6" i="7" s="1"/>
  <c r="K5" i="7" s="1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E5" i="7" l="1"/>
  <c r="D5" i="7" s="1"/>
  <c r="D6" i="7"/>
  <c r="D15" i="7"/>
  <c r="J36" i="2"/>
  <c r="N36" i="2" s="1"/>
  <c r="C10" i="2" s="1"/>
  <c r="J40" i="2"/>
  <c r="N40" i="2" s="1"/>
  <c r="C14" i="2" s="1"/>
  <c r="J42" i="2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N42" i="2"/>
  <c r="C16" i="2" s="1"/>
  <c r="J16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R36" i="2"/>
  <c r="K10" i="2" s="1"/>
  <c r="Q10" i="2" s="1"/>
  <c r="R40" i="2"/>
  <c r="K14" i="2" s="1"/>
  <c r="Q14" i="2" s="1"/>
  <c r="R42" i="2"/>
  <c r="K16" i="2" s="1"/>
  <c r="Q16" i="2" s="1"/>
  <c r="J45" i="2"/>
  <c r="J49" i="2"/>
  <c r="G24" i="2" l="1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8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25" i="2" l="1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J47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J53" i="1"/>
  <c r="J52" i="1"/>
  <c r="J51" i="1"/>
  <c r="J50" i="1"/>
  <c r="J49" i="1"/>
  <c r="J48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M36" i="1"/>
  <c r="L36" i="1"/>
  <c r="K36" i="1"/>
  <c r="J36" i="1"/>
  <c r="I36" i="1"/>
  <c r="H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<sst xmlns="http://schemas.openxmlformats.org/spreadsheetml/2006/main" count="3938" uniqueCount="1034">
  <si>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</si>
  <si>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</si>
  <si>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</si>
  <si>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</si>
  <si>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</si>
  <si>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</si>
  <si>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</si>
  <si>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</si>
  <si>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</si>
  <si>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</si>
  <si>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</si>
  <si>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</si>
  <si>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</si>
  <si>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</si>
  <si>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</si>
  <si>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</si>
  <si>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</si>
  <si>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</si>
  <si>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</si>
  <si>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</si>
  <si>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</si>
  <si>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</si>
  <si>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</si>
  <si>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</si>
  <si>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</si>
  <si>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</si>
  <si>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</si>
  <si>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</si>
  <si>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</si>
  <si>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</si>
  <si>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</si>
  <si>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</si>
  <si>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</si>
  <si>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</si>
  <si>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</si>
  <si>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</si>
  <si>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</si>
  <si>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</si>
  <si>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</si>
  <si>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</si>
  <si>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</si>
  <si>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</si>
  <si>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</si>
  <si>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</si>
  <si>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</si>
  <si>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</si>
  <si>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</si>
  <si>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</si>
  <si>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</si>
  <si>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</si>
  <si>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</si>
  <si>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</si>
  <si>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</si>
  <si>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</si>
  <si>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</si>
  <si>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</si>
  <si>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</si>
  <si>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</si>
  <si>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</si>
  <si>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</si>
  <si>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</si>
  <si>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</si>
  <si>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</si>
  <si>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</si>
  <si>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</si>
  <si>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</si>
  <si>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</si>
  <si>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</si>
  <si>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</si>
  <si>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</si>
  <si>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</si>
  <si>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</si>
  <si>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</si>
  <si>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</si>
  <si>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</si>
  <si>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</si>
  <si>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</si>
  <si>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</si>
  <si>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</si>
  <si>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</si>
  <si>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</si>
  <si>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</si>
  <si>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</si>
  <si>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</si>
  <si>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</si>
  <si>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</si>
  <si>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</si>
  <si>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</si>
  <si>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</si>
  <si>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</si>
  <si>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</si>
  <si>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</si>
  <si>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</si>
  <si>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</si>
  <si>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</si>
  <si>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</si>
  <si>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</si>
  <si>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</si>
  <si>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</si>
  <si>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</si>
  <si>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</si>
  <si>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</si>
  <si>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</si>
  <si>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</si>
  <si>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</si>
  <si>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</si>
  <si>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</si>
  <si>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</si>
  <si>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</si>
  <si>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</si>
  <si>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</si>
  <si>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</si>
  <si>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</si>
  <si>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</si>
  <si>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</si>
  <si>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</si>
  <si>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</si>
  <si>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</si>
  <si>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</si>
  <si>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</si>
  <si>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</si>
  <si>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</si>
  <si>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</si>
  <si>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</si>
  <si>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</si>
  <si>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</si>
  <si>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</si>
  <si>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</si>
  <si>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</si>
  <si>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</si>
  <si>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</si>
  <si>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</si>
  <si>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</si>
  <si>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</si>
  <si>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</si>
  <si>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</si>
  <si>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</si>
  <si>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</si>
  <si>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</si>
  <si>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</si>
  <si>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</si>
  <si>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</si>
  <si>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</si>
  <si>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</si>
  <si>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</si>
  <si>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</si>
  <si>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</si>
  <si>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</si>
  <si>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</si>
  <si>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</si>
  <si>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</si>
  <si>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</si>
  <si>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</si>
  <si>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</si>
  <si>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</si>
  <si>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</si>
  <si>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</si>
  <si>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</si>
  <si>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</si>
  <si>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</si>
  <si>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</si>
  <si>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</si>
  <si>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</si>
  <si>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</si>
  <si>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</si>
  <si>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</si>
  <si>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</si>
  <si>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</si>
  <si>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</si>
  <si>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</si>
  <si>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</si>
  <si>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</si>
  <si>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</si>
  <si>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</si>
  <si>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</si>
  <si>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</si>
  <si>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</si>
  <si>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</si>
  <si>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</si>
  <si>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</si>
  <si>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</si>
  <si>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</si>
  <si>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</si>
  <si>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</si>
  <si>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</si>
  <si>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</si>
  <si>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</si>
  <si>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</si>
  <si>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</si>
  <si>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</si>
  <si>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</si>
  <si>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</si>
  <si>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</si>
  <si>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</si>
  <si>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</si>
  <si>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</si>
  <si>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</si>
  <si>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</si>
  <si>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</si>
  <si>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</si>
  <si>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</si>
  <si>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</si>
  <si>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</si>
  <si>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</si>
  <si>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</si>
  <si>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</si>
  <si>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</si>
  <si>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</si>
  <si>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</si>
  <si>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</si>
  <si>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</si>
  <si>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</si>
  <si>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</si>
  <si>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</si>
  <si>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</si>
  <si>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</si>
  <si>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</si>
  <si>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</si>
  <si>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</si>
  <si>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</si>
  <si>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</si>
  <si>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</si>
  <si>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</si>
  <si>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</si>
  <si>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</si>
  <si>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</si>
  <si>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</si>
  <si>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</si>
  <si>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</si>
  <si>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</si>
  <si>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</si>
  <si>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</si>
  <si>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</si>
  <si>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</si>
  <si>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</si>
  <si>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</si>
  <si>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</si>
  <si>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</si>
  <si>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</si>
  <si>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</si>
  <si>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</si>
  <si>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</si>
  <si>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</si>
  <si>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</si>
  <si>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</si>
  <si>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</si>
  <si>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</si>
  <si>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</si>
  <si>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</si>
  <si>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</si>
  <si>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</si>
  <si>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</si>
  <si>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</si>
  <si>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</si>
  <si>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</si>
  <si>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</si>
  <si>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</si>
  <si>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</si>
  <si>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</si>
  <si>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</si>
  <si>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</si>
  <si>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</si>
  <si>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</si>
  <si>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</si>
  <si>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</si>
  <si>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</si>
  <si>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</si>
  <si>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</si>
  <si>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</si>
  <si>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</si>
  <si>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</si>
  <si>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</si>
  <si>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</si>
  <si>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</si>
  <si>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</si>
  <si>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</si>
  <si>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</si>
  <si>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</si>
  <si>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</si>
  <si>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</si>
  <si>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</si>
  <si>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</si>
  <si>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</si>
  <si>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</si>
  <si>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</si>
  <si>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</si>
  <si>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</si>
  <si>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</si>
  <si>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</si>
  <si>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</si>
  <si>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</si>
  <si>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</si>
  <si>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</si>
  <si>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</si>
  <si>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</si>
  <si>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</si>
  <si>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</si>
  <si>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</si>
  <si>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</si>
  <si>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</si>
  <si>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</si>
  <si>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</si>
  <si>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</si>
  <si>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</si>
  <si>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</si>
  <si>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</si>
  <si>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</si>
  <si>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</si>
  <si>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</si>
  <si>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</si>
  <si>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</si>
  <si>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</si>
  <si>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</si>
  <si>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</si>
  <si>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</si>
  <si>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</si>
  <si>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</si>
  <si>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</si>
  <si>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</si>
  <si>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</si>
  <si>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</si>
  <si>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</si>
  <si>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</si>
  <si>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</si>
  <si>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</si>
  <si>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</si>
  <si>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</si>
  <si>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</si>
  <si>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</si>
  <si>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</si>
  <si>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</si>
  <si>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</si>
  <si>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</si>
  <si>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</si>
  <si>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</si>
  <si>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</si>
  <si>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</si>
  <si>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</si>
  <si>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</si>
  <si>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</si>
  <si>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</si>
  <si>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</si>
  <si>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</si>
  <si>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</si>
  <si>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</si>
  <si>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</si>
  <si>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</si>
  <si>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</si>
  <si>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</si>
  <si>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</si>
  <si>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</si>
  <si>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</si>
  <si>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</si>
  <si>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</si>
  <si>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</si>
  <si>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</si>
  <si>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</si>
  <si>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</si>
  <si>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</si>
  <si>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</si>
  <si>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</si>
  <si>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</si>
  <si>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</si>
  <si>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</si>
  <si>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</si>
  <si>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</si>
  <si>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</si>
  <si>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14</t>
  </si>
  <si>
    <t>P</t>
  </si>
  <si>
    <t>N</t>
  </si>
  <si>
    <t>05</t>
  </si>
  <si>
    <t>06</t>
  </si>
  <si>
    <t>07</t>
  </si>
  <si>
    <t>09</t>
  </si>
  <si>
    <t>10</t>
  </si>
  <si>
    <t>11</t>
  </si>
  <si>
    <t>12</t>
  </si>
  <si>
    <t>13</t>
  </si>
  <si>
    <t>RINSC_CD</t>
    <phoneticPr fontId="3" type="noConversion"/>
  </si>
  <si>
    <t>121002</t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</si>
  <si>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</si>
  <si>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</si>
  <si>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</si>
  <si>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</si>
  <si>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</si>
  <si>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</si>
  <si>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</si>
  <si>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</si>
  <si>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</si>
  <si>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</si>
  <si>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</si>
  <si>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</si>
  <si>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</si>
  <si>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</si>
  <si>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</si>
  <si>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</si>
  <si>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</si>
  <si>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</si>
  <si>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</si>
  <si>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</si>
  <si>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</si>
  <si>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</si>
  <si>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</si>
  <si>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</si>
  <si>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</si>
  <si>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</si>
  <si>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</si>
  <si>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</si>
  <si>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</si>
  <si>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</si>
  <si>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</si>
  <si>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</si>
  <si>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</si>
  <si>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</si>
  <si>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</si>
  <si>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</si>
  <si>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</si>
  <si>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</si>
  <si>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</si>
  <si>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</si>
  <si>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</si>
  <si>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</si>
  <si>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</si>
  <si>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</si>
  <si>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</si>
  <si>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</si>
  <si>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</si>
  <si>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</si>
  <si>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</si>
  <si>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</si>
  <si>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</si>
  <si>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</si>
  <si>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</si>
  <si>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</si>
  <si>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</si>
  <si>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</si>
  <si>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141004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</si>
  <si>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</si>
  <si>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</si>
  <si>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</si>
  <si>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</si>
  <si>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</si>
  <si>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</si>
  <si>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</si>
  <si>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</si>
  <si>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</si>
  <si>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</si>
  <si>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</si>
  <si>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</si>
  <si>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</si>
  <si>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</si>
  <si>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</si>
  <si>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</si>
  <si>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</si>
  <si>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</si>
  <si>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</si>
  <si>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</si>
  <si>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</si>
  <si>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</si>
  <si>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</si>
  <si>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</si>
  <si>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</si>
  <si>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</si>
  <si>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</si>
  <si>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</si>
  <si>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</si>
  <si>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</si>
  <si>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</si>
  <si>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</si>
  <si>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</si>
  <si>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</si>
  <si>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</si>
  <si>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</si>
  <si>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</si>
  <si>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</si>
  <si>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</si>
  <si>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</si>
  <si>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</si>
  <si>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</si>
  <si>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</si>
  <si>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</si>
  <si>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</si>
  <si>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</si>
  <si>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</si>
  <si>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</si>
  <si>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</si>
  <si>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</si>
  <si>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</si>
  <si>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</si>
  <si>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</si>
  <si>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</si>
  <si>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313042</t>
  </si>
  <si>
    <t>313063</t>
  </si>
  <si>
    <t>313068</t>
  </si>
  <si>
    <t>313069</t>
  </si>
  <si>
    <t>313077</t>
  </si>
  <si>
    <t>313085</t>
  </si>
  <si>
    <t>313087</t>
  </si>
  <si>
    <t>313101</t>
  </si>
  <si>
    <t>313117</t>
  </si>
  <si>
    <t>313121</t>
  </si>
  <si>
    <t>313127</t>
  </si>
  <si>
    <t>327019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</si>
  <si>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</si>
  <si>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</si>
  <si>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</si>
  <si>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</si>
  <si>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</si>
  <si>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</si>
  <si>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</si>
  <si>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</si>
  <si>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345004</t>
  </si>
  <si>
    <t>373003</t>
  </si>
  <si>
    <t>511053</t>
  </si>
  <si>
    <t>511079</t>
  </si>
  <si>
    <t>511081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</si>
  <si>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</si>
  <si>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</si>
  <si>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</si>
  <si>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</si>
  <si>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</si>
  <si>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</si>
  <si>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</si>
  <si>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</si>
  <si>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</si>
  <si>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</si>
  <si>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</si>
  <si>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</si>
  <si>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</si>
  <si>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</si>
  <si>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</si>
  <si>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</si>
  <si>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</si>
  <si>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</si>
  <si>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</si>
  <si>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511127</t>
  </si>
  <si>
    <t>511129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</si>
  <si>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</si>
  <si>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</si>
  <si>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</si>
  <si>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</si>
  <si>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</si>
  <si>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</si>
  <si>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</si>
  <si>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</si>
  <si>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</si>
  <si>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</si>
  <si>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</si>
  <si>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511167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</si>
  <si>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</si>
  <si>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</si>
  <si>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</si>
  <si>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</si>
  <si>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</si>
  <si>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</si>
  <si>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</si>
  <si>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</si>
  <si>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</si>
  <si>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</si>
  <si>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</si>
  <si>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</si>
  <si>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</si>
  <si>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</si>
  <si>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</si>
  <si>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511206</t>
  </si>
  <si>
    <t>511212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</si>
  <si>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</si>
  <si>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</si>
  <si>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</si>
  <si>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</si>
  <si>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</si>
  <si>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</si>
  <si>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</si>
  <si>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</si>
  <si>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</si>
  <si>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</si>
  <si>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</si>
  <si>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</si>
  <si>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</si>
  <si>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</si>
  <si>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</si>
  <si>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</si>
  <si>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</si>
  <si>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</si>
  <si>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</si>
  <si>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511273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</si>
  <si>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</si>
  <si>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</si>
  <si>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</si>
  <si>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</si>
  <si>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</si>
  <si>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</si>
  <si>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</si>
  <si>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</si>
  <si>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</si>
  <si>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</si>
  <si>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</si>
  <si>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</si>
  <si>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</si>
  <si>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511293</t>
  </si>
  <si>
    <t>511295</t>
  </si>
  <si>
    <t>511296</t>
  </si>
  <si>
    <t>511297</t>
  </si>
  <si>
    <t>511298</t>
  </si>
  <si>
    <t>511299</t>
  </si>
  <si>
    <t>512009</t>
  </si>
  <si>
    <t>512021</t>
  </si>
  <si>
    <t>525003</t>
  </si>
  <si>
    <t>525005</t>
  </si>
  <si>
    <t>525006</t>
  </si>
  <si>
    <t>526009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</si>
  <si>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</si>
  <si>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</si>
  <si>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</si>
  <si>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</si>
  <si>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</si>
  <si>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</si>
  <si>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</si>
  <si>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</si>
  <si>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</si>
  <si>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</si>
  <si>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</si>
  <si>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</si>
  <si>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</si>
  <si>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</si>
  <si>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</si>
  <si>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</si>
  <si>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</si>
  <si>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</si>
  <si>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</si>
  <si>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</si>
  <si>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</si>
  <si>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</si>
  <si>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</si>
  <si>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559008</t>
  </si>
  <si>
    <t>586002</t>
  </si>
  <si>
    <t>999A11</t>
  </si>
  <si>
    <t>999A12</t>
  </si>
  <si>
    <t>999A21</t>
  </si>
  <si>
    <t>999A22</t>
  </si>
  <si>
    <t>999S21</t>
  </si>
  <si>
    <t>122032</t>
  </si>
  <si>
    <t>122042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</si>
  <si>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</si>
  <si>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</si>
  <si>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</si>
  <si>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</si>
  <si>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</si>
  <si>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</si>
  <si>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</si>
  <si>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</si>
  <si>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</si>
  <si>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</si>
  <si>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</si>
  <si>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</si>
  <si>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</si>
  <si>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</si>
  <si>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</si>
  <si>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</si>
  <si>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</si>
  <si>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</si>
  <si>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</si>
  <si>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</si>
  <si>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</si>
  <si>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</si>
  <si>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185125</t>
  </si>
  <si>
    <t>313027</t>
  </si>
  <si>
    <t>313032</t>
  </si>
  <si>
    <t>313051</t>
  </si>
  <si>
    <t>313053</t>
  </si>
  <si>
    <t>313067</t>
  </si>
  <si>
    <t>313089</t>
  </si>
  <si>
    <t>313095</t>
  </si>
  <si>
    <t>313113</t>
  </si>
  <si>
    <t>313122</t>
  </si>
  <si>
    <t>327021</t>
  </si>
  <si>
    <t>327058</t>
  </si>
  <si>
    <t>327063</t>
  </si>
  <si>
    <t>511097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</si>
  <si>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</si>
  <si>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</si>
  <si>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</si>
  <si>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</si>
  <si>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</si>
  <si>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</si>
  <si>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</si>
  <si>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</si>
  <si>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</si>
  <si>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</si>
  <si>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</si>
  <si>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</si>
  <si>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</si>
  <si>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526014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</si>
  <si>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</si>
  <si>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</si>
  <si>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</si>
  <si>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</si>
  <si>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</si>
  <si>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</si>
  <si>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</si>
  <si>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</si>
  <si>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</si>
  <si>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</si>
  <si>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</si>
  <si>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</si>
  <si>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</si>
  <si>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</si>
  <si>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</si>
  <si>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</si>
  <si>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</si>
  <si>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</si>
  <si>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</si>
  <si>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</si>
  <si>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</si>
  <si>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</si>
  <si>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</si>
  <si>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</si>
  <si>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</si>
  <si>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</si>
  <si>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</si>
  <si>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</si>
  <si>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</si>
  <si>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</si>
  <si>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</si>
  <si>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</si>
  <si>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</si>
  <si>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</si>
  <si>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ALLIANZ GLOBAL CORPORATE &amp; SPECIALTY SE (US BRANCH, IL)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</si>
  <si>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</si>
  <si>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</si>
  <si>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</si>
  <si>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</si>
  <si>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</si>
  <si>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</si>
  <si>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</si>
  <si>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</si>
  <si>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</si>
  <si>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</si>
  <si>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</si>
  <si>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</si>
  <si>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</si>
  <si>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</si>
  <si>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</si>
  <si>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</si>
  <si>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</si>
  <si>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</si>
  <si>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</si>
  <si>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</si>
  <si>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</si>
  <si>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</si>
  <si>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</si>
  <si>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</si>
  <si>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</si>
  <si>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</si>
  <si>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</si>
  <si>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</si>
  <si>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</si>
  <si>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</si>
  <si>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</si>
  <si>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</si>
  <si>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</si>
  <si>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</si>
  <si>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</si>
  <si>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</si>
  <si>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</si>
  <si>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</si>
  <si>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RINSC_NM</t>
    <phoneticPr fontId="3" type="noConversion"/>
  </si>
  <si>
    <t>CHINA PACIFIC PROPERTY INSURANCE COMPANY LTD</t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</si>
  <si>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</si>
  <si>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</si>
  <si>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</si>
  <si>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</si>
  <si>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</si>
  <si>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</si>
  <si>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</si>
  <si>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</si>
  <si>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</si>
  <si>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</si>
  <si>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</si>
  <si>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</si>
  <si>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</si>
  <si>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</si>
  <si>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</si>
  <si>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</si>
  <si>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</si>
  <si>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</si>
  <si>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</si>
  <si>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</si>
  <si>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</si>
  <si>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</si>
  <si>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</si>
  <si>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</si>
  <si>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</si>
  <si>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</si>
  <si>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</si>
  <si>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</si>
  <si>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</si>
  <si>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</si>
  <si>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</si>
  <si>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</si>
  <si>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</si>
  <si>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</si>
  <si>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</si>
  <si>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</si>
  <si>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</si>
  <si>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</si>
  <si>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</si>
  <si>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</si>
  <si>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</si>
  <si>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</si>
  <si>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</si>
  <si>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</si>
  <si>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</si>
  <si>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</si>
  <si>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</si>
  <si>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</si>
  <si>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</si>
  <si>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</si>
  <si>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</si>
  <si>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</si>
  <si>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</si>
  <si>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</si>
  <si>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</si>
  <si>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</si>
  <si>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</si>
  <si>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</si>
  <si>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</si>
  <si>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</si>
  <si>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</si>
  <si>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</si>
  <si>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</si>
  <si>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</si>
  <si>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</si>
  <si>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</si>
  <si>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</si>
  <si>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</si>
  <si>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</si>
  <si>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</si>
  <si>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</si>
  <si>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</si>
  <si>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</si>
  <si>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GREAT AMERICAN INSURANCE COMPANY</t>
  </si>
  <si>
    <t>LIBERTY MUTUAL INSURANCE COMPANY</t>
  </si>
  <si>
    <t>TRANSATLANTIC REINSURANCE COMPANY</t>
  </si>
  <si>
    <t>SIRIUS AMERICA INSURANCE COMPANY</t>
  </si>
  <si>
    <t>AEGIS SECURITY INSURANCE COMPANY</t>
  </si>
  <si>
    <t>INTERNATIONAL GENERAL INSURANCE COMPANY LTD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</si>
  <si>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</si>
  <si>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</si>
  <si>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</si>
  <si>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</si>
  <si>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</si>
  <si>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</si>
  <si>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</si>
  <si>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BARENTS RE REINSURANCE COMPANY</t>
  </si>
  <si>
    <t>IRB-BRASIL RESSEGUROS S.A. (IRB-BRASIL RE)</t>
  </si>
  <si>
    <t>ROYAL &amp; SUN ALLIANCE INSURANCE PLC</t>
  </si>
  <si>
    <t>LLOYD'S SYNDICATE #0807(KILN MAT)</t>
  </si>
  <si>
    <t>ECCLESIASTICAL INSURANCE OFFICE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</si>
  <si>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</si>
  <si>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</si>
  <si>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</si>
  <si>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</si>
  <si>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</si>
  <si>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</si>
  <si>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</si>
  <si>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</si>
  <si>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</si>
  <si>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</si>
  <si>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</si>
  <si>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</si>
  <si>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</si>
  <si>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</si>
  <si>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</si>
  <si>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</si>
  <si>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</si>
  <si>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</si>
  <si>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#1301(STARSTONE)</t>
  </si>
  <si>
    <t>QBE INSURANCE (EUROPE) LTD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</si>
  <si>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</si>
  <si>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</si>
  <si>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</si>
  <si>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</si>
  <si>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</si>
  <si>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</si>
  <si>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</si>
  <si>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</si>
  <si>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</si>
  <si>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</si>
  <si>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#2468(MARKETFORM)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</si>
  <si>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</si>
  <si>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</si>
  <si>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</si>
  <si>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</si>
  <si>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</si>
  <si>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</si>
  <si>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</si>
  <si>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</si>
  <si>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</si>
  <si>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</si>
  <si>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</si>
  <si>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</si>
  <si>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STARSTONE INSURANCE SE</t>
  </si>
  <si>
    <t>ASPEN INSURANCE UK LTD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</si>
  <si>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</si>
  <si>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</si>
  <si>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</si>
  <si>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</si>
  <si>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</si>
  <si>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</si>
  <si>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</si>
  <si>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</si>
  <si>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</si>
  <si>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</si>
  <si>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</si>
  <si>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</si>
  <si>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</si>
  <si>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</si>
  <si>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</si>
  <si>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</si>
  <si>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#0382(HDU)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</si>
  <si>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</si>
  <si>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</si>
  <si>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</si>
  <si>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</si>
  <si>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</si>
  <si>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</si>
  <si>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</si>
  <si>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</si>
  <si>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</si>
  <si>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</si>
  <si>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</si>
  <si>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</si>
  <si>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#2088(CATLIN)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</si>
  <si>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</si>
  <si>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</si>
  <si>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</si>
  <si>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</si>
  <si>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</si>
  <si>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</si>
  <si>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</si>
  <si>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AMLIN INSURANCE SE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</si>
  <si>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</si>
  <si>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</si>
  <si>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</si>
  <si>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</si>
  <si>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</si>
  <si>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</si>
  <si>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</si>
  <si>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</si>
  <si>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</si>
  <si>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</si>
  <si>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</si>
  <si>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</si>
  <si>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</si>
  <si>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</si>
  <si>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</si>
  <si>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</si>
  <si>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</si>
  <si>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</si>
  <si>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</si>
  <si>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</si>
  <si>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</si>
  <si>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</si>
  <si>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</si>
  <si>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</si>
  <si>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</si>
  <si>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</si>
  <si>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</si>
  <si>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</si>
  <si>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TRANSATLANTIC REINSURANCE COMPANY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</si>
  <si>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</si>
  <si>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</si>
  <si>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</si>
  <si>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</si>
  <si>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</si>
  <si>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NATIONAL UNION FIRE INSURANCE COMPANY OF PITTSBURGH PA</t>
  </si>
  <si>
    <t>AMERICAN STANDARD INSURANCE COMPANY OF WISCONSIN</t>
  </si>
  <si>
    <t>SHELTER MUTUAL INSURANCE COMPANY</t>
  </si>
  <si>
    <t>ENDURANCE SPECIALTY INSURANCE LTD</t>
  </si>
  <si>
    <t>VALIDUS REINSURANCE LTD</t>
  </si>
  <si>
    <t>SIRIUS BERMUDA INSURANCE COMPANY LTD</t>
  </si>
  <si>
    <t>LLOYD'S SYNDICATE #1007(SVB)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</si>
  <si>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</si>
  <si>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</si>
  <si>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</si>
  <si>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</si>
  <si>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</si>
  <si>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</si>
  <si>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</si>
  <si>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</si>
  <si>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</si>
  <si>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</si>
  <si>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</si>
  <si>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</si>
  <si>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</si>
  <si>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</si>
  <si>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</si>
  <si>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</si>
  <si>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TUGU INSURANCE COMPANY LTD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</si>
  <si>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</si>
  <si>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</si>
  <si>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</si>
  <si>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</si>
  <si>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TRUST INTERNATIONAL INSURANCE &amp; REINSURANCE COMPANY BSC (TRUST RE)</t>
  </si>
  <si>
    <t>ASIA CAPITAL REINSURANCE GROUP PTE. LTD</t>
  </si>
  <si>
    <t>AXA CORPORATE SOLUTIONS ASSURANCE (SINGAPORE BRANCH)</t>
  </si>
  <si>
    <t>IRONSHORE EUROPE LTD</t>
  </si>
  <si>
    <t>AXA CORPORATE SOLUTIONS ASSURANCE</t>
  </si>
  <si>
    <t>MAPFRE GLOBAL RISKS, COMPANIA INTERNACIONAL DE SEGUROS Y REASEGUROS S.A.</t>
  </si>
  <si>
    <t>ARAB INSURANCE GROUP (B.S.C.)</t>
  </si>
  <si>
    <t>FINANCIAL INSURANCE CO LTD</t>
  </si>
  <si>
    <t>MARKEL EUROPE PLC</t>
  </si>
  <si>
    <t>DELTA LLOYD SCHADEVERZEKERING N.V.</t>
  </si>
  <si>
    <t>KEITI (KOREA ENVIRONMENTAL INDUSTRY &amp; TECHNOLOGY INSTITUTE)</t>
    <phoneticPr fontId="3" type="noConversion"/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</si>
  <si>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</si>
  <si>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</si>
  <si>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</si>
  <si>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</si>
  <si>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</si>
  <si>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</si>
  <si>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</si>
  <si>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</si>
  <si>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</si>
  <si>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</si>
  <si>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2013</t>
  </si>
  <si>
    <t>2014</t>
  </si>
  <si>
    <t>2015</t>
  </si>
  <si>
    <t>2016</t>
  </si>
  <si>
    <t>2017</t>
  </si>
  <si>
    <t>2018</t>
  </si>
  <si>
    <t>2019</t>
  </si>
  <si>
    <t>코리안리</t>
    <phoneticPr fontId="3" type="noConversion"/>
  </si>
  <si>
    <t>국내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</si>
</sst>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#,##0_ ;[Red]\-#,##0\ "/>
    <numFmt numFmtId="181" formatCode="#,##0.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left" vertical="center"/>
    </xf>
    <xf numFmtId="176" fontId="15" fillId="2" borderId="1" xfId="0" applyNumberFormat="1" applyFont="1" applyFill="1" applyBorder="1" applyAlignment="1">
      <alignment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left" vertical="center"/>
    </xf>
    <xf numFmtId="176" fontId="17" fillId="2" borderId="1" xfId="0" applyNumberFormat="1" applyFont="1" applyFill="1" applyBorder="1" applyAlignment="1">
      <alignment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81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81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0" xfId="0" applyNumberFormat="1" applyFont="1" applyFill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8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opLeftCell="AB1" zoomScale="85" zoomScaleNormal="85" workbookViewId="0">
      <selection activeCell="AB1" sqref="AB1:AR1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22" bestFit="1" customWidth="1"/>
    <col min="32" max="32" width="15.875" style="322" bestFit="1" customWidth="1"/>
    <col min="33" max="36" width="15.875" style="322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27" t="s">
        <v>44</v>
      </c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7"/>
      <c r="AP1" s="327"/>
      <c r="AQ1" s="327"/>
      <c r="AR1" s="327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27" t="s">
        <v>45</v>
      </c>
      <c r="AC2" s="327"/>
      <c r="AD2" s="327"/>
      <c r="AE2" s="327"/>
      <c r="AF2" s="327"/>
      <c r="AG2" s="327"/>
      <c r="AH2" s="327"/>
      <c r="AI2" s="327"/>
      <c r="AJ2" s="327"/>
      <c r="AK2" s="327" t="s">
        <v>46</v>
      </c>
      <c r="AL2" s="327"/>
      <c r="AM2" s="327"/>
      <c r="AN2" s="327"/>
      <c r="AO2" s="327"/>
      <c r="AP2" s="327"/>
      <c r="AQ2" s="327"/>
      <c r="AR2" s="327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2055844642.1682701</v>
      </c>
      <c r="AG4" s="101">
        <v>85704587.875608504</v>
      </c>
      <c r="AH4" s="101">
        <v>190218532.6604912</v>
      </c>
      <c r="AI4" s="101">
        <v>2331767762.7043691</v>
      </c>
      <c r="AJ4" s="101">
        <v>1184127.1779815501</v>
      </c>
      <c r="AK4" s="9" t="s">
        <v>4</v>
      </c>
      <c r="AL4" s="9" t="s">
        <v>6</v>
      </c>
      <c r="AM4" s="9" t="s">
        <v>8</v>
      </c>
      <c r="AN4" s="101">
        <v>4904773245.9641762</v>
      </c>
      <c r="AO4" s="101">
        <v>0</v>
      </c>
      <c r="AP4" s="101">
        <v>102235733.4417354</v>
      </c>
      <c r="AQ4" s="101">
        <v>5007008979.4059114</v>
      </c>
      <c r="AR4" s="101">
        <v>2568639.478086838</v>
      </c>
    </row>
    <row r="5" spans="1:44" x14ac:dyDescent="0.3">
      <c r="A5" s="35"/>
      <c r="B5" s="36" t="s">
        <v>72</v>
      </c>
      <c r="C5" s="37"/>
      <c r="D5" s="38"/>
      <c r="E5" s="39">
        <f>SUM(E6:E24)</f>
        <v>1091978842.6633019</v>
      </c>
      <c r="F5" s="40">
        <f t="shared" ref="F5:P5" si="0">SUM(F6:F24)</f>
        <v>363548488.28519309</v>
      </c>
      <c r="G5" s="41">
        <f t="shared" si="0"/>
        <v>27543965.07097755</v>
      </c>
      <c r="H5" s="41">
        <f t="shared" si="0"/>
        <v>354567016.63542402</v>
      </c>
      <c r="I5" s="41">
        <f t="shared" si="0"/>
        <v>20693973.605719935</v>
      </c>
      <c r="J5" s="41">
        <f t="shared" si="0"/>
        <v>15831463.115026727</v>
      </c>
      <c r="K5" s="41">
        <f>SUM(K6:K24)</f>
        <v>0</v>
      </c>
      <c r="L5" s="42">
        <f>SUM(L6:L24)</f>
        <v>0</v>
      </c>
      <c r="M5" s="43">
        <f>SUM(M6:M24)</f>
        <v>0</v>
      </c>
      <c r="N5" s="40">
        <f t="shared" si="0"/>
        <v>728430354.37810886</v>
      </c>
      <c r="O5" s="41">
        <f t="shared" si="0"/>
        <v>441790712.62801629</v>
      </c>
      <c r="P5" s="41">
        <f t="shared" si="0"/>
        <v>252187095.41822058</v>
      </c>
      <c r="Q5" s="41">
        <f>SUM(Q6:Q24)</f>
        <v>693977808.04623699</v>
      </c>
      <c r="R5" s="41">
        <f>SUM(R6:R24)</f>
        <v>34452546.331871957</v>
      </c>
      <c r="S5" s="42">
        <f>SUM(S6:S24)</f>
        <v>0</v>
      </c>
      <c r="T5" s="44">
        <f>SUM(T6:T24)</f>
        <v>0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1051257939.639068</v>
      </c>
      <c r="AF5" s="101">
        <v>6867906119.1961842</v>
      </c>
      <c r="AG5" s="101">
        <v>340774166.85116988</v>
      </c>
      <c r="AH5" s="101">
        <v>451146813.80192232</v>
      </c>
      <c r="AI5" s="101">
        <v>6608569160.2102137</v>
      </c>
      <c r="AJ5" s="101">
        <v>3154056.9459083318</v>
      </c>
      <c r="AK5" s="9" t="s">
        <v>4</v>
      </c>
      <c r="AL5" s="9" t="s">
        <v>6</v>
      </c>
      <c r="AM5" s="9" t="s">
        <v>9</v>
      </c>
      <c r="AN5" s="101">
        <v>19340885280.704441</v>
      </c>
      <c r="AO5" s="101">
        <v>1003755289.402263</v>
      </c>
      <c r="AP5" s="101">
        <v>529636084.59200889</v>
      </c>
      <c r="AQ5" s="101">
        <v>20874276654.698711</v>
      </c>
      <c r="AR5" s="101">
        <v>8281653.2393920552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36418605.954801194</v>
      </c>
      <c r="F6" s="95">
        <f>H6+I6+J6-G6</f>
        <v>14652187.902752774</v>
      </c>
      <c r="G6" s="50">
        <f>SUMIFS(AE:AE,$AB:$AB,$W6,$AC:$AC,$X6,$AD:$AD,$Y6)/1000+L6-M6</f>
        <v>0</v>
      </c>
      <c r="H6" s="50">
        <f t="shared" ref="H6:J6" si="2">SUMIFS(AF:AF,$AB:$AB,$W6,$AC:$AC,$X6,$AD:$AD,$Y6)/1000</f>
        <v>12824338.197988881</v>
      </c>
      <c r="I6" s="50">
        <f t="shared" si="2"/>
        <v>646469.50833950983</v>
      </c>
      <c r="J6" s="50">
        <f t="shared" si="2"/>
        <v>1181380.1964243841</v>
      </c>
      <c r="K6" s="50"/>
      <c r="L6" s="51"/>
      <c r="M6" s="52"/>
      <c r="N6" s="49">
        <f>O6+P6+R6</f>
        <v>21766418.052048419</v>
      </c>
      <c r="O6" s="93">
        <f>SUMIFS(AN:AN,$AK:$AK,$W6,$AL:$AL,$X6,$AM:$AM,$Y6)/1000+T6-S6</f>
        <v>21231287.894276232</v>
      </c>
      <c r="P6" s="93">
        <f t="shared" ref="P6:P24" si="3">SUMIFS(AO:AO,$AK:$AK,$W6,$AL:$AL,$X6,$AM:$AM,$Y6)/1000</f>
        <v>0</v>
      </c>
      <c r="Q6" s="93">
        <f>O6+P6</f>
        <v>21231287.894276232</v>
      </c>
      <c r="R6" s="93">
        <f>SUMIFS(AP:AP,$AK:$AK,$W6,$AL:$AL,$X6,$AM:$AM,$Y6)/1000</f>
        <v>535130.15777218703</v>
      </c>
      <c r="S6" s="51"/>
      <c r="T6" s="53"/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888991127.77907038</v>
      </c>
      <c r="AF6" s="101">
        <v>24501628798.36364</v>
      </c>
      <c r="AG6" s="101">
        <v>1421765223.0940471</v>
      </c>
      <c r="AH6" s="101">
        <v>1665264256.855516</v>
      </c>
      <c r="AI6" s="101">
        <v>26699667150.53413</v>
      </c>
      <c r="AJ6" s="101">
        <v>56601331.974357568</v>
      </c>
      <c r="AK6" s="9" t="s">
        <v>4</v>
      </c>
      <c r="AL6" s="9" t="s">
        <v>6</v>
      </c>
      <c r="AM6" s="9" t="s">
        <v>10</v>
      </c>
      <c r="AN6" s="101">
        <v>24719309852.0546</v>
      </c>
      <c r="AO6" s="101">
        <v>1278786009.0830541</v>
      </c>
      <c r="AP6" s="101">
        <v>791402938.07965946</v>
      </c>
      <c r="AQ6" s="101">
        <v>26789498799.217312</v>
      </c>
      <c r="AR6" s="101">
        <v>72763599.726959392</v>
      </c>
    </row>
    <row r="7" spans="1:44" x14ac:dyDescent="0.3">
      <c r="A7" s="35"/>
      <c r="B7" s="45"/>
      <c r="C7" s="46" t="s">
        <v>23</v>
      </c>
      <c r="D7" s="47"/>
      <c r="E7" s="48">
        <f t="shared" si="1"/>
        <v>45556270.596336611</v>
      </c>
      <c r="F7" s="95">
        <f t="shared" ref="F7:F24" si="4">H7+I7+J7-G7</f>
        <v>12391787.899956154</v>
      </c>
      <c r="G7" s="50">
        <f t="shared" ref="G7:G24" si="5">SUMIFS(AE:AE,$AB:$AB,$W7,$AC:$AC,$X7,$AD:$AD,$Y7)/1000+L7-M7</f>
        <v>1638211.6601958671</v>
      </c>
      <c r="H7" s="50">
        <f t="shared" ref="H7:H24" si="6">SUMIFS(AF:AF,$AB:$AB,$W7,$AC:$AC,$X7,$AD:$AD,$Y7)/1000</f>
        <v>12893112.5441436</v>
      </c>
      <c r="I7" s="50">
        <f t="shared" ref="I7:I24" si="7">SUMIFS(AG:AG,$AB:$AB,$W7,$AC:$AC,$X7,$AD:$AD,$Y7)/1000</f>
        <v>285421.85151103343</v>
      </c>
      <c r="J7" s="50">
        <f t="shared" ref="J7:J24" si="8">SUMIFS(AH:AH,$AB:$AB,$W7,$AC:$AC,$X7,$AD:$AD,$Y7)/1000</f>
        <v>851465.16449738643</v>
      </c>
      <c r="K7" s="50"/>
      <c r="L7" s="51"/>
      <c r="M7" s="52"/>
      <c r="N7" s="49">
        <f t="shared" ref="N7:N24" si="9">O7+P7+R7</f>
        <v>33164482.696380459</v>
      </c>
      <c r="O7" s="93">
        <f t="shared" ref="O7:O24" si="10">SUMIFS(AN:AN,$AK:$AK,$W7,$AL:$AL,$X7,$AM:$AM,$Y7)/1000+T7-S7</f>
        <v>30873106.62146771</v>
      </c>
      <c r="P7" s="93">
        <f t="shared" si="3"/>
        <v>1907423.028481687</v>
      </c>
      <c r="Q7" s="93">
        <f t="shared" ref="Q7:Q24" si="11">O7+P7</f>
        <v>32780529.649949398</v>
      </c>
      <c r="R7" s="93">
        <f t="shared" ref="R7:R24" si="12">SUMIFS(AP:AP,$AK:$AK,$W7,$AL:$AL,$X7,$AM:$AM,$Y7)/1000</f>
        <v>383953.0464310603</v>
      </c>
      <c r="S7" s="51"/>
      <c r="T7" s="53"/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10039570398.314119</v>
      </c>
      <c r="AF7" s="101">
        <v>19211554381.968609</v>
      </c>
      <c r="AG7" s="101">
        <v>858934001.31674838</v>
      </c>
      <c r="AH7" s="101">
        <v>727421480.21378183</v>
      </c>
      <c r="AI7" s="101">
        <v>10758339465.18503</v>
      </c>
      <c r="AJ7" s="101">
        <v>16056637.320985099</v>
      </c>
      <c r="AK7" s="9" t="s">
        <v>4</v>
      </c>
      <c r="AL7" s="9" t="s">
        <v>6</v>
      </c>
      <c r="AM7" s="9" t="s">
        <v>11</v>
      </c>
      <c r="AN7" s="101">
        <v>83901970871.5793</v>
      </c>
      <c r="AO7" s="101">
        <v>5099686313.162735</v>
      </c>
      <c r="AP7" s="101">
        <v>2103599789.2965591</v>
      </c>
      <c r="AQ7" s="101">
        <v>91105256974.03862</v>
      </c>
      <c r="AR7" s="101">
        <v>94349920.777883008</v>
      </c>
    </row>
    <row r="8" spans="1:44" x14ac:dyDescent="0.3">
      <c r="A8" s="35"/>
      <c r="B8" s="45"/>
      <c r="C8" s="46" t="s">
        <v>24</v>
      </c>
      <c r="D8" s="47"/>
      <c r="E8" s="48">
        <f t="shared" si="1"/>
        <v>108102166.26778519</v>
      </c>
      <c r="F8" s="95">
        <f t="shared" si="4"/>
        <v>54343437.579477578</v>
      </c>
      <c r="G8" s="50">
        <f t="shared" si="5"/>
        <v>3861632.8265990689</v>
      </c>
      <c r="H8" s="50">
        <f t="shared" si="6"/>
        <v>52489394.948538527</v>
      </c>
      <c r="I8" s="50">
        <f t="shared" si="7"/>
        <v>2286495.865570412</v>
      </c>
      <c r="J8" s="50">
        <f t="shared" si="8"/>
        <v>3429179.5919677098</v>
      </c>
      <c r="K8" s="50"/>
      <c r="L8" s="51"/>
      <c r="M8" s="52"/>
      <c r="N8" s="49">
        <f t="shared" si="9"/>
        <v>53758728.688307606</v>
      </c>
      <c r="O8" s="93">
        <f t="shared" si="10"/>
        <v>49921972.51888518</v>
      </c>
      <c r="P8" s="93">
        <f t="shared" si="3"/>
        <v>2634659.4436052106</v>
      </c>
      <c r="Q8" s="93">
        <f t="shared" si="11"/>
        <v>52556631.962490395</v>
      </c>
      <c r="R8" s="93">
        <f t="shared" si="12"/>
        <v>1202096.7258172121</v>
      </c>
      <c r="S8" s="51"/>
      <c r="T8" s="53"/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127481510.1542466</v>
      </c>
      <c r="AF8" s="101">
        <v>845065467.53503835</v>
      </c>
      <c r="AG8" s="101">
        <v>52437326.546524107</v>
      </c>
      <c r="AH8" s="101">
        <v>39032001.067480341</v>
      </c>
      <c r="AI8" s="101">
        <v>809053284.99479616</v>
      </c>
      <c r="AJ8" s="101">
        <v>320938.15163827728</v>
      </c>
      <c r="AK8" s="9" t="s">
        <v>4</v>
      </c>
      <c r="AL8" s="9" t="s">
        <v>6</v>
      </c>
      <c r="AM8" s="9" t="s">
        <v>12</v>
      </c>
      <c r="AN8" s="101">
        <v>2073122361.57778</v>
      </c>
      <c r="AO8" s="101">
        <v>2767947031.1758399</v>
      </c>
      <c r="AP8" s="101">
        <v>236074300.8960492</v>
      </c>
      <c r="AQ8" s="101">
        <v>5077143693.6496696</v>
      </c>
      <c r="AR8" s="101">
        <v>1984180.164535163</v>
      </c>
    </row>
    <row r="9" spans="1:44" x14ac:dyDescent="0.3">
      <c r="A9" s="35"/>
      <c r="B9" s="45"/>
      <c r="C9" s="46" t="s">
        <v>73</v>
      </c>
      <c r="D9" s="47"/>
      <c r="E9" s="48">
        <f t="shared" si="1"/>
        <v>116510326.52384761</v>
      </c>
      <c r="F9" s="95">
        <f t="shared" si="4"/>
        <v>13497836.571670352</v>
      </c>
      <c r="G9" s="50">
        <f t="shared" si="5"/>
        <v>12891023.25020588</v>
      </c>
      <c r="H9" s="50">
        <f t="shared" si="6"/>
        <v>24755701.872011568</v>
      </c>
      <c r="I9" s="50">
        <f t="shared" si="7"/>
        <v>930523.64564199781</v>
      </c>
      <c r="J9" s="50">
        <f t="shared" si="8"/>
        <v>702634.30422266643</v>
      </c>
      <c r="K9" s="50"/>
      <c r="L9" s="51"/>
      <c r="M9" s="52"/>
      <c r="N9" s="49">
        <f t="shared" si="9"/>
        <v>103012489.95217726</v>
      </c>
      <c r="O9" s="93">
        <f t="shared" si="10"/>
        <v>94464763.710195705</v>
      </c>
      <c r="P9" s="93">
        <f t="shared" si="3"/>
        <v>6527004.6881228099</v>
      </c>
      <c r="Q9" s="93">
        <f t="shared" si="11"/>
        <v>100991768.39831851</v>
      </c>
      <c r="R9" s="93">
        <f t="shared" si="12"/>
        <v>2020721.5538587451</v>
      </c>
      <c r="S9" s="51"/>
      <c r="T9" s="53"/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1134485422.5122659</v>
      </c>
      <c r="AF9" s="101">
        <v>16605026305.600599</v>
      </c>
      <c r="AG9" s="101">
        <v>2330951232.4485312</v>
      </c>
      <c r="AH9" s="101">
        <v>-238524184.25952569</v>
      </c>
      <c r="AI9" s="101">
        <v>17562967931.277321</v>
      </c>
      <c r="AJ9" s="101">
        <v>7981033.1728718029</v>
      </c>
      <c r="AK9" s="9" t="s">
        <v>4</v>
      </c>
      <c r="AL9" s="9" t="s">
        <v>6</v>
      </c>
      <c r="AM9" s="9" t="s">
        <v>13</v>
      </c>
      <c r="AN9" s="101">
        <v>31252198835.013821</v>
      </c>
      <c r="AO9" s="101">
        <v>9862015756.1576633</v>
      </c>
      <c r="AP9" s="101">
        <v>3577925887.223979</v>
      </c>
      <c r="AQ9" s="101">
        <v>44692140478.395477</v>
      </c>
      <c r="AR9" s="101">
        <v>39411392.309730969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29555076.580111116</v>
      </c>
      <c r="F10" s="95">
        <f t="shared" si="4"/>
        <v>4527202.787750246</v>
      </c>
      <c r="G10" s="50">
        <f t="shared" si="5"/>
        <v>987060.71292115469</v>
      </c>
      <c r="H10" s="50">
        <f t="shared" si="6"/>
        <v>5035044.5010555657</v>
      </c>
      <c r="I10" s="50">
        <f t="shared" si="7"/>
        <v>247107.20481142169</v>
      </c>
      <c r="J10" s="50">
        <f t="shared" si="8"/>
        <v>232111.7948044134</v>
      </c>
      <c r="K10" s="50"/>
      <c r="L10" s="51"/>
      <c r="M10" s="52"/>
      <c r="N10" s="49">
        <f t="shared" si="9"/>
        <v>25027873.792360872</v>
      </c>
      <c r="O10" s="93">
        <f t="shared" si="10"/>
        <v>8641969.0541211404</v>
      </c>
      <c r="P10" s="93">
        <f t="shared" si="3"/>
        <v>15417204.516887769</v>
      </c>
      <c r="Q10" s="93">
        <f t="shared" si="11"/>
        <v>24059173.571008909</v>
      </c>
      <c r="R10" s="93">
        <f t="shared" si="12"/>
        <v>968700.22135196137</v>
      </c>
      <c r="S10" s="51"/>
      <c r="T10" s="53"/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1622963978.2969</v>
      </c>
      <c r="AF10" s="101">
        <v>23305841110.26384</v>
      </c>
      <c r="AG10" s="101">
        <v>845102150.95989597</v>
      </c>
      <c r="AH10" s="101">
        <v>756720802.57805121</v>
      </c>
      <c r="AI10" s="101">
        <v>23284700085.50489</v>
      </c>
      <c r="AJ10" s="101">
        <v>13251407.190193459</v>
      </c>
      <c r="AK10" s="9" t="s">
        <v>4</v>
      </c>
      <c r="AL10" s="9" t="s">
        <v>6</v>
      </c>
      <c r="AM10" s="9" t="s">
        <v>14</v>
      </c>
      <c r="AN10" s="101">
        <v>1450224077.0139861</v>
      </c>
      <c r="AO10" s="101">
        <v>16852615528.539631</v>
      </c>
      <c r="AP10" s="101">
        <v>637392802.32868588</v>
      </c>
      <c r="AQ10" s="101">
        <v>18940232407.882309</v>
      </c>
      <c r="AR10" s="101">
        <v>13336216.904995291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110845508.29314569</v>
      </c>
      <c r="F11" s="95">
        <f t="shared" si="4"/>
        <v>32412733.86715509</v>
      </c>
      <c r="G11" s="50">
        <f t="shared" si="5"/>
        <v>3190289.1066394593</v>
      </c>
      <c r="H11" s="50">
        <f t="shared" si="6"/>
        <v>31601578.748154573</v>
      </c>
      <c r="I11" s="50">
        <f t="shared" si="7"/>
        <v>4449236.4378940202</v>
      </c>
      <c r="J11" s="50">
        <f t="shared" si="8"/>
        <v>-447792.21225404978</v>
      </c>
      <c r="K11" s="50"/>
      <c r="L11" s="51"/>
      <c r="M11" s="52"/>
      <c r="N11" s="49">
        <f t="shared" si="9"/>
        <v>78432774.425990596</v>
      </c>
      <c r="O11" s="93">
        <f t="shared" si="10"/>
        <v>53465113.548809111</v>
      </c>
      <c r="P11" s="93">
        <f t="shared" si="3"/>
        <v>18587042.546212181</v>
      </c>
      <c r="Q11" s="93">
        <f t="shared" si="11"/>
        <v>72052156.095021293</v>
      </c>
      <c r="R11" s="93">
        <f t="shared" si="12"/>
        <v>6380618.3309693038</v>
      </c>
      <c r="S11" s="51"/>
      <c r="T11" s="53"/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4042678775.5638409</v>
      </c>
      <c r="AG11" s="101">
        <v>130670158.486127</v>
      </c>
      <c r="AH11" s="101">
        <v>132572559.0608878</v>
      </c>
      <c r="AI11" s="101">
        <v>4305921493.1108561</v>
      </c>
      <c r="AJ11" s="101">
        <v>2064954.3069740599</v>
      </c>
      <c r="AK11" s="9" t="s">
        <v>4</v>
      </c>
      <c r="AL11" s="9" t="s">
        <v>6</v>
      </c>
      <c r="AM11" s="9" t="s">
        <v>15</v>
      </c>
      <c r="AN11" s="101">
        <v>2032336362.4333711</v>
      </c>
      <c r="AO11" s="101">
        <v>854975834.03846669</v>
      </c>
      <c r="AP11" s="101">
        <v>60480364.282630257</v>
      </c>
      <c r="AQ11" s="101">
        <v>2947792560.754468</v>
      </c>
      <c r="AR11" s="101">
        <v>1390796.8887100681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131304700.82713079</v>
      </c>
      <c r="F12" s="95">
        <f t="shared" si="4"/>
        <v>79198702.505444854</v>
      </c>
      <c r="G12" s="50">
        <f t="shared" si="5"/>
        <v>4948683.7077114033</v>
      </c>
      <c r="H12" s="50">
        <f t="shared" si="6"/>
        <v>78737757.546167538</v>
      </c>
      <c r="I12" s="50">
        <f t="shared" si="7"/>
        <v>2927586.3719289796</v>
      </c>
      <c r="J12" s="50">
        <f t="shared" si="8"/>
        <v>2482042.2950597382</v>
      </c>
      <c r="K12" s="50"/>
      <c r="L12" s="51"/>
      <c r="M12" s="52"/>
      <c r="N12" s="49">
        <f t="shared" si="9"/>
        <v>52105998.32168594</v>
      </c>
      <c r="O12" s="93">
        <f t="shared" si="10"/>
        <v>3491281.2469289177</v>
      </c>
      <c r="P12" s="93">
        <f t="shared" si="3"/>
        <v>46809369.912677526</v>
      </c>
      <c r="Q12" s="93">
        <f t="shared" si="11"/>
        <v>50300651.159606442</v>
      </c>
      <c r="R12" s="93">
        <f t="shared" si="12"/>
        <v>1805347.162079501</v>
      </c>
      <c r="S12" s="51"/>
      <c r="T12" s="53"/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2898732.0090809031</v>
      </c>
      <c r="AF12" s="101">
        <v>26326030130.807121</v>
      </c>
      <c r="AG12" s="101">
        <v>850927496.46509624</v>
      </c>
      <c r="AH12" s="101">
        <v>879262442.42733145</v>
      </c>
      <c r="AI12" s="101">
        <v>28053321337.69046</v>
      </c>
      <c r="AJ12" s="101">
        <v>10509152.15880906</v>
      </c>
      <c r="AK12" s="9" t="s">
        <v>4</v>
      </c>
      <c r="AL12" s="9" t="s">
        <v>6</v>
      </c>
      <c r="AM12" s="9" t="s">
        <v>16</v>
      </c>
      <c r="AN12" s="101">
        <v>7845219566.0677338</v>
      </c>
      <c r="AO12" s="101">
        <v>5567223579.440711</v>
      </c>
      <c r="AP12" s="101">
        <v>306736720.45796859</v>
      </c>
      <c r="AQ12" s="101">
        <v>13719179865.966419</v>
      </c>
      <c r="AR12" s="101">
        <v>4632791.9627151154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14207979.125099851</v>
      </c>
      <c r="F13" s="95">
        <f t="shared" si="4"/>
        <v>4062697.3177778446</v>
      </c>
      <c r="G13" s="50">
        <f t="shared" si="5"/>
        <v>0</v>
      </c>
      <c r="H13" s="50">
        <f t="shared" si="6"/>
        <v>3795970.608519725</v>
      </c>
      <c r="I13" s="50">
        <f t="shared" si="7"/>
        <v>141139.8059594119</v>
      </c>
      <c r="J13" s="50">
        <f t="shared" si="8"/>
        <v>125586.9032987079</v>
      </c>
      <c r="K13" s="50"/>
      <c r="L13" s="51"/>
      <c r="M13" s="52"/>
      <c r="N13" s="49">
        <f t="shared" si="9"/>
        <v>10145281.807322007</v>
      </c>
      <c r="O13" s="93">
        <f t="shared" si="10"/>
        <v>7540753.7809813702</v>
      </c>
      <c r="P13" s="93">
        <f t="shared" si="3"/>
        <v>2375996.756386322</v>
      </c>
      <c r="Q13" s="93">
        <f t="shared" si="11"/>
        <v>9916750.5373676922</v>
      </c>
      <c r="R13" s="93">
        <f t="shared" si="12"/>
        <v>228531.26995431419</v>
      </c>
      <c r="S13" s="51"/>
      <c r="T13" s="53"/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21776614.835069802</v>
      </c>
      <c r="AF13" s="101">
        <v>16434707.78119703</v>
      </c>
      <c r="AG13" s="101">
        <v>531213.58130728058</v>
      </c>
      <c r="AH13" s="101">
        <v>0</v>
      </c>
      <c r="AI13" s="101">
        <v>-4810693.4725654935</v>
      </c>
      <c r="AJ13" s="101">
        <v>-2307.0235306425188</v>
      </c>
      <c r="AK13" s="9" t="s">
        <v>4</v>
      </c>
      <c r="AL13" s="9" t="s">
        <v>6</v>
      </c>
      <c r="AM13" s="9" t="s">
        <v>17</v>
      </c>
      <c r="AN13" s="101">
        <v>98630660.817893609</v>
      </c>
      <c r="AO13" s="101">
        <v>459798.53762318072</v>
      </c>
      <c r="AP13" s="101">
        <v>1608864.9010230999</v>
      </c>
      <c r="AQ13" s="101">
        <v>100699324.2565399</v>
      </c>
      <c r="AR13" s="101">
        <v>47510.909938437617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10025492.969096435</v>
      </c>
      <c r="F14" s="95">
        <f t="shared" si="4"/>
        <v>5967528.7162436163</v>
      </c>
      <c r="G14" s="50">
        <f t="shared" si="5"/>
        <v>0</v>
      </c>
      <c r="H14" s="50">
        <f t="shared" si="6"/>
        <v>5646868.802519165</v>
      </c>
      <c r="I14" s="50">
        <f t="shared" si="7"/>
        <v>135528.70371323591</v>
      </c>
      <c r="J14" s="50">
        <f t="shared" si="8"/>
        <v>185131.21001121501</v>
      </c>
      <c r="K14" s="50"/>
      <c r="L14" s="51"/>
      <c r="M14" s="52"/>
      <c r="N14" s="49">
        <f t="shared" si="9"/>
        <v>4057964.2528528194</v>
      </c>
      <c r="O14" s="93">
        <f t="shared" si="10"/>
        <v>1992523.7160588419</v>
      </c>
      <c r="P14" s="93">
        <f t="shared" si="3"/>
        <v>1993679.8949012531</v>
      </c>
      <c r="Q14" s="93">
        <f t="shared" si="11"/>
        <v>3986203.6109600952</v>
      </c>
      <c r="R14" s="93">
        <f t="shared" si="12"/>
        <v>71760.641892724278</v>
      </c>
      <c r="S14" s="51"/>
      <c r="T14" s="53"/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21571356516.675308</v>
      </c>
      <c r="AG14" s="101">
        <v>1631897451.4747241</v>
      </c>
      <c r="AH14" s="101">
        <v>1545608036.1373129</v>
      </c>
      <c r="AI14" s="101">
        <v>24748862004.287338</v>
      </c>
      <c r="AJ14" s="101">
        <v>25879999.790040951</v>
      </c>
      <c r="AK14" s="9" t="s">
        <v>4</v>
      </c>
      <c r="AL14" s="9" t="s">
        <v>7</v>
      </c>
      <c r="AM14" s="9" t="s">
        <v>18</v>
      </c>
      <c r="AN14" s="101">
        <v>50480931661.959373</v>
      </c>
      <c r="AO14" s="101">
        <v>46216114600.365601</v>
      </c>
      <c r="AP14" s="101">
        <v>5405770907.6788111</v>
      </c>
      <c r="AQ14" s="101">
        <v>102102817170.0038</v>
      </c>
      <c r="AR14" s="101">
        <v>73307769.652673289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77961448.379991665</v>
      </c>
      <c r="F15" s="95">
        <f t="shared" si="4"/>
        <v>48227762.700237118</v>
      </c>
      <c r="G15" s="50">
        <f t="shared" si="5"/>
        <v>4141.0542467483128</v>
      </c>
      <c r="H15" s="50">
        <f t="shared" si="6"/>
        <v>45625571.65923775</v>
      </c>
      <c r="I15" s="50">
        <f t="shared" si="7"/>
        <v>1095044.8468704021</v>
      </c>
      <c r="J15" s="50">
        <f t="shared" si="8"/>
        <v>1511287.2483757101</v>
      </c>
      <c r="K15" s="50"/>
      <c r="L15" s="51"/>
      <c r="M15" s="52"/>
      <c r="N15" s="49">
        <f t="shared" si="9"/>
        <v>29733685.679754552</v>
      </c>
      <c r="O15" s="93">
        <f t="shared" si="10"/>
        <v>13082520.33834465</v>
      </c>
      <c r="P15" s="93">
        <f t="shared" si="3"/>
        <v>16107577.77897976</v>
      </c>
      <c r="Q15" s="93">
        <f t="shared" si="11"/>
        <v>29190098.117324412</v>
      </c>
      <c r="R15" s="93">
        <f t="shared" si="12"/>
        <v>543587.56243014021</v>
      </c>
      <c r="S15" s="51"/>
      <c r="T15" s="53"/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12824338197.98888</v>
      </c>
      <c r="AG15" s="101">
        <v>646469508.33950984</v>
      </c>
      <c r="AH15" s="101">
        <v>1181380196.4243841</v>
      </c>
      <c r="AI15" s="101">
        <v>14652187902.752769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21231287894.27623</v>
      </c>
      <c r="AO15" s="101">
        <v>0</v>
      </c>
      <c r="AP15" s="101">
        <v>535130157.77218699</v>
      </c>
      <c r="AQ15" s="101">
        <v>21766418052.04842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0</v>
      </c>
      <c r="F16" s="95">
        <f t="shared" si="4"/>
        <v>0</v>
      </c>
      <c r="G16" s="50">
        <f t="shared" si="5"/>
        <v>0</v>
      </c>
      <c r="H16" s="50">
        <f t="shared" si="6"/>
        <v>0</v>
      </c>
      <c r="I16" s="50">
        <f t="shared" si="7"/>
        <v>0</v>
      </c>
      <c r="J16" s="50">
        <f t="shared" si="8"/>
        <v>0</v>
      </c>
      <c r="K16" s="50"/>
      <c r="L16" s="51"/>
      <c r="M16" s="52"/>
      <c r="N16" s="49">
        <f t="shared" si="9"/>
        <v>0</v>
      </c>
      <c r="O16" s="93">
        <f t="shared" si="10"/>
        <v>0</v>
      </c>
      <c r="P16" s="93">
        <f t="shared" si="3"/>
        <v>0</v>
      </c>
      <c r="Q16" s="93">
        <f t="shared" si="11"/>
        <v>0</v>
      </c>
      <c r="R16" s="93">
        <f t="shared" si="12"/>
        <v>0</v>
      </c>
      <c r="S16" s="51"/>
      <c r="T16" s="53"/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1638211660.1958671</v>
      </c>
      <c r="AF16" s="101">
        <v>12893112544.1436</v>
      </c>
      <c r="AG16" s="101">
        <v>285421851.51103342</v>
      </c>
      <c r="AH16" s="101">
        <v>851465164.49738646</v>
      </c>
      <c r="AI16" s="101">
        <v>12391787899.95615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30873106621.467709</v>
      </c>
      <c r="AO16" s="101">
        <v>1907423028.4816871</v>
      </c>
      <c r="AP16" s="101">
        <v>383953046.43106031</v>
      </c>
      <c r="AQ16" s="101">
        <v>33164482696.380459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0</v>
      </c>
      <c r="F17" s="95">
        <f t="shared" si="4"/>
        <v>0</v>
      </c>
      <c r="G17" s="50">
        <f t="shared" si="5"/>
        <v>0</v>
      </c>
      <c r="H17" s="50">
        <f t="shared" si="6"/>
        <v>0</v>
      </c>
      <c r="I17" s="50">
        <f t="shared" si="7"/>
        <v>0</v>
      </c>
      <c r="J17" s="50">
        <f t="shared" si="8"/>
        <v>0</v>
      </c>
      <c r="K17" s="50"/>
      <c r="L17" s="51"/>
      <c r="M17" s="52"/>
      <c r="N17" s="49">
        <f t="shared" si="9"/>
        <v>0</v>
      </c>
      <c r="O17" s="93">
        <f t="shared" si="10"/>
        <v>0</v>
      </c>
      <c r="P17" s="93">
        <f t="shared" si="3"/>
        <v>0</v>
      </c>
      <c r="Q17" s="93">
        <f t="shared" si="11"/>
        <v>0</v>
      </c>
      <c r="R17" s="93">
        <f t="shared" si="12"/>
        <v>0</v>
      </c>
      <c r="S17" s="51"/>
      <c r="T17" s="53"/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3861632826.5990691</v>
      </c>
      <c r="AF17" s="101">
        <v>52489394948.538528</v>
      </c>
      <c r="AG17" s="101">
        <v>2286495865.5704122</v>
      </c>
      <c r="AH17" s="101">
        <v>3429179591.96771</v>
      </c>
      <c r="AI17" s="101">
        <v>54343437579.477577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49921972518.885178</v>
      </c>
      <c r="AO17" s="101">
        <v>2634659443.6052108</v>
      </c>
      <c r="AP17" s="101">
        <v>1202096725.8172121</v>
      </c>
      <c r="AQ17" s="101">
        <v>53758728688.307602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0</v>
      </c>
      <c r="F18" s="95">
        <f t="shared" si="4"/>
        <v>0</v>
      </c>
      <c r="G18" s="50">
        <f t="shared" si="5"/>
        <v>0</v>
      </c>
      <c r="H18" s="50">
        <f t="shared" si="6"/>
        <v>0</v>
      </c>
      <c r="I18" s="50">
        <f t="shared" si="7"/>
        <v>0</v>
      </c>
      <c r="J18" s="50">
        <f t="shared" si="8"/>
        <v>0</v>
      </c>
      <c r="K18" s="50"/>
      <c r="L18" s="51"/>
      <c r="M18" s="52"/>
      <c r="N18" s="49">
        <f t="shared" si="9"/>
        <v>0</v>
      </c>
      <c r="O18" s="93">
        <f t="shared" si="10"/>
        <v>0</v>
      </c>
      <c r="P18" s="93">
        <f t="shared" si="3"/>
        <v>0</v>
      </c>
      <c r="Q18" s="93">
        <f t="shared" si="11"/>
        <v>0</v>
      </c>
      <c r="R18" s="93">
        <f t="shared" si="12"/>
        <v>0</v>
      </c>
      <c r="S18" s="51"/>
      <c r="T18" s="53"/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12891023250.205879</v>
      </c>
      <c r="AF18" s="101">
        <v>24755701872.01157</v>
      </c>
      <c r="AG18" s="101">
        <v>930523645.64199781</v>
      </c>
      <c r="AH18" s="101">
        <v>702634304.22266638</v>
      </c>
      <c r="AI18" s="101">
        <v>13497836571.67034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94464763710.195709</v>
      </c>
      <c r="AO18" s="101">
        <v>6527004688.1228094</v>
      </c>
      <c r="AP18" s="101">
        <v>2020721553.8587451</v>
      </c>
      <c r="AQ18" s="101">
        <v>103012489952.17731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0</v>
      </c>
      <c r="F19" s="95">
        <f t="shared" si="4"/>
        <v>0</v>
      </c>
      <c r="G19" s="50">
        <f t="shared" si="5"/>
        <v>0</v>
      </c>
      <c r="H19" s="50">
        <f t="shared" si="6"/>
        <v>0</v>
      </c>
      <c r="I19" s="50">
        <f t="shared" si="7"/>
        <v>0</v>
      </c>
      <c r="J19" s="50">
        <f t="shared" si="8"/>
        <v>0</v>
      </c>
      <c r="K19" s="50"/>
      <c r="L19" s="51"/>
      <c r="M19" s="52"/>
      <c r="N19" s="49">
        <f t="shared" si="9"/>
        <v>0</v>
      </c>
      <c r="O19" s="93">
        <f t="shared" si="10"/>
        <v>0</v>
      </c>
      <c r="P19" s="93">
        <f t="shared" si="3"/>
        <v>0</v>
      </c>
      <c r="Q19" s="93">
        <f t="shared" si="11"/>
        <v>0</v>
      </c>
      <c r="R19" s="93">
        <f t="shared" si="12"/>
        <v>0</v>
      </c>
      <c r="S19" s="51"/>
      <c r="T19" s="53"/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987060712.92115474</v>
      </c>
      <c r="AF19" s="101">
        <v>5035044501.0555658</v>
      </c>
      <c r="AG19" s="101">
        <v>247107204.81142169</v>
      </c>
      <c r="AH19" s="101">
        <v>232111794.80441341</v>
      </c>
      <c r="AI19" s="101">
        <v>4527202787.750247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8641969054.1211395</v>
      </c>
      <c r="AO19" s="101">
        <v>15417204516.88777</v>
      </c>
      <c r="AP19" s="101">
        <v>968700221.35196137</v>
      </c>
      <c r="AQ19" s="101">
        <v>25027873792.36087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0</v>
      </c>
      <c r="F20" s="95">
        <f t="shared" si="4"/>
        <v>0</v>
      </c>
      <c r="G20" s="50">
        <f t="shared" si="5"/>
        <v>0</v>
      </c>
      <c r="H20" s="50">
        <f t="shared" si="6"/>
        <v>0</v>
      </c>
      <c r="I20" s="50">
        <f t="shared" si="7"/>
        <v>0</v>
      </c>
      <c r="J20" s="50">
        <f t="shared" si="8"/>
        <v>0</v>
      </c>
      <c r="K20" s="50"/>
      <c r="L20" s="51"/>
      <c r="M20" s="52"/>
      <c r="N20" s="49">
        <f t="shared" si="9"/>
        <v>0</v>
      </c>
      <c r="O20" s="93">
        <f t="shared" si="10"/>
        <v>0</v>
      </c>
      <c r="P20" s="93">
        <f t="shared" si="3"/>
        <v>0</v>
      </c>
      <c r="Q20" s="93">
        <f t="shared" si="11"/>
        <v>0</v>
      </c>
      <c r="R20" s="93">
        <f t="shared" si="12"/>
        <v>0</v>
      </c>
      <c r="S20" s="51"/>
      <c r="T20" s="53"/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3190289106.6394591</v>
      </c>
      <c r="AF20" s="101">
        <v>31601578748.154572</v>
      </c>
      <c r="AG20" s="101">
        <v>4449236437.8940201</v>
      </c>
      <c r="AH20" s="101">
        <v>-447792212.25404978</v>
      </c>
      <c r="AI20" s="101">
        <v>32412733867.155079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53465113548.809113</v>
      </c>
      <c r="AO20" s="101">
        <v>18587042546.212181</v>
      </c>
      <c r="AP20" s="101">
        <v>6380618330.9693041</v>
      </c>
      <c r="AQ20" s="101">
        <v>78432774425.990585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0</v>
      </c>
      <c r="F21" s="95">
        <f t="shared" si="4"/>
        <v>0</v>
      </c>
      <c r="G21" s="50">
        <f t="shared" si="5"/>
        <v>0</v>
      </c>
      <c r="H21" s="50">
        <f t="shared" si="6"/>
        <v>0</v>
      </c>
      <c r="I21" s="50">
        <f t="shared" si="7"/>
        <v>0</v>
      </c>
      <c r="J21" s="50">
        <f t="shared" si="8"/>
        <v>0</v>
      </c>
      <c r="K21" s="50"/>
      <c r="L21" s="51"/>
      <c r="M21" s="52"/>
      <c r="N21" s="49">
        <f t="shared" si="9"/>
        <v>0</v>
      </c>
      <c r="O21" s="93">
        <f t="shared" si="10"/>
        <v>0</v>
      </c>
      <c r="P21" s="93">
        <f t="shared" si="3"/>
        <v>0</v>
      </c>
      <c r="Q21" s="93">
        <f t="shared" si="11"/>
        <v>0</v>
      </c>
      <c r="R21" s="93">
        <f t="shared" si="12"/>
        <v>0</v>
      </c>
      <c r="S21" s="51"/>
      <c r="T21" s="53"/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4948683707.7114029</v>
      </c>
      <c r="AF21" s="101">
        <v>78737757546.167542</v>
      </c>
      <c r="AG21" s="101">
        <v>2927586371.9289799</v>
      </c>
      <c r="AH21" s="101">
        <v>2482042295.0597382</v>
      </c>
      <c r="AI21" s="101">
        <v>79198702505.444839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3491281246.9289179</v>
      </c>
      <c r="AO21" s="101">
        <v>46809369912.677528</v>
      </c>
      <c r="AP21" s="101">
        <v>1805347162.0795009</v>
      </c>
      <c r="AQ21" s="101">
        <v>52105998321.685951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0</v>
      </c>
      <c r="F22" s="95">
        <f t="shared" si="4"/>
        <v>0</v>
      </c>
      <c r="G22" s="50">
        <f t="shared" si="5"/>
        <v>0</v>
      </c>
      <c r="H22" s="50">
        <f t="shared" si="6"/>
        <v>0</v>
      </c>
      <c r="I22" s="50">
        <f t="shared" si="7"/>
        <v>0</v>
      </c>
      <c r="J22" s="50">
        <f t="shared" si="8"/>
        <v>0</v>
      </c>
      <c r="K22" s="50"/>
      <c r="L22" s="51"/>
      <c r="M22" s="52"/>
      <c r="N22" s="49">
        <f t="shared" si="9"/>
        <v>0</v>
      </c>
      <c r="O22" s="93">
        <f t="shared" si="10"/>
        <v>0</v>
      </c>
      <c r="P22" s="93">
        <f t="shared" si="3"/>
        <v>0</v>
      </c>
      <c r="Q22" s="93">
        <f t="shared" si="11"/>
        <v>0</v>
      </c>
      <c r="R22" s="93">
        <f t="shared" si="12"/>
        <v>0</v>
      </c>
      <c r="S22" s="51"/>
      <c r="T22" s="53"/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3795970608.5197248</v>
      </c>
      <c r="AG22" s="101">
        <v>141139805.95941189</v>
      </c>
      <c r="AH22" s="101">
        <v>125586903.2987079</v>
      </c>
      <c r="AI22" s="101">
        <v>4062697317.7778449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7540753780.98137</v>
      </c>
      <c r="AO22" s="101">
        <v>2375996756.386322</v>
      </c>
      <c r="AP22" s="101">
        <v>228531269.9543142</v>
      </c>
      <c r="AQ22" s="101">
        <v>10145281807.32201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104340.01980311403</v>
      </c>
      <c r="F23" s="95">
        <f t="shared" si="4"/>
        <v>-2469.0674177910769</v>
      </c>
      <c r="G23" s="50">
        <f t="shared" si="5"/>
        <v>22922.75245796821</v>
      </c>
      <c r="H23" s="50">
        <f t="shared" si="6"/>
        <v>19827.9776666084</v>
      </c>
      <c r="I23" s="50">
        <f t="shared" si="7"/>
        <v>475.88499120284081</v>
      </c>
      <c r="J23" s="50">
        <f t="shared" si="8"/>
        <v>149.822382365892</v>
      </c>
      <c r="K23" s="50"/>
      <c r="L23" s="51"/>
      <c r="M23" s="52"/>
      <c r="N23" s="49">
        <f t="shared" si="9"/>
        <v>106809.08722090512</v>
      </c>
      <c r="O23" s="93">
        <f t="shared" si="10"/>
        <v>103821.7477599469</v>
      </c>
      <c r="P23" s="93">
        <f t="shared" si="3"/>
        <v>1700.626867738921</v>
      </c>
      <c r="Q23" s="93">
        <f t="shared" si="11"/>
        <v>105522.37462768581</v>
      </c>
      <c r="R23" s="93">
        <f t="shared" si="12"/>
        <v>1286.7125932193071</v>
      </c>
      <c r="S23" s="51"/>
      <c r="T23" s="53"/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5646868802.519165</v>
      </c>
      <c r="AG23" s="101">
        <v>135528703.71323591</v>
      </c>
      <c r="AH23" s="101">
        <v>185131210.011215</v>
      </c>
      <c r="AI23" s="101">
        <v>5967528716.2436161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1992523716.0588419</v>
      </c>
      <c r="AO23" s="101">
        <v>1993679894.901253</v>
      </c>
      <c r="AP23" s="101">
        <v>71760641.892724276</v>
      </c>
      <c r="AQ23" s="101">
        <v>4057964252.852819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411386927.12615275</v>
      </c>
      <c r="F24" s="96">
        <f t="shared" si="4"/>
        <v>94269079.504145294</v>
      </c>
      <c r="G24" s="60">
        <f t="shared" si="5"/>
        <v>0</v>
      </c>
      <c r="H24" s="60">
        <f t="shared" si="6"/>
        <v>81141849.229420498</v>
      </c>
      <c r="I24" s="60">
        <f t="shared" si="7"/>
        <v>7548943.4784883084</v>
      </c>
      <c r="J24" s="60">
        <f t="shared" si="8"/>
        <v>5578286.7962364787</v>
      </c>
      <c r="K24" s="60"/>
      <c r="L24" s="61"/>
      <c r="M24" s="62"/>
      <c r="N24" s="59">
        <f t="shared" si="9"/>
        <v>317117847.62200743</v>
      </c>
      <c r="O24" s="94">
        <f t="shared" si="10"/>
        <v>156981598.4501875</v>
      </c>
      <c r="P24" s="94">
        <f t="shared" si="3"/>
        <v>139825436.22509831</v>
      </c>
      <c r="Q24" s="94">
        <f t="shared" si="11"/>
        <v>296807034.67528582</v>
      </c>
      <c r="R24" s="94">
        <f t="shared" si="12"/>
        <v>20310812.946721587</v>
      </c>
      <c r="S24" s="61"/>
      <c r="T24" s="63"/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4141054.2467483128</v>
      </c>
      <c r="AF24" s="101">
        <v>45625571659.237747</v>
      </c>
      <c r="AG24" s="101">
        <v>1095044846.8704021</v>
      </c>
      <c r="AH24" s="101">
        <v>1511287248.37571</v>
      </c>
      <c r="AI24" s="101">
        <v>48227762700.237122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13082520338.34465</v>
      </c>
      <c r="AO24" s="101">
        <v>16107577778.979759</v>
      </c>
      <c r="AP24" s="101">
        <v>543587562.43014026</v>
      </c>
      <c r="AQ24" s="101">
        <v>29733685679.754551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22922752.457968209</v>
      </c>
      <c r="AF25" s="101">
        <v>19827977.666608401</v>
      </c>
      <c r="AG25" s="101">
        <v>475884.99120284081</v>
      </c>
      <c r="AH25" s="101">
        <v>149822.382365892</v>
      </c>
      <c r="AI25" s="101">
        <v>-2469067.4177910788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103821747.7599469</v>
      </c>
      <c r="AO25" s="101">
        <v>1700626.867738921</v>
      </c>
      <c r="AP25" s="101">
        <v>1286712.593219307</v>
      </c>
      <c r="AQ25" s="101">
        <v>106809087.2209051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81141849229.420502</v>
      </c>
      <c r="AG26" s="101">
        <v>7548943478.488308</v>
      </c>
      <c r="AH26" s="101">
        <v>5578286796.2364788</v>
      </c>
      <c r="AI26" s="101">
        <v>94269079504.145264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156981598450.1875</v>
      </c>
      <c r="AO26" s="101">
        <v>139825436225.0983</v>
      </c>
      <c r="AP26" s="101">
        <v>20310812946.721588</v>
      </c>
      <c r="AQ26" s="101">
        <v>317117847622.00751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27" t="s">
        <v>47</v>
      </c>
      <c r="AC35" s="327"/>
      <c r="AD35" s="327"/>
      <c r="AE35" s="327"/>
      <c r="AF35" s="327"/>
      <c r="AG35" s="327"/>
      <c r="AH35" s="327"/>
      <c r="AI35" s="327"/>
      <c r="AJ35" s="327"/>
      <c r="AK35" s="327"/>
      <c r="AL35" s="327"/>
      <c r="AM35" s="327"/>
      <c r="AN35" s="327"/>
      <c r="AO35" s="327"/>
      <c r="AP35" s="327"/>
      <c r="AQ35" s="327"/>
      <c r="AR35" s="327"/>
    </row>
    <row r="36" spans="2:44" x14ac:dyDescent="0.3">
      <c r="B36" s="36" t="s">
        <v>72</v>
      </c>
      <c r="C36" s="37"/>
      <c r="D36" s="38"/>
      <c r="E36" s="39">
        <f>SUM(E37:E55)</f>
        <v>476065330.08711421</v>
      </c>
      <c r="F36" s="40"/>
      <c r="G36" s="81">
        <f t="shared" ref="G36:M36" si="13">SUM(G37:G55)</f>
        <v>145158358.98202685</v>
      </c>
      <c r="H36" s="83">
        <f t="shared" si="13"/>
        <v>0</v>
      </c>
      <c r="I36" s="84">
        <f t="shared" si="13"/>
        <v>0</v>
      </c>
      <c r="J36" s="82">
        <f t="shared" si="13"/>
        <v>331356046.90826929</v>
      </c>
      <c r="K36" s="83">
        <f t="shared" ref="K36:L36" si="14">SUM(K37:K55)</f>
        <v>0</v>
      </c>
      <c r="L36" s="84">
        <f t="shared" si="14"/>
        <v>0</v>
      </c>
      <c r="M36" s="85">
        <f t="shared" si="13"/>
        <v>449075.80318184913</v>
      </c>
      <c r="W36" s="7" t="s">
        <v>0</v>
      </c>
      <c r="X36" s="7" t="s">
        <v>1</v>
      </c>
      <c r="Y36" s="8" t="s">
        <v>2</v>
      </c>
      <c r="AB36" s="327" t="s">
        <v>45</v>
      </c>
      <c r="AC36" s="327"/>
      <c r="AD36" s="327"/>
      <c r="AE36" s="327"/>
      <c r="AF36" s="327"/>
      <c r="AG36" s="327"/>
      <c r="AH36" s="327"/>
      <c r="AI36" s="327"/>
      <c r="AJ36" s="327"/>
      <c r="AK36" s="327" t="s">
        <v>46</v>
      </c>
      <c r="AL36" s="327"/>
      <c r="AM36" s="327"/>
      <c r="AN36" s="327"/>
      <c r="AO36" s="327"/>
      <c r="AP36" s="327"/>
      <c r="AQ36" s="327"/>
      <c r="AR36" s="327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7335023.9754542122</v>
      </c>
      <c r="F37" s="49"/>
      <c r="G37" s="87">
        <f>SUMIFS(AI:AI,$AB:$AB,$W37,$AC:$AC,$X37,$AD:$AD,$Y37)/1000+H37-I37</f>
        <v>2331767.7627043691</v>
      </c>
      <c r="H37" s="50"/>
      <c r="I37" s="88"/>
      <c r="J37" s="52">
        <f>SUMIFS(AQ:AQ,$AK:$AK,$W37,$AL:$AL,$X37,$AM:$AM,$Y37)/1000+K37-L37</f>
        <v>5007008.9794059116</v>
      </c>
      <c r="K37" s="50"/>
      <c r="L37" s="88"/>
      <c r="M37" s="53">
        <f>SUMIFS(AJ:AJ,$AB:$AB,$W37,$AC:$AC,$X37,$AD:$AD,$Y37)/1000+SUMIFS(AR:AR,$AK:$AK,$W37,$AL:$AL,$X37,$AM:$AM,$Y37)/1000</f>
        <v>3752.7666560683883</v>
      </c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15"/>
        <v>27471410.104723625</v>
      </c>
      <c r="F38" s="49"/>
      <c r="G38" s="87">
        <f t="shared" ref="G38:G55" si="16">SUMIFS(AI:AI,$AB:$AB,$W38,$AC:$AC,$X38,$AD:$AD,$Y38)/1000+H38-I38</f>
        <v>6608569.1602102136</v>
      </c>
      <c r="H38" s="50"/>
      <c r="I38" s="88"/>
      <c r="J38" s="52">
        <f t="shared" ref="J38:J55" si="17">SUMIFS(AQ:AQ,$AK:$AK,$W38,$AL:$AL,$X38,$AM:$AM,$Y38)/1000+K38-L38</f>
        <v>20874276.654698711</v>
      </c>
      <c r="K38" s="50"/>
      <c r="L38" s="88"/>
      <c r="M38" s="53">
        <f t="shared" ref="M38:M55" si="18">SUMIFS(AJ:AJ,$AB:$AB,$W38,$AC:$AC,$X38,$AD:$AD,$Y38)/1000+SUMIFS(AR:AR,$AK:$AK,$W38,$AL:$AL,$X38,$AM:$AM,$Y38)/1000</f>
        <v>11435.710185300388</v>
      </c>
      <c r="W38" s="5" t="s">
        <v>4</v>
      </c>
      <c r="X38" s="5" t="s">
        <v>38</v>
      </c>
      <c r="Y38" s="3" t="s">
        <v>9</v>
      </c>
      <c r="AB38" s="9"/>
      <c r="AC38" s="9"/>
      <c r="AD38" s="9"/>
      <c r="AE38" s="101"/>
      <c r="AF38" s="101"/>
      <c r="AG38" s="101"/>
      <c r="AH38" s="101"/>
      <c r="AI38" s="101"/>
      <c r="AJ38" s="101"/>
      <c r="AK38" s="9"/>
      <c r="AL38" s="9"/>
      <c r="AM38" s="9"/>
      <c r="AN38" s="101"/>
      <c r="AO38" s="101"/>
      <c r="AP38" s="101"/>
      <c r="AQ38" s="101"/>
      <c r="AR38" s="101"/>
    </row>
    <row r="39" spans="2:44" x14ac:dyDescent="0.3">
      <c r="B39" s="45"/>
      <c r="C39" s="46" t="s">
        <v>24</v>
      </c>
      <c r="D39" s="47"/>
      <c r="E39" s="86">
        <f t="shared" si="15"/>
        <v>53359801.018050127</v>
      </c>
      <c r="F39" s="49"/>
      <c r="G39" s="87">
        <f t="shared" si="16"/>
        <v>26699667.150534131</v>
      </c>
      <c r="H39" s="50"/>
      <c r="I39" s="88"/>
      <c r="J39" s="52">
        <f t="shared" si="17"/>
        <v>26789498.799217314</v>
      </c>
      <c r="K39" s="50"/>
      <c r="L39" s="88"/>
      <c r="M39" s="53">
        <f t="shared" si="18"/>
        <v>129364.93170131696</v>
      </c>
      <c r="W39" s="5" t="s">
        <v>4</v>
      </c>
      <c r="X39" s="5" t="s">
        <v>38</v>
      </c>
      <c r="Y39" s="3" t="s">
        <v>10</v>
      </c>
      <c r="AB39" s="9"/>
      <c r="AC39" s="9"/>
      <c r="AD39" s="9"/>
      <c r="AE39" s="101"/>
      <c r="AF39" s="101"/>
      <c r="AG39" s="101"/>
      <c r="AH39" s="101"/>
      <c r="AI39" s="101"/>
      <c r="AJ39" s="101"/>
      <c r="AK39" s="9"/>
      <c r="AL39" s="9"/>
      <c r="AM39" s="9"/>
      <c r="AN39" s="101"/>
      <c r="AO39" s="101"/>
      <c r="AP39" s="101"/>
      <c r="AQ39" s="101"/>
      <c r="AR39" s="101"/>
    </row>
    <row r="40" spans="2:44" x14ac:dyDescent="0.3">
      <c r="B40" s="45"/>
      <c r="C40" s="46" t="s">
        <v>73</v>
      </c>
      <c r="D40" s="47"/>
      <c r="E40" s="86">
        <f t="shared" si="15"/>
        <v>101753189.88112478</v>
      </c>
      <c r="F40" s="49"/>
      <c r="G40" s="87">
        <f t="shared" si="16"/>
        <v>10758339.465185029</v>
      </c>
      <c r="H40" s="50"/>
      <c r="I40" s="88"/>
      <c r="J40" s="52">
        <f t="shared" si="17"/>
        <v>91105256.974038616</v>
      </c>
      <c r="K40" s="50"/>
      <c r="L40" s="88"/>
      <c r="M40" s="53">
        <f t="shared" si="18"/>
        <v>110406.5580988681</v>
      </c>
      <c r="W40" s="5" t="s">
        <v>4</v>
      </c>
      <c r="X40" s="5" t="s">
        <v>38</v>
      </c>
      <c r="Y40" s="3" t="s">
        <v>11</v>
      </c>
      <c r="AB40" s="9"/>
      <c r="AC40" s="9"/>
      <c r="AD40" s="9"/>
      <c r="AE40" s="101"/>
      <c r="AF40" s="101"/>
      <c r="AG40" s="101"/>
      <c r="AH40" s="101"/>
      <c r="AI40" s="101"/>
      <c r="AJ40" s="101"/>
      <c r="AK40" s="9"/>
      <c r="AL40" s="9"/>
      <c r="AM40" s="9"/>
      <c r="AN40" s="101"/>
      <c r="AO40" s="101"/>
      <c r="AP40" s="101"/>
      <c r="AQ40" s="101"/>
      <c r="AR40" s="101"/>
    </row>
    <row r="41" spans="2:44" x14ac:dyDescent="0.3">
      <c r="B41" s="45"/>
      <c r="C41" s="46" t="s">
        <v>74</v>
      </c>
      <c r="D41" s="47"/>
      <c r="E41" s="86">
        <f t="shared" si="15"/>
        <v>5883891.8603282925</v>
      </c>
      <c r="F41" s="49"/>
      <c r="G41" s="87">
        <f t="shared" si="16"/>
        <v>809053.28499479615</v>
      </c>
      <c r="H41" s="50"/>
      <c r="I41" s="88"/>
      <c r="J41" s="52">
        <f t="shared" si="17"/>
        <v>5077143.6936496701</v>
      </c>
      <c r="K41" s="50"/>
      <c r="L41" s="88"/>
      <c r="M41" s="53">
        <f t="shared" si="18"/>
        <v>2305.1183161734402</v>
      </c>
      <c r="W41" s="5" t="s">
        <v>4</v>
      </c>
      <c r="X41" s="5" t="s">
        <v>38</v>
      </c>
      <c r="Y41" s="3" t="s">
        <v>12</v>
      </c>
      <c r="AB41" s="9"/>
      <c r="AC41" s="9"/>
      <c r="AD41" s="9"/>
      <c r="AE41" s="101"/>
      <c r="AF41" s="101"/>
      <c r="AG41" s="101"/>
      <c r="AH41" s="101"/>
      <c r="AI41" s="101"/>
      <c r="AJ41" s="101"/>
      <c r="AK41" s="9"/>
      <c r="AL41" s="9"/>
      <c r="AM41" s="9"/>
      <c r="AN41" s="101"/>
      <c r="AO41" s="101"/>
      <c r="AP41" s="101"/>
      <c r="AQ41" s="101"/>
      <c r="AR41" s="101"/>
    </row>
    <row r="42" spans="2:44" x14ac:dyDescent="0.3">
      <c r="B42" s="45"/>
      <c r="C42" s="46" t="s">
        <v>75</v>
      </c>
      <c r="D42" s="47"/>
      <c r="E42" s="86">
        <f t="shared" si="15"/>
        <v>62207715.984190196</v>
      </c>
      <c r="F42" s="49"/>
      <c r="G42" s="87">
        <f t="shared" si="16"/>
        <v>17562967.93127732</v>
      </c>
      <c r="H42" s="50"/>
      <c r="I42" s="88"/>
      <c r="J42" s="52">
        <f t="shared" si="17"/>
        <v>44692140.478395477</v>
      </c>
      <c r="K42" s="50"/>
      <c r="L42" s="88"/>
      <c r="M42" s="53">
        <f t="shared" si="18"/>
        <v>47392.425482602768</v>
      </c>
      <c r="W42" s="5" t="s">
        <v>4</v>
      </c>
      <c r="X42" s="5" t="s">
        <v>38</v>
      </c>
      <c r="Y42" s="3" t="s">
        <v>13</v>
      </c>
      <c r="AB42" s="9"/>
      <c r="AC42" s="9"/>
      <c r="AD42" s="9"/>
      <c r="AE42" s="101"/>
      <c r="AF42" s="101"/>
      <c r="AG42" s="101"/>
      <c r="AH42" s="101"/>
      <c r="AI42" s="101"/>
      <c r="AJ42" s="101"/>
      <c r="AK42" s="9"/>
      <c r="AL42" s="9"/>
      <c r="AM42" s="9"/>
      <c r="AN42" s="101"/>
      <c r="AO42" s="101"/>
      <c r="AP42" s="101"/>
      <c r="AQ42" s="101"/>
      <c r="AR42" s="101"/>
    </row>
    <row r="43" spans="2:44" x14ac:dyDescent="0.3">
      <c r="B43" s="45"/>
      <c r="C43" s="46" t="s">
        <v>25</v>
      </c>
      <c r="D43" s="47"/>
      <c r="E43" s="86">
        <f t="shared" si="15"/>
        <v>42198344.869292013</v>
      </c>
      <c r="F43" s="49"/>
      <c r="G43" s="87">
        <f t="shared" si="16"/>
        <v>23284700.085504889</v>
      </c>
      <c r="H43" s="50"/>
      <c r="I43" s="88"/>
      <c r="J43" s="52">
        <f t="shared" si="17"/>
        <v>18940232.40788231</v>
      </c>
      <c r="K43" s="50"/>
      <c r="L43" s="88"/>
      <c r="M43" s="53">
        <f t="shared" si="18"/>
        <v>26587.624095188748</v>
      </c>
      <c r="W43" s="5" t="s">
        <v>4</v>
      </c>
      <c r="X43" s="5" t="s">
        <v>38</v>
      </c>
      <c r="Y43" s="3" t="s">
        <v>14</v>
      </c>
      <c r="AB43" s="9"/>
      <c r="AC43" s="9"/>
      <c r="AD43" s="9"/>
      <c r="AE43" s="101"/>
      <c r="AF43" s="101"/>
      <c r="AG43" s="101"/>
      <c r="AH43" s="101"/>
      <c r="AI43" s="101"/>
      <c r="AJ43" s="101"/>
      <c r="AK43" s="9"/>
      <c r="AL43" s="9"/>
      <c r="AM43" s="9"/>
      <c r="AN43" s="101"/>
      <c r="AO43" s="101"/>
      <c r="AP43" s="101"/>
      <c r="AQ43" s="101"/>
      <c r="AR43" s="101"/>
    </row>
    <row r="44" spans="2:44" x14ac:dyDescent="0.3">
      <c r="B44" s="45"/>
      <c r="C44" s="46" t="s">
        <v>76</v>
      </c>
      <c r="D44" s="47"/>
      <c r="E44" s="86">
        <f t="shared" si="15"/>
        <v>0</v>
      </c>
      <c r="F44" s="49"/>
      <c r="G44" s="87">
        <f t="shared" si="16"/>
        <v>0</v>
      </c>
      <c r="H44" s="50"/>
      <c r="I44" s="88"/>
      <c r="J44" s="52">
        <f t="shared" si="17"/>
        <v>0</v>
      </c>
      <c r="K44" s="50"/>
      <c r="L44" s="88"/>
      <c r="M44" s="53">
        <f t="shared" si="18"/>
        <v>0</v>
      </c>
      <c r="W44" s="5" t="s">
        <v>4</v>
      </c>
      <c r="X44" s="5" t="s">
        <v>38</v>
      </c>
      <c r="Y44" s="3" t="s">
        <v>41</v>
      </c>
      <c r="AB44" s="9"/>
      <c r="AC44" s="9"/>
      <c r="AD44" s="9"/>
      <c r="AE44" s="101"/>
      <c r="AF44" s="101"/>
      <c r="AG44" s="101"/>
      <c r="AH44" s="101"/>
      <c r="AI44" s="101"/>
      <c r="AJ44" s="101"/>
      <c r="AK44" s="9"/>
      <c r="AL44" s="9"/>
      <c r="AM44" s="9"/>
      <c r="AN44" s="101"/>
      <c r="AO44" s="101"/>
      <c r="AP44" s="101"/>
      <c r="AQ44" s="101"/>
      <c r="AR44" s="101"/>
    </row>
    <row r="45" spans="2:44" x14ac:dyDescent="0.3">
      <c r="B45" s="45"/>
      <c r="C45" s="46" t="s">
        <v>77</v>
      </c>
      <c r="D45" s="47"/>
      <c r="E45" s="86">
        <f t="shared" si="15"/>
        <v>7250258.3026696397</v>
      </c>
      <c r="F45" s="49"/>
      <c r="G45" s="87">
        <f t="shared" si="16"/>
        <v>4305921.493110856</v>
      </c>
      <c r="H45" s="50"/>
      <c r="I45" s="88"/>
      <c r="J45" s="52">
        <f t="shared" si="17"/>
        <v>2947792.5607544677</v>
      </c>
      <c r="K45" s="50"/>
      <c r="L45" s="88"/>
      <c r="M45" s="53">
        <f t="shared" si="18"/>
        <v>3455.7511956841281</v>
      </c>
      <c r="W45" s="5" t="s">
        <v>4</v>
      </c>
      <c r="X45" s="5" t="s">
        <v>38</v>
      </c>
      <c r="Y45" s="3" t="s">
        <v>15</v>
      </c>
      <c r="AB45" s="9"/>
      <c r="AC45" s="9"/>
      <c r="AD45" s="9"/>
      <c r="AE45" s="101"/>
      <c r="AF45" s="101"/>
      <c r="AG45" s="101"/>
      <c r="AH45" s="101"/>
      <c r="AI45" s="101"/>
      <c r="AJ45" s="101"/>
      <c r="AK45" s="9"/>
      <c r="AL45" s="9"/>
      <c r="AM45" s="9"/>
      <c r="AN45" s="101"/>
      <c r="AO45" s="101"/>
      <c r="AP45" s="101"/>
      <c r="AQ45" s="101"/>
      <c r="AR45" s="101"/>
    </row>
    <row r="46" spans="2:44" x14ac:dyDescent="0.3">
      <c r="B46" s="45"/>
      <c r="C46" s="46" t="s">
        <v>26</v>
      </c>
      <c r="D46" s="47"/>
      <c r="E46" s="86">
        <f t="shared" si="15"/>
        <v>41757359.259535357</v>
      </c>
      <c r="F46" s="49"/>
      <c r="G46" s="87">
        <f t="shared" si="16"/>
        <v>28053321.337690461</v>
      </c>
      <c r="H46" s="50"/>
      <c r="I46" s="88"/>
      <c r="J46" s="52">
        <f t="shared" si="17"/>
        <v>13719179.865966419</v>
      </c>
      <c r="K46" s="50"/>
      <c r="L46" s="88"/>
      <c r="M46" s="53">
        <f t="shared" si="18"/>
        <v>15141.944121524175</v>
      </c>
      <c r="W46" s="5" t="s">
        <v>4</v>
      </c>
      <c r="X46" s="5" t="s">
        <v>38</v>
      </c>
      <c r="Y46" s="3" t="s">
        <v>16</v>
      </c>
      <c r="AB46" s="9"/>
      <c r="AC46" s="9"/>
      <c r="AD46" s="9"/>
      <c r="AE46" s="101"/>
      <c r="AF46" s="101"/>
      <c r="AG46" s="101"/>
      <c r="AH46" s="101"/>
      <c r="AI46" s="101"/>
      <c r="AJ46" s="101"/>
      <c r="AK46" s="9"/>
      <c r="AL46" s="9"/>
      <c r="AM46" s="9"/>
      <c r="AN46" s="101"/>
      <c r="AO46" s="101"/>
      <c r="AP46" s="101"/>
      <c r="AQ46" s="101"/>
      <c r="AR46" s="101"/>
    </row>
    <row r="47" spans="2:44" x14ac:dyDescent="0.3">
      <c r="B47" s="45"/>
      <c r="C47" s="46" t="s">
        <v>27</v>
      </c>
      <c r="D47" s="47"/>
      <c r="E47" s="86">
        <f t="shared" si="15"/>
        <v>0</v>
      </c>
      <c r="F47" s="49"/>
      <c r="G47" s="87">
        <f t="shared" si="16"/>
        <v>0</v>
      </c>
      <c r="H47" s="50"/>
      <c r="I47" s="88"/>
      <c r="J47" s="52">
        <f t="shared" si="17"/>
        <v>0</v>
      </c>
      <c r="K47" s="50"/>
      <c r="L47" s="88"/>
      <c r="M47" s="53">
        <f t="shared" si="18"/>
        <v>0</v>
      </c>
      <c r="W47" s="5" t="s">
        <v>4</v>
      </c>
      <c r="X47" s="5" t="s">
        <v>38</v>
      </c>
      <c r="Y47" s="3" t="s">
        <v>48</v>
      </c>
      <c r="AB47" s="9"/>
      <c r="AC47" s="9"/>
      <c r="AD47" s="9"/>
      <c r="AE47" s="101"/>
      <c r="AF47" s="101"/>
      <c r="AG47" s="101"/>
      <c r="AH47" s="101"/>
      <c r="AI47" s="101"/>
      <c r="AJ47" s="101"/>
      <c r="AK47" s="9"/>
      <c r="AL47" s="9"/>
      <c r="AM47" s="9"/>
      <c r="AN47" s="101"/>
      <c r="AO47" s="101"/>
      <c r="AP47" s="101"/>
      <c r="AQ47" s="101"/>
      <c r="AR47" s="101"/>
    </row>
    <row r="48" spans="2:44" x14ac:dyDescent="0.3">
      <c r="B48" s="45"/>
      <c r="C48" s="46" t="s">
        <v>28</v>
      </c>
      <c r="D48" s="47"/>
      <c r="E48" s="86">
        <f t="shared" si="15"/>
        <v>0</v>
      </c>
      <c r="F48" s="49"/>
      <c r="G48" s="87">
        <f t="shared" si="16"/>
        <v>0</v>
      </c>
      <c r="H48" s="50"/>
      <c r="I48" s="88"/>
      <c r="J48" s="52">
        <f t="shared" si="17"/>
        <v>0</v>
      </c>
      <c r="K48" s="50"/>
      <c r="L48" s="88"/>
      <c r="M48" s="53">
        <f t="shared" si="18"/>
        <v>0</v>
      </c>
      <c r="W48" s="5" t="s">
        <v>4</v>
      </c>
      <c r="X48" s="5" t="s">
        <v>38</v>
      </c>
      <c r="Y48" s="3" t="s">
        <v>49</v>
      </c>
      <c r="AB48" s="9"/>
      <c r="AC48" s="9"/>
      <c r="AD48" s="9"/>
      <c r="AE48" s="101"/>
      <c r="AF48" s="101"/>
      <c r="AG48" s="101"/>
      <c r="AH48" s="101"/>
      <c r="AI48" s="101"/>
      <c r="AJ48" s="101"/>
      <c r="AK48" s="9"/>
      <c r="AL48" s="9"/>
      <c r="AM48" s="9"/>
      <c r="AN48" s="101"/>
      <c r="AO48" s="101"/>
      <c r="AP48" s="101"/>
      <c r="AQ48" s="101"/>
      <c r="AR48" s="101"/>
    </row>
    <row r="49" spans="2:44" x14ac:dyDescent="0.3">
      <c r="B49" s="45"/>
      <c r="C49" s="46" t="s">
        <v>29</v>
      </c>
      <c r="D49" s="47"/>
      <c r="E49" s="86">
        <f t="shared" si="15"/>
        <v>0</v>
      </c>
      <c r="F49" s="49"/>
      <c r="G49" s="87">
        <f t="shared" si="16"/>
        <v>0</v>
      </c>
      <c r="H49" s="50"/>
      <c r="I49" s="88"/>
      <c r="J49" s="52">
        <f t="shared" si="17"/>
        <v>0</v>
      </c>
      <c r="K49" s="50"/>
      <c r="L49" s="88"/>
      <c r="M49" s="53">
        <f t="shared" si="18"/>
        <v>0</v>
      </c>
      <c r="W49" s="5" t="s">
        <v>4</v>
      </c>
      <c r="X49" s="5" t="s">
        <v>38</v>
      </c>
      <c r="Y49" s="3" t="s">
        <v>50</v>
      </c>
      <c r="AB49" s="9"/>
      <c r="AC49" s="9"/>
      <c r="AD49" s="9"/>
      <c r="AE49" s="101"/>
      <c r="AF49" s="101"/>
      <c r="AG49" s="101"/>
      <c r="AH49" s="101"/>
      <c r="AI49" s="101"/>
      <c r="AJ49" s="101"/>
      <c r="AK49" s="9"/>
      <c r="AL49" s="9"/>
      <c r="AM49" s="9"/>
      <c r="AN49" s="101"/>
      <c r="AO49" s="101"/>
      <c r="AP49" s="101"/>
      <c r="AQ49" s="101"/>
      <c r="AR49" s="101"/>
    </row>
    <row r="50" spans="2:44" x14ac:dyDescent="0.3">
      <c r="B50" s="45"/>
      <c r="C50" s="46" t="s">
        <v>30</v>
      </c>
      <c r="D50" s="47"/>
      <c r="E50" s="86">
        <f t="shared" si="15"/>
        <v>0</v>
      </c>
      <c r="F50" s="49"/>
      <c r="G50" s="87">
        <f t="shared" si="16"/>
        <v>0</v>
      </c>
      <c r="H50" s="50"/>
      <c r="I50" s="88"/>
      <c r="J50" s="52">
        <f t="shared" si="17"/>
        <v>0</v>
      </c>
      <c r="K50" s="50"/>
      <c r="L50" s="88"/>
      <c r="M50" s="53">
        <f t="shared" si="18"/>
        <v>0</v>
      </c>
      <c r="W50" s="5" t="s">
        <v>4</v>
      </c>
      <c r="X50" s="5" t="s">
        <v>38</v>
      </c>
      <c r="Y50" s="3" t="s">
        <v>51</v>
      </c>
      <c r="AB50" s="9"/>
      <c r="AC50" s="9"/>
      <c r="AD50" s="9"/>
      <c r="AE50" s="101"/>
      <c r="AF50" s="101"/>
      <c r="AG50" s="101"/>
      <c r="AH50" s="101"/>
      <c r="AI50" s="101"/>
      <c r="AJ50" s="101"/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87">
        <f t="shared" si="16"/>
        <v>0</v>
      </c>
      <c r="H51" s="50"/>
      <c r="I51" s="88"/>
      <c r="J51" s="52">
        <f t="shared" si="17"/>
        <v>0</v>
      </c>
      <c r="K51" s="50"/>
      <c r="L51" s="88"/>
      <c r="M51" s="53">
        <f t="shared" si="18"/>
        <v>0</v>
      </c>
      <c r="W51" s="5" t="s">
        <v>4</v>
      </c>
      <c r="X51" s="5" t="s">
        <v>38</v>
      </c>
      <c r="Y51" s="3" t="s">
        <v>52</v>
      </c>
      <c r="AB51" s="9"/>
      <c r="AC51" s="9"/>
      <c r="AD51" s="9"/>
      <c r="AE51" s="101"/>
      <c r="AF51" s="101"/>
      <c r="AG51" s="101"/>
      <c r="AH51" s="101"/>
      <c r="AI51" s="101"/>
      <c r="AJ51" s="101"/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87">
        <f t="shared" si="16"/>
        <v>0</v>
      </c>
      <c r="H52" s="50"/>
      <c r="I52" s="88"/>
      <c r="J52" s="52">
        <f t="shared" si="17"/>
        <v>0</v>
      </c>
      <c r="K52" s="50"/>
      <c r="L52" s="88"/>
      <c r="M52" s="53">
        <f t="shared" si="18"/>
        <v>0</v>
      </c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15"/>
        <v>0</v>
      </c>
      <c r="F53" s="49"/>
      <c r="G53" s="87">
        <f t="shared" si="16"/>
        <v>0</v>
      </c>
      <c r="H53" s="50"/>
      <c r="I53" s="88"/>
      <c r="J53" s="52">
        <f t="shared" si="17"/>
        <v>0</v>
      </c>
      <c r="K53" s="50"/>
      <c r="L53" s="88"/>
      <c r="M53" s="53">
        <f t="shared" si="18"/>
        <v>0</v>
      </c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15"/>
        <v>95843.426897566605</v>
      </c>
      <c r="F54" s="49"/>
      <c r="G54" s="87">
        <f t="shared" si="16"/>
        <v>-4810.6934725654937</v>
      </c>
      <c r="H54" s="50"/>
      <c r="I54" s="88"/>
      <c r="J54" s="52">
        <f t="shared" si="17"/>
        <v>100699.3242565399</v>
      </c>
      <c r="K54" s="50"/>
      <c r="L54" s="88"/>
      <c r="M54" s="53">
        <f t="shared" si="18"/>
        <v>45.203886407795096</v>
      </c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126752491.40484843</v>
      </c>
      <c r="F55" s="59"/>
      <c r="G55" s="90">
        <f t="shared" si="16"/>
        <v>24748862.00428734</v>
      </c>
      <c r="H55" s="60"/>
      <c r="I55" s="91"/>
      <c r="J55" s="62">
        <f t="shared" si="17"/>
        <v>102102817.1700038</v>
      </c>
      <c r="K55" s="60"/>
      <c r="L55" s="91"/>
      <c r="M55" s="63">
        <f t="shared" si="18"/>
        <v>99187.769442714241</v>
      </c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11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3"/>
  <sheetViews>
    <sheetView topLeftCell="Y1" zoomScale="85" zoomScaleNormal="85" workbookViewId="0">
      <selection activeCell="AM1" sqref="AM1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</cols>
  <sheetData>
    <row r="1" spans="1:35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30" t="s">
        <v>44</v>
      </c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2"/>
    </row>
    <row r="2" spans="1:35" x14ac:dyDescent="0.3">
      <c r="A2" s="11"/>
      <c r="B2" s="193" t="s">
        <v>38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30" t="s">
        <v>199</v>
      </c>
      <c r="Y2" s="331"/>
      <c r="Z2" s="331"/>
      <c r="AA2" s="331"/>
      <c r="AB2" s="331"/>
      <c r="AC2" s="332"/>
      <c r="AD2" s="330" t="s">
        <v>46</v>
      </c>
      <c r="AE2" s="331"/>
      <c r="AF2" s="331"/>
      <c r="AG2" s="331"/>
      <c r="AH2" s="331"/>
      <c r="AI2" s="332"/>
    </row>
    <row r="3" spans="1:35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</row>
    <row r="4" spans="1:35" x14ac:dyDescent="0.3">
      <c r="A4" s="11"/>
      <c r="B4" s="121"/>
      <c r="R4" s="123"/>
      <c r="X4" s="9" t="s">
        <v>6</v>
      </c>
      <c r="Y4" s="9" t="s">
        <v>6</v>
      </c>
      <c r="Z4" s="9" t="s">
        <v>8</v>
      </c>
      <c r="AA4" s="9" t="s">
        <v>6</v>
      </c>
      <c r="AB4" s="9" t="s">
        <v>18</v>
      </c>
      <c r="AC4" s="101">
        <v>38383205231</v>
      </c>
      <c r="AD4" s="9" t="s">
        <v>6</v>
      </c>
      <c r="AE4" s="9" t="s">
        <v>6</v>
      </c>
      <c r="AF4" s="9" t="s">
        <v>8</v>
      </c>
      <c r="AG4" s="9" t="s">
        <v>6</v>
      </c>
      <c r="AH4" s="9" t="s">
        <v>18</v>
      </c>
      <c r="AI4" s="101">
        <v>20627457173.894829</v>
      </c>
    </row>
    <row r="5" spans="1:35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4</v>
      </c>
      <c r="Y5" s="9" t="s">
        <v>6</v>
      </c>
      <c r="Z5" s="9" t="s">
        <v>8</v>
      </c>
      <c r="AA5" s="9" t="s">
        <v>6</v>
      </c>
      <c r="AB5" s="9" t="s">
        <v>368</v>
      </c>
      <c r="AC5" s="101">
        <v>6961231357</v>
      </c>
      <c r="AD5" s="9" t="s">
        <v>6</v>
      </c>
      <c r="AE5" s="9" t="s">
        <v>6</v>
      </c>
      <c r="AF5" s="9" t="s">
        <v>8</v>
      </c>
      <c r="AG5" s="9" t="s">
        <v>7</v>
      </c>
      <c r="AH5" s="9" t="s">
        <v>18</v>
      </c>
      <c r="AI5" s="101">
        <v>1138960878.15359</v>
      </c>
    </row>
    <row r="6" spans="1:35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6</v>
      </c>
      <c r="Z6" s="9" t="s">
        <v>9</v>
      </c>
      <c r="AA6" s="9" t="s">
        <v>6</v>
      </c>
      <c r="AB6" s="9" t="s">
        <v>18</v>
      </c>
      <c r="AC6" s="101">
        <v>5990891801</v>
      </c>
      <c r="AD6" s="9" t="s">
        <v>6</v>
      </c>
      <c r="AE6" s="9" t="s">
        <v>6</v>
      </c>
      <c r="AF6" s="9" t="s">
        <v>9</v>
      </c>
      <c r="AG6" s="9" t="s">
        <v>6</v>
      </c>
      <c r="AH6" s="9" t="s">
        <v>18</v>
      </c>
      <c r="AI6" s="101">
        <v>8055121830.2656183</v>
      </c>
    </row>
    <row r="7" spans="1:35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28" t="s">
        <v>126</v>
      </c>
      <c r="I7" s="329"/>
      <c r="J7" s="128"/>
      <c r="K7" s="105" t="s">
        <v>123</v>
      </c>
      <c r="L7" s="23" t="s">
        <v>124</v>
      </c>
      <c r="M7" s="24"/>
      <c r="N7" s="25"/>
      <c r="O7" s="328" t="s">
        <v>126</v>
      </c>
      <c r="P7" s="329"/>
      <c r="Q7" s="129"/>
      <c r="R7" s="11"/>
      <c r="X7" s="9" t="s">
        <v>4</v>
      </c>
      <c r="Y7" s="9" t="s">
        <v>6</v>
      </c>
      <c r="Z7" s="9" t="s">
        <v>9</v>
      </c>
      <c r="AA7" s="9" t="s">
        <v>6</v>
      </c>
      <c r="AB7" s="9" t="s">
        <v>368</v>
      </c>
      <c r="AC7" s="101">
        <v>1822367561</v>
      </c>
      <c r="AD7" s="9" t="s">
        <v>6</v>
      </c>
      <c r="AE7" s="9" t="s">
        <v>6</v>
      </c>
      <c r="AF7" s="9" t="s">
        <v>9</v>
      </c>
      <c r="AG7" s="9" t="s">
        <v>7</v>
      </c>
      <c r="AH7" s="9" t="s">
        <v>18</v>
      </c>
      <c r="AI7" s="101">
        <v>24200559213.756851</v>
      </c>
    </row>
    <row r="8" spans="1:35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6</v>
      </c>
      <c r="Z8" s="9" t="s">
        <v>10</v>
      </c>
      <c r="AA8" s="9" t="s">
        <v>6</v>
      </c>
      <c r="AB8" s="9" t="s">
        <v>18</v>
      </c>
      <c r="AC8" s="101">
        <v>111364581422</v>
      </c>
      <c r="AD8" s="9" t="s">
        <v>6</v>
      </c>
      <c r="AE8" s="9" t="s">
        <v>6</v>
      </c>
      <c r="AF8" s="9" t="s">
        <v>10</v>
      </c>
      <c r="AG8" s="9" t="s">
        <v>6</v>
      </c>
      <c r="AH8" s="9" t="s">
        <v>18</v>
      </c>
      <c r="AI8" s="101">
        <v>24976754024.736778</v>
      </c>
    </row>
    <row r="9" spans="1:35" x14ac:dyDescent="0.3">
      <c r="A9" s="35"/>
      <c r="B9" s="144" t="s">
        <v>110</v>
      </c>
      <c r="C9" s="145">
        <f t="shared" ref="C9:C25" si="0">N35</f>
        <v>31420760710.84396</v>
      </c>
      <c r="D9" s="118">
        <f t="shared" ref="D9:F25" si="1">(SUMIFS($AC:$AC,$X:$X,D$1,$Y:$Y,$B$2,$Z:$Z,$T9,$AA:$AA,D$2,$AB:$AB,D$3))/1000</f>
        <v>1766009.551</v>
      </c>
      <c r="E9" s="146">
        <f t="shared" si="1"/>
        <v>0</v>
      </c>
      <c r="F9" s="147">
        <f t="shared" si="1"/>
        <v>266174.64799999999</v>
      </c>
      <c r="G9" s="148">
        <f t="shared" ref="G9:G25" si="2">IF(ISERR((C9+D9+E9-F9)/(K35+L35+D9+E9))=TRUE,0,MIN(MAX((C9+D9+E9-F9)/(K35+L35+D9+E9),0%),100%))</f>
        <v>0.81860841705025345</v>
      </c>
      <c r="H9" s="118">
        <f t="shared" ref="H9:I25" si="3">(SUMIFS($AC:$AC,$X:$X,H$1,$Y:$Y,$B$2,$Z:$Z,$T9,$AA:$AA,H$2,$AB:$AB,H$3))/1000</f>
        <v>0</v>
      </c>
      <c r="I9" s="147">
        <f t="shared" si="3"/>
        <v>2036752.5060000001</v>
      </c>
      <c r="J9" s="112">
        <f t="shared" ref="J9:J25" si="4">MAX(C9+D9+E9-F9+H9*1.5-I9*1.5,0)</f>
        <v>31419205416.987961</v>
      </c>
      <c r="K9" s="111">
        <f t="shared" ref="K9:K25" si="5">R35</f>
        <v>16885780.956371821</v>
      </c>
      <c r="L9" s="149">
        <f t="shared" ref="L9:P18" si="6">(SUMIFS($AI:$AI,$AD:$AD,L$1,$AE:$AE,$B$2,$AF:$AF,$T9,$AG:$AG,L$2,$AH:$AH,L$3))/1000</f>
        <v>1138960.87815359</v>
      </c>
      <c r="M9" s="146">
        <f t="shared" si="6"/>
        <v>0</v>
      </c>
      <c r="N9" s="147">
        <f t="shared" si="6"/>
        <v>344465.03498988401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17680276.799535528</v>
      </c>
      <c r="R9" s="64"/>
      <c r="T9" s="191" t="s">
        <v>8</v>
      </c>
      <c r="X9" s="9" t="s">
        <v>4</v>
      </c>
      <c r="Y9" s="9" t="s">
        <v>6</v>
      </c>
      <c r="Z9" s="9" t="s">
        <v>10</v>
      </c>
      <c r="AA9" s="9" t="s">
        <v>6</v>
      </c>
      <c r="AB9" s="9" t="s">
        <v>369</v>
      </c>
      <c r="AC9" s="101">
        <v>46798148</v>
      </c>
      <c r="AD9" s="9" t="s">
        <v>6</v>
      </c>
      <c r="AE9" s="9" t="s">
        <v>6</v>
      </c>
      <c r="AF9" s="9" t="s">
        <v>10</v>
      </c>
      <c r="AG9" s="9" t="s">
        <v>7</v>
      </c>
      <c r="AH9" s="9" t="s">
        <v>18</v>
      </c>
      <c r="AI9" s="101">
        <v>28567501238.15638</v>
      </c>
    </row>
    <row r="10" spans="1:35" x14ac:dyDescent="0.3">
      <c r="A10" s="35"/>
      <c r="B10" s="151" t="s">
        <v>142</v>
      </c>
      <c r="C10" s="145">
        <f t="shared" si="0"/>
        <v>4805000981.9829321</v>
      </c>
      <c r="D10" s="118">
        <f t="shared" si="1"/>
        <v>21221467.651000001</v>
      </c>
      <c r="E10" s="146">
        <f t="shared" si="1"/>
        <v>201302.98800000001</v>
      </c>
      <c r="F10" s="147">
        <f t="shared" si="1"/>
        <v>12400742.227</v>
      </c>
      <c r="G10" s="148">
        <f t="shared" si="2"/>
        <v>0.80069380153583591</v>
      </c>
      <c r="H10" s="118">
        <f t="shared" si="3"/>
        <v>0</v>
      </c>
      <c r="I10" s="147">
        <f t="shared" si="3"/>
        <v>1080509.3359999999</v>
      </c>
      <c r="J10" s="112">
        <f t="shared" si="4"/>
        <v>4812402246.3909321</v>
      </c>
      <c r="K10" s="111">
        <f t="shared" si="5"/>
        <v>6460618.8177122194</v>
      </c>
      <c r="L10" s="149">
        <f t="shared" si="6"/>
        <v>24200559.213756852</v>
      </c>
      <c r="M10" s="146">
        <f t="shared" si="6"/>
        <v>908801.65235798503</v>
      </c>
      <c r="N10" s="147">
        <f t="shared" si="6"/>
        <v>16168171.829552339</v>
      </c>
      <c r="O10" s="118">
        <f t="shared" si="6"/>
        <v>0</v>
      </c>
      <c r="P10" s="147">
        <f t="shared" si="6"/>
        <v>0</v>
      </c>
      <c r="Q10" s="150">
        <f t="shared" si="7"/>
        <v>15401807.854274714</v>
      </c>
      <c r="R10" s="64"/>
      <c r="T10" s="191" t="s">
        <v>9</v>
      </c>
      <c r="X10" s="9" t="s">
        <v>4</v>
      </c>
      <c r="Y10" s="9" t="s">
        <v>6</v>
      </c>
      <c r="Z10" s="9" t="s">
        <v>10</v>
      </c>
      <c r="AA10" s="9" t="s">
        <v>6</v>
      </c>
      <c r="AB10" s="9" t="s">
        <v>368</v>
      </c>
      <c r="AC10" s="101">
        <v>25947223304</v>
      </c>
      <c r="AD10" s="9" t="s">
        <v>6</v>
      </c>
      <c r="AE10" s="9" t="s">
        <v>6</v>
      </c>
      <c r="AF10" s="9" t="s">
        <v>11</v>
      </c>
      <c r="AG10" s="9" t="s">
        <v>7</v>
      </c>
      <c r="AH10" s="9" t="s">
        <v>18</v>
      </c>
      <c r="AI10" s="101">
        <v>99720180444.910828</v>
      </c>
    </row>
    <row r="11" spans="1:35" x14ac:dyDescent="0.3">
      <c r="A11" s="35"/>
      <c r="B11" s="151" t="s">
        <v>143</v>
      </c>
      <c r="C11" s="145">
        <f t="shared" si="0"/>
        <v>91861157862.225266</v>
      </c>
      <c r="D11" s="118">
        <f t="shared" si="1"/>
        <v>65788058.726999998</v>
      </c>
      <c r="E11" s="146">
        <f t="shared" si="1"/>
        <v>876470.25</v>
      </c>
      <c r="F11" s="147">
        <f t="shared" si="1"/>
        <v>57738494.671999998</v>
      </c>
      <c r="G11" s="148">
        <f t="shared" si="2"/>
        <v>0.82445532321291226</v>
      </c>
      <c r="H11" s="118">
        <f t="shared" si="3"/>
        <v>0</v>
      </c>
      <c r="I11" s="147">
        <f t="shared" si="3"/>
        <v>6276235.5369999995</v>
      </c>
      <c r="J11" s="112">
        <f t="shared" si="4"/>
        <v>91860669543.224777</v>
      </c>
      <c r="K11" s="111">
        <f t="shared" si="5"/>
        <v>20602542.703034483</v>
      </c>
      <c r="L11" s="149">
        <f t="shared" si="6"/>
        <v>28567501.238156378</v>
      </c>
      <c r="M11" s="146">
        <f t="shared" si="6"/>
        <v>214473.42541443367</v>
      </c>
      <c r="N11" s="147">
        <f t="shared" si="6"/>
        <v>19821415.61959612</v>
      </c>
      <c r="O11" s="118">
        <f t="shared" si="6"/>
        <v>0</v>
      </c>
      <c r="P11" s="147">
        <f t="shared" si="6"/>
        <v>8527.0092883232574</v>
      </c>
      <c r="Q11" s="150">
        <f t="shared" si="7"/>
        <v>29550311.233076692</v>
      </c>
      <c r="R11" s="64"/>
      <c r="T11" s="191" t="s">
        <v>10</v>
      </c>
      <c r="X11" s="9" t="s">
        <v>6</v>
      </c>
      <c r="Y11" s="9" t="s">
        <v>6</v>
      </c>
      <c r="Z11" s="9" t="s">
        <v>12</v>
      </c>
      <c r="AA11" s="9" t="s">
        <v>6</v>
      </c>
      <c r="AB11" s="9" t="s">
        <v>18</v>
      </c>
      <c r="AC11" s="101">
        <v>15869862904</v>
      </c>
      <c r="AD11" s="9" t="s">
        <v>6</v>
      </c>
      <c r="AE11" s="9" t="s">
        <v>6</v>
      </c>
      <c r="AF11" s="9" t="s">
        <v>12</v>
      </c>
      <c r="AG11" s="9" t="s">
        <v>6</v>
      </c>
      <c r="AH11" s="9" t="s">
        <v>18</v>
      </c>
      <c r="AI11" s="101">
        <v>20656055463.776619</v>
      </c>
    </row>
    <row r="12" spans="1:35" x14ac:dyDescent="0.3">
      <c r="A12" s="35"/>
      <c r="B12" s="151" t="s">
        <v>144</v>
      </c>
      <c r="C12" s="145">
        <f t="shared" si="0"/>
        <v>0</v>
      </c>
      <c r="D12" s="118">
        <f t="shared" si="1"/>
        <v>79587795.974999994</v>
      </c>
      <c r="E12" s="146">
        <f t="shared" si="1"/>
        <v>2740040.4029999999</v>
      </c>
      <c r="F12" s="147">
        <f t="shared" si="1"/>
        <v>65895432.751000002</v>
      </c>
      <c r="G12" s="148">
        <f t="shared" si="2"/>
        <v>0.19959717575416727</v>
      </c>
      <c r="H12" s="118">
        <f t="shared" si="3"/>
        <v>0</v>
      </c>
      <c r="I12" s="147">
        <f t="shared" si="3"/>
        <v>2940324.8650000002</v>
      </c>
      <c r="J12" s="112">
        <f t="shared" si="4"/>
        <v>12021916.32949999</v>
      </c>
      <c r="K12" s="111">
        <f t="shared" si="5"/>
        <v>0</v>
      </c>
      <c r="L12" s="149">
        <f t="shared" si="6"/>
        <v>99720180.444910824</v>
      </c>
      <c r="M12" s="146">
        <f t="shared" si="6"/>
        <v>3292309.507266439</v>
      </c>
      <c r="N12" s="147">
        <f t="shared" si="6"/>
        <v>91101960.161700279</v>
      </c>
      <c r="O12" s="118">
        <f t="shared" si="6"/>
        <v>0</v>
      </c>
      <c r="P12" s="147">
        <f t="shared" si="6"/>
        <v>3296.8123383432903</v>
      </c>
      <c r="Q12" s="150">
        <f t="shared" si="7"/>
        <v>11905584.571969463</v>
      </c>
      <c r="R12" s="64"/>
      <c r="T12" s="191" t="s">
        <v>11</v>
      </c>
      <c r="X12" s="9" t="s">
        <v>4</v>
      </c>
      <c r="Y12" s="9" t="s">
        <v>6</v>
      </c>
      <c r="Z12" s="9" t="s">
        <v>12</v>
      </c>
      <c r="AA12" s="9" t="s">
        <v>6</v>
      </c>
      <c r="AB12" s="9" t="s">
        <v>368</v>
      </c>
      <c r="AC12" s="101">
        <v>3141089386</v>
      </c>
      <c r="AD12" s="9" t="s">
        <v>6</v>
      </c>
      <c r="AE12" s="9" t="s">
        <v>6</v>
      </c>
      <c r="AF12" s="9" t="s">
        <v>12</v>
      </c>
      <c r="AG12" s="9" t="s">
        <v>7</v>
      </c>
      <c r="AH12" s="9" t="s">
        <v>18</v>
      </c>
      <c r="AI12" s="101">
        <v>1289524883.0873411</v>
      </c>
    </row>
    <row r="13" spans="1:35" x14ac:dyDescent="0.3">
      <c r="A13" s="35"/>
      <c r="B13" s="151" t="s">
        <v>145</v>
      </c>
      <c r="C13" s="145">
        <f t="shared" si="0"/>
        <v>12818908196.93564</v>
      </c>
      <c r="D13" s="118">
        <f t="shared" si="1"/>
        <v>337067.85800000001</v>
      </c>
      <c r="E13" s="146">
        <f t="shared" si="1"/>
        <v>1779640.9140000001</v>
      </c>
      <c r="F13" s="147">
        <f t="shared" si="1"/>
        <v>244233.32500000001</v>
      </c>
      <c r="G13" s="148">
        <f t="shared" si="2"/>
        <v>0.80776191660843011</v>
      </c>
      <c r="H13" s="118">
        <f t="shared" si="3"/>
        <v>0</v>
      </c>
      <c r="I13" s="147">
        <f t="shared" si="3"/>
        <v>20352.483</v>
      </c>
      <c r="J13" s="112">
        <f t="shared" si="4"/>
        <v>12820750143.658138</v>
      </c>
      <c r="K13" s="111">
        <f t="shared" si="5"/>
        <v>16684963.20999871</v>
      </c>
      <c r="L13" s="149">
        <f t="shared" si="6"/>
        <v>1289524.883087341</v>
      </c>
      <c r="M13" s="146">
        <f t="shared" si="6"/>
        <v>3082293.4454969093</v>
      </c>
      <c r="N13" s="147">
        <f t="shared" si="6"/>
        <v>955899.89927539241</v>
      </c>
      <c r="O13" s="118">
        <f t="shared" si="6"/>
        <v>0</v>
      </c>
      <c r="P13" s="147">
        <f t="shared" si="6"/>
        <v>0</v>
      </c>
      <c r="Q13" s="150">
        <f t="shared" si="7"/>
        <v>20100881.63930757</v>
      </c>
      <c r="R13" s="64"/>
      <c r="T13" s="191" t="s">
        <v>12</v>
      </c>
      <c r="X13" s="9" t="s">
        <v>6</v>
      </c>
      <c r="Y13" s="9" t="s">
        <v>6</v>
      </c>
      <c r="Z13" s="9" t="s">
        <v>13</v>
      </c>
      <c r="AA13" s="9" t="s">
        <v>6</v>
      </c>
      <c r="AB13" s="9" t="s">
        <v>18</v>
      </c>
      <c r="AC13" s="101">
        <v>32558077349</v>
      </c>
      <c r="AD13" s="9" t="s">
        <v>6</v>
      </c>
      <c r="AE13" s="9" t="s">
        <v>6</v>
      </c>
      <c r="AF13" s="9" t="s">
        <v>13</v>
      </c>
      <c r="AG13" s="9" t="s">
        <v>6</v>
      </c>
      <c r="AH13" s="9" t="s">
        <v>18</v>
      </c>
      <c r="AI13" s="101">
        <v>16041608615.17651</v>
      </c>
    </row>
    <row r="14" spans="1:35" x14ac:dyDescent="0.3">
      <c r="A14" s="35"/>
      <c r="B14" s="151" t="s">
        <v>111</v>
      </c>
      <c r="C14" s="145">
        <f t="shared" si="0"/>
        <v>27318310574.781418</v>
      </c>
      <c r="D14" s="118">
        <f t="shared" si="1"/>
        <v>97324862.379999995</v>
      </c>
      <c r="E14" s="146">
        <f t="shared" si="1"/>
        <v>726142.56799999997</v>
      </c>
      <c r="F14" s="147">
        <f t="shared" si="1"/>
        <v>56612704.910999998</v>
      </c>
      <c r="G14" s="148">
        <f t="shared" si="2"/>
        <v>0.83781361275519151</v>
      </c>
      <c r="H14" s="118">
        <f t="shared" si="3"/>
        <v>0</v>
      </c>
      <c r="I14" s="147">
        <f t="shared" si="3"/>
        <v>3142738.2740000002</v>
      </c>
      <c r="J14" s="112">
        <f t="shared" si="4"/>
        <v>27355034767.407421</v>
      </c>
      <c r="K14" s="111">
        <f t="shared" si="5"/>
        <v>13459936.272371473</v>
      </c>
      <c r="L14" s="149">
        <f t="shared" si="6"/>
        <v>60262437.371945806</v>
      </c>
      <c r="M14" s="146">
        <f t="shared" si="6"/>
        <v>2128728.4388682689</v>
      </c>
      <c r="N14" s="147">
        <f t="shared" si="6"/>
        <v>38748137.889024965</v>
      </c>
      <c r="O14" s="118">
        <f t="shared" si="6"/>
        <v>0</v>
      </c>
      <c r="P14" s="147">
        <f t="shared" si="6"/>
        <v>688704.39921612025</v>
      </c>
      <c r="Q14" s="150">
        <f t="shared" si="7"/>
        <v>36069907.595336407</v>
      </c>
      <c r="R14" s="64"/>
      <c r="T14" s="191" t="s">
        <v>13</v>
      </c>
      <c r="X14" s="9" t="s">
        <v>4</v>
      </c>
      <c r="Y14" s="9" t="s">
        <v>6</v>
      </c>
      <c r="Z14" s="9" t="s">
        <v>13</v>
      </c>
      <c r="AA14" s="9" t="s">
        <v>6</v>
      </c>
      <c r="AB14" s="9" t="s">
        <v>369</v>
      </c>
      <c r="AC14" s="101">
        <v>34273899</v>
      </c>
      <c r="AD14" s="9" t="s">
        <v>6</v>
      </c>
      <c r="AE14" s="9" t="s">
        <v>6</v>
      </c>
      <c r="AF14" s="9" t="s">
        <v>13</v>
      </c>
      <c r="AG14" s="9" t="s">
        <v>7</v>
      </c>
      <c r="AH14" s="9" t="s">
        <v>18</v>
      </c>
      <c r="AI14" s="101">
        <v>60262437371.945808</v>
      </c>
    </row>
    <row r="15" spans="1:35" x14ac:dyDescent="0.3">
      <c r="A15" s="35"/>
      <c r="B15" s="151" t="s">
        <v>146</v>
      </c>
      <c r="C15" s="145">
        <f t="shared" si="0"/>
        <v>0</v>
      </c>
      <c r="D15" s="118">
        <f t="shared" si="1"/>
        <v>192199926.73899999</v>
      </c>
      <c r="E15" s="146">
        <f t="shared" si="1"/>
        <v>7363968.2779999999</v>
      </c>
      <c r="F15" s="147">
        <f t="shared" si="1"/>
        <v>64196104.195</v>
      </c>
      <c r="G15" s="148">
        <f t="shared" si="2"/>
        <v>0.67831804350415492</v>
      </c>
      <c r="H15" s="118">
        <f t="shared" si="3"/>
        <v>0</v>
      </c>
      <c r="I15" s="147">
        <f t="shared" si="3"/>
        <v>330251.14199999999</v>
      </c>
      <c r="J15" s="112">
        <f t="shared" si="4"/>
        <v>134872414.109</v>
      </c>
      <c r="K15" s="111">
        <f t="shared" si="5"/>
        <v>0</v>
      </c>
      <c r="L15" s="149">
        <f t="shared" si="6"/>
        <v>52095837.28343644</v>
      </c>
      <c r="M15" s="146">
        <f t="shared" si="6"/>
        <v>9038.3415818606627</v>
      </c>
      <c r="N15" s="147">
        <f t="shared" si="6"/>
        <v>18940064.07923983</v>
      </c>
      <c r="O15" s="118">
        <f t="shared" si="6"/>
        <v>0</v>
      </c>
      <c r="P15" s="147">
        <f t="shared" si="6"/>
        <v>0</v>
      </c>
      <c r="Q15" s="150">
        <f t="shared" si="7"/>
        <v>33164811.545778468</v>
      </c>
      <c r="R15" s="64"/>
      <c r="T15" s="191" t="s">
        <v>14</v>
      </c>
      <c r="X15" s="9" t="s">
        <v>4</v>
      </c>
      <c r="Y15" s="9" t="s">
        <v>6</v>
      </c>
      <c r="Z15" s="9" t="s">
        <v>13</v>
      </c>
      <c r="AA15" s="9" t="s">
        <v>6</v>
      </c>
      <c r="AB15" s="9" t="s">
        <v>368</v>
      </c>
      <c r="AC15" s="101">
        <v>9574682155</v>
      </c>
      <c r="AD15" s="9" t="s">
        <v>6</v>
      </c>
      <c r="AE15" s="9" t="s">
        <v>6</v>
      </c>
      <c r="AF15" s="9" t="s">
        <v>14</v>
      </c>
      <c r="AG15" s="9" t="s">
        <v>6</v>
      </c>
      <c r="AH15" s="9" t="s">
        <v>18</v>
      </c>
      <c r="AI15" s="101">
        <v>1122696.667649758</v>
      </c>
    </row>
    <row r="16" spans="1:35" x14ac:dyDescent="0.3">
      <c r="A16" s="35"/>
      <c r="B16" s="151" t="s">
        <v>147</v>
      </c>
      <c r="C16" s="145">
        <f t="shared" si="0"/>
        <v>0</v>
      </c>
      <c r="D16" s="118">
        <f t="shared" si="1"/>
        <v>4875641.6849999996</v>
      </c>
      <c r="E16" s="146">
        <f t="shared" si="1"/>
        <v>0</v>
      </c>
      <c r="F16" s="147">
        <f t="shared" si="1"/>
        <v>1140220</v>
      </c>
      <c r="G16" s="148">
        <f t="shared" si="2"/>
        <v>0.7661395004665934</v>
      </c>
      <c r="H16" s="118">
        <f t="shared" si="3"/>
        <v>0</v>
      </c>
      <c r="I16" s="147">
        <f t="shared" si="3"/>
        <v>0</v>
      </c>
      <c r="J16" s="112">
        <f t="shared" si="4"/>
        <v>3735421.6849999996</v>
      </c>
      <c r="K16" s="111">
        <f t="shared" si="5"/>
        <v>0</v>
      </c>
      <c r="L16" s="149">
        <f t="shared" si="6"/>
        <v>10145281.80732201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10145281.80732201</v>
      </c>
      <c r="R16" s="64"/>
      <c r="T16" s="191" t="s">
        <v>41</v>
      </c>
      <c r="X16" s="9" t="s">
        <v>6</v>
      </c>
      <c r="Y16" s="9" t="s">
        <v>6</v>
      </c>
      <c r="Z16" s="9" t="s">
        <v>8</v>
      </c>
      <c r="AA16" s="9" t="s">
        <v>7</v>
      </c>
      <c r="AB16" s="9" t="s">
        <v>18</v>
      </c>
      <c r="AC16" s="101">
        <v>1766009551</v>
      </c>
      <c r="AD16" s="9" t="s">
        <v>6</v>
      </c>
      <c r="AE16" s="9" t="s">
        <v>6</v>
      </c>
      <c r="AF16" s="9" t="s">
        <v>14</v>
      </c>
      <c r="AG16" s="9" t="s">
        <v>7</v>
      </c>
      <c r="AH16" s="9" t="s">
        <v>18</v>
      </c>
      <c r="AI16" s="101">
        <v>52095837283.43644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45599506.226999998</v>
      </c>
      <c r="F17" s="147">
        <f t="shared" si="1"/>
        <v>29852704.710999999</v>
      </c>
      <c r="G17" s="148">
        <f t="shared" si="2"/>
        <v>0.34532833398700563</v>
      </c>
      <c r="H17" s="118">
        <f t="shared" si="3"/>
        <v>-6908.3940000000002</v>
      </c>
      <c r="I17" s="147">
        <f t="shared" si="3"/>
        <v>1153472.841</v>
      </c>
      <c r="J17" s="112">
        <f t="shared" si="4"/>
        <v>14006229.6635</v>
      </c>
      <c r="K17" s="111">
        <f t="shared" si="5"/>
        <v>0</v>
      </c>
      <c r="L17" s="149">
        <f t="shared" si="6"/>
        <v>0</v>
      </c>
      <c r="M17" s="146">
        <f t="shared" si="6"/>
        <v>4057964.2528528189</v>
      </c>
      <c r="N17" s="147">
        <f t="shared" si="6"/>
        <v>2928089.1386033813</v>
      </c>
      <c r="O17" s="118">
        <f t="shared" si="6"/>
        <v>0</v>
      </c>
      <c r="P17" s="147">
        <f t="shared" si="6"/>
        <v>19703.422151086899</v>
      </c>
      <c r="Q17" s="150">
        <f t="shared" si="7"/>
        <v>1100319.9810228073</v>
      </c>
      <c r="R17" s="64"/>
      <c r="T17" s="191" t="s">
        <v>15</v>
      </c>
      <c r="X17" s="9" t="s">
        <v>4</v>
      </c>
      <c r="Y17" s="9" t="s">
        <v>6</v>
      </c>
      <c r="Z17" s="9" t="s">
        <v>8</v>
      </c>
      <c r="AA17" s="9" t="s">
        <v>7</v>
      </c>
      <c r="AB17" s="9" t="s">
        <v>369</v>
      </c>
      <c r="AC17" s="101">
        <v>2036752506</v>
      </c>
      <c r="AD17" s="9" t="s">
        <v>6</v>
      </c>
      <c r="AE17" s="9" t="s">
        <v>6</v>
      </c>
      <c r="AF17" s="9" t="s">
        <v>19</v>
      </c>
      <c r="AG17" s="9" t="s">
        <v>7</v>
      </c>
      <c r="AH17" s="9" t="s">
        <v>18</v>
      </c>
      <c r="AI17" s="101">
        <v>10145281807.32201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133404733.736</v>
      </c>
      <c r="E18" s="146">
        <f t="shared" si="1"/>
        <v>2745646.463</v>
      </c>
      <c r="F18" s="147">
        <f t="shared" si="1"/>
        <v>55185334.392999999</v>
      </c>
      <c r="G18" s="148">
        <f t="shared" si="2"/>
        <v>0.59467366662994203</v>
      </c>
      <c r="H18" s="118">
        <f t="shared" si="3"/>
        <v>0</v>
      </c>
      <c r="I18" s="147">
        <f t="shared" si="3"/>
        <v>1484488.027</v>
      </c>
      <c r="J18" s="112">
        <f t="shared" si="4"/>
        <v>78738313.765499994</v>
      </c>
      <c r="K18" s="111">
        <f t="shared" si="5"/>
        <v>0</v>
      </c>
      <c r="L18" s="149">
        <f t="shared" si="6"/>
        <v>29140119.900733687</v>
      </c>
      <c r="M18" s="146">
        <f t="shared" si="6"/>
        <v>593565.77902085462</v>
      </c>
      <c r="N18" s="147">
        <f t="shared" si="6"/>
        <v>13719179.865966409</v>
      </c>
      <c r="O18" s="118">
        <f t="shared" si="6"/>
        <v>0</v>
      </c>
      <c r="P18" s="147">
        <f t="shared" si="6"/>
        <v>0</v>
      </c>
      <c r="Q18" s="150">
        <f t="shared" si="7"/>
        <v>16014505.813788131</v>
      </c>
      <c r="R18" s="64"/>
      <c r="T18" s="191" t="s">
        <v>16</v>
      </c>
      <c r="X18" s="9" t="s">
        <v>4</v>
      </c>
      <c r="Y18" s="9" t="s">
        <v>6</v>
      </c>
      <c r="Z18" s="9" t="s">
        <v>8</v>
      </c>
      <c r="AA18" s="9" t="s">
        <v>7</v>
      </c>
      <c r="AB18" s="9" t="s">
        <v>368</v>
      </c>
      <c r="AC18" s="101">
        <v>266174648</v>
      </c>
      <c r="AD18" s="9" t="s">
        <v>6</v>
      </c>
      <c r="AE18" s="9" t="s">
        <v>6</v>
      </c>
      <c r="AF18" s="9" t="s">
        <v>16</v>
      </c>
      <c r="AG18" s="9" t="s">
        <v>7</v>
      </c>
      <c r="AH18" s="9" t="s">
        <v>18</v>
      </c>
      <c r="AI18" s="101">
        <v>29140119900.733688</v>
      </c>
    </row>
    <row r="19" spans="1:35" x14ac:dyDescent="0.3">
      <c r="A19" s="35"/>
      <c r="B19" s="151" t="s">
        <v>114</v>
      </c>
      <c r="C19" s="145">
        <f t="shared" si="0"/>
        <v>0</v>
      </c>
      <c r="D19" s="118">
        <f t="shared" si="1"/>
        <v>0</v>
      </c>
      <c r="E19" s="146">
        <f t="shared" si="1"/>
        <v>0</v>
      </c>
      <c r="F19" s="147">
        <f t="shared" si="1"/>
        <v>0</v>
      </c>
      <c r="G19" s="148">
        <f t="shared" si="2"/>
        <v>0</v>
      </c>
      <c r="H19" s="118">
        <f t="shared" si="3"/>
        <v>0</v>
      </c>
      <c r="I19" s="147">
        <f t="shared" si="3"/>
        <v>0</v>
      </c>
      <c r="J19" s="112">
        <f t="shared" si="4"/>
        <v>0</v>
      </c>
      <c r="K19" s="111">
        <f t="shared" si="5"/>
        <v>0</v>
      </c>
      <c r="L19" s="149">
        <f t="shared" ref="L19:P25" si="8">(SUMIFS($AI:$AI,$AD:$AD,L$1,$AE:$AE,$B$2,$AF:$AF,$T19,$AG:$AG,L$2,$AH:$AH,L$3))/1000</f>
        <v>0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0</v>
      </c>
      <c r="R19" s="64"/>
      <c r="T19" s="191" t="s">
        <v>48</v>
      </c>
      <c r="X19" s="9" t="s">
        <v>6</v>
      </c>
      <c r="Y19" s="9" t="s">
        <v>6</v>
      </c>
      <c r="Z19" s="9" t="s">
        <v>9</v>
      </c>
      <c r="AA19" s="9" t="s">
        <v>7</v>
      </c>
      <c r="AB19" s="9" t="s">
        <v>18</v>
      </c>
      <c r="AC19" s="101">
        <v>21221467651</v>
      </c>
      <c r="AD19" s="9" t="s">
        <v>6</v>
      </c>
      <c r="AE19" s="9" t="s">
        <v>6</v>
      </c>
      <c r="AF19" s="9" t="s">
        <v>17</v>
      </c>
      <c r="AG19" s="9" t="s">
        <v>7</v>
      </c>
      <c r="AH19" s="9" t="s">
        <v>18</v>
      </c>
      <c r="AI19" s="101">
        <v>105895028.78101011</v>
      </c>
    </row>
    <row r="20" spans="1:35" x14ac:dyDescent="0.3">
      <c r="A20" s="35"/>
      <c r="B20" s="151" t="s">
        <v>148</v>
      </c>
      <c r="C20" s="145">
        <f t="shared" si="0"/>
        <v>0</v>
      </c>
      <c r="D20" s="118">
        <f t="shared" si="1"/>
        <v>0</v>
      </c>
      <c r="E20" s="146">
        <f t="shared" si="1"/>
        <v>0</v>
      </c>
      <c r="F20" s="147">
        <f t="shared" si="1"/>
        <v>0</v>
      </c>
      <c r="G20" s="148">
        <f t="shared" si="2"/>
        <v>0</v>
      </c>
      <c r="H20" s="118">
        <f t="shared" si="3"/>
        <v>0</v>
      </c>
      <c r="I20" s="147">
        <f t="shared" si="3"/>
        <v>0</v>
      </c>
      <c r="J20" s="112">
        <f t="shared" si="4"/>
        <v>0</v>
      </c>
      <c r="K20" s="111">
        <f t="shared" si="5"/>
        <v>0</v>
      </c>
      <c r="L20" s="149">
        <f t="shared" si="8"/>
        <v>0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0</v>
      </c>
      <c r="R20" s="64"/>
      <c r="T20" s="191" t="s">
        <v>49</v>
      </c>
      <c r="X20" s="9" t="s">
        <v>7</v>
      </c>
      <c r="Y20" s="9" t="s">
        <v>6</v>
      </c>
      <c r="Z20" s="9" t="s">
        <v>9</v>
      </c>
      <c r="AA20" s="9" t="s">
        <v>7</v>
      </c>
      <c r="AB20" s="9" t="s">
        <v>368</v>
      </c>
      <c r="AC20" s="101">
        <v>201302988</v>
      </c>
      <c r="AD20" s="9" t="s">
        <v>6</v>
      </c>
      <c r="AE20" s="9" t="s">
        <v>5</v>
      </c>
      <c r="AF20" s="9" t="s">
        <v>8</v>
      </c>
      <c r="AG20" s="9" t="s">
        <v>7</v>
      </c>
      <c r="AH20" s="9" t="s">
        <v>18</v>
      </c>
      <c r="AI20" s="101">
        <v>26858875981.501759</v>
      </c>
    </row>
    <row r="21" spans="1:35" x14ac:dyDescent="0.3">
      <c r="A21" s="35"/>
      <c r="B21" s="151" t="s">
        <v>115</v>
      </c>
      <c r="C21" s="145">
        <f t="shared" si="0"/>
        <v>0</v>
      </c>
      <c r="D21" s="118">
        <f t="shared" si="1"/>
        <v>0</v>
      </c>
      <c r="E21" s="146">
        <f t="shared" si="1"/>
        <v>0</v>
      </c>
      <c r="F21" s="147">
        <f t="shared" si="1"/>
        <v>0</v>
      </c>
      <c r="G21" s="148">
        <f t="shared" si="2"/>
        <v>0</v>
      </c>
      <c r="H21" s="118">
        <f t="shared" si="3"/>
        <v>0</v>
      </c>
      <c r="I21" s="147">
        <f t="shared" si="3"/>
        <v>0</v>
      </c>
      <c r="J21" s="112">
        <f t="shared" si="4"/>
        <v>0</v>
      </c>
      <c r="K21" s="111">
        <f t="shared" si="5"/>
        <v>0</v>
      </c>
      <c r="L21" s="149">
        <f t="shared" si="8"/>
        <v>0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0</v>
      </c>
      <c r="R21" s="64"/>
      <c r="T21" s="191" t="s">
        <v>50</v>
      </c>
      <c r="X21" s="9" t="s">
        <v>4</v>
      </c>
      <c r="Y21" s="9" t="s">
        <v>6</v>
      </c>
      <c r="Z21" s="9" t="s">
        <v>9</v>
      </c>
      <c r="AA21" s="9" t="s">
        <v>7</v>
      </c>
      <c r="AB21" s="9" t="s">
        <v>369</v>
      </c>
      <c r="AC21" s="101">
        <v>1080509336</v>
      </c>
      <c r="AD21" s="9" t="s">
        <v>6</v>
      </c>
      <c r="AE21" s="9" t="s">
        <v>5</v>
      </c>
      <c r="AF21" s="9" t="s">
        <v>9</v>
      </c>
      <c r="AG21" s="9" t="s">
        <v>7</v>
      </c>
      <c r="AH21" s="9" t="s">
        <v>18</v>
      </c>
      <c r="AI21" s="101">
        <v>2266345271.382009</v>
      </c>
    </row>
    <row r="22" spans="1:35" x14ac:dyDescent="0.3">
      <c r="A22" s="35"/>
      <c r="B22" s="151" t="s">
        <v>149</v>
      </c>
      <c r="C22" s="145">
        <f t="shared" si="0"/>
        <v>0</v>
      </c>
      <c r="D22" s="118">
        <f t="shared" si="1"/>
        <v>0</v>
      </c>
      <c r="E22" s="146">
        <f t="shared" si="1"/>
        <v>0</v>
      </c>
      <c r="F22" s="147">
        <f t="shared" si="1"/>
        <v>0</v>
      </c>
      <c r="G22" s="148">
        <f t="shared" si="2"/>
        <v>0</v>
      </c>
      <c r="H22" s="118">
        <f t="shared" si="3"/>
        <v>0</v>
      </c>
      <c r="I22" s="147">
        <f t="shared" si="3"/>
        <v>0</v>
      </c>
      <c r="J22" s="112">
        <f t="shared" si="4"/>
        <v>0</v>
      </c>
      <c r="K22" s="111">
        <f t="shared" si="5"/>
        <v>0</v>
      </c>
      <c r="L22" s="149">
        <f t="shared" si="8"/>
        <v>0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0</v>
      </c>
      <c r="R22" s="64"/>
      <c r="T22" s="191" t="s">
        <v>51</v>
      </c>
      <c r="X22" s="9" t="s">
        <v>4</v>
      </c>
      <c r="Y22" s="9" t="s">
        <v>6</v>
      </c>
      <c r="Z22" s="9" t="s">
        <v>9</v>
      </c>
      <c r="AA22" s="9" t="s">
        <v>7</v>
      </c>
      <c r="AB22" s="9" t="s">
        <v>368</v>
      </c>
      <c r="AC22" s="101">
        <v>12400742227</v>
      </c>
      <c r="AD22" s="9" t="s">
        <v>6</v>
      </c>
      <c r="AE22" s="9" t="s">
        <v>5</v>
      </c>
      <c r="AF22" s="9" t="s">
        <v>10</v>
      </c>
      <c r="AG22" s="9" t="s">
        <v>7</v>
      </c>
      <c r="AH22" s="9" t="s">
        <v>18</v>
      </c>
      <c r="AI22" s="101">
        <v>142822870825.79089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0</v>
      </c>
      <c r="E23" s="146">
        <f t="shared" si="1"/>
        <v>0</v>
      </c>
      <c r="F23" s="147">
        <f t="shared" si="1"/>
        <v>0</v>
      </c>
      <c r="G23" s="148">
        <f t="shared" si="2"/>
        <v>0</v>
      </c>
      <c r="H23" s="118">
        <f t="shared" si="3"/>
        <v>0</v>
      </c>
      <c r="I23" s="147">
        <f t="shared" si="3"/>
        <v>0</v>
      </c>
      <c r="J23" s="112">
        <f t="shared" si="4"/>
        <v>0</v>
      </c>
      <c r="K23" s="111">
        <f t="shared" si="5"/>
        <v>0</v>
      </c>
      <c r="L23" s="149">
        <f t="shared" si="8"/>
        <v>0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0</v>
      </c>
      <c r="R23" s="64"/>
      <c r="T23" s="191" t="s">
        <v>52</v>
      </c>
      <c r="X23" s="9" t="s">
        <v>6</v>
      </c>
      <c r="Y23" s="9" t="s">
        <v>6</v>
      </c>
      <c r="Z23" s="9" t="s">
        <v>10</v>
      </c>
      <c r="AA23" s="9" t="s">
        <v>7</v>
      </c>
      <c r="AB23" s="9" t="s">
        <v>18</v>
      </c>
      <c r="AC23" s="101">
        <v>65788058727</v>
      </c>
      <c r="AD23" s="9" t="s">
        <v>6</v>
      </c>
      <c r="AE23" s="9" t="s">
        <v>5</v>
      </c>
      <c r="AF23" s="9" t="s">
        <v>11</v>
      </c>
      <c r="AG23" s="9" t="s">
        <v>7</v>
      </c>
      <c r="AH23" s="9" t="s">
        <v>18</v>
      </c>
      <c r="AI23" s="101">
        <v>209510395.11670601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0</v>
      </c>
      <c r="E24" s="146">
        <f t="shared" si="1"/>
        <v>0</v>
      </c>
      <c r="F24" s="147">
        <f t="shared" si="1"/>
        <v>0</v>
      </c>
      <c r="G24" s="148">
        <f t="shared" si="2"/>
        <v>0</v>
      </c>
      <c r="H24" s="118">
        <f t="shared" si="3"/>
        <v>0</v>
      </c>
      <c r="I24" s="147">
        <f t="shared" si="3"/>
        <v>0</v>
      </c>
      <c r="J24" s="112">
        <f t="shared" si="4"/>
        <v>0</v>
      </c>
      <c r="K24" s="111">
        <f t="shared" si="5"/>
        <v>0</v>
      </c>
      <c r="L24" s="149">
        <f t="shared" si="8"/>
        <v>0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0</v>
      </c>
      <c r="R24" s="64"/>
      <c r="T24" s="191" t="s">
        <v>53</v>
      </c>
      <c r="X24" s="9" t="s">
        <v>7</v>
      </c>
      <c r="Y24" s="9" t="s">
        <v>6</v>
      </c>
      <c r="Z24" s="9" t="s">
        <v>10</v>
      </c>
      <c r="AA24" s="9" t="s">
        <v>7</v>
      </c>
      <c r="AB24" s="9" t="s">
        <v>368</v>
      </c>
      <c r="AC24" s="101">
        <v>876470250</v>
      </c>
      <c r="AD24" s="9" t="s">
        <v>6</v>
      </c>
      <c r="AE24" s="9" t="s">
        <v>5</v>
      </c>
      <c r="AF24" s="9" t="s">
        <v>12</v>
      </c>
      <c r="AG24" s="9" t="s">
        <v>7</v>
      </c>
      <c r="AH24" s="9" t="s">
        <v>18</v>
      </c>
      <c r="AI24" s="101">
        <v>8525612972.4261217</v>
      </c>
    </row>
    <row r="25" spans="1:35" x14ac:dyDescent="0.3">
      <c r="A25" s="35"/>
      <c r="B25" s="130" t="s">
        <v>117</v>
      </c>
      <c r="C25" s="152">
        <f t="shared" si="0"/>
        <v>0</v>
      </c>
      <c r="D25" s="119">
        <f t="shared" si="1"/>
        <v>0</v>
      </c>
      <c r="E25" s="153">
        <f t="shared" si="1"/>
        <v>0</v>
      </c>
      <c r="F25" s="154">
        <f t="shared" si="1"/>
        <v>0</v>
      </c>
      <c r="G25" s="155">
        <f t="shared" si="2"/>
        <v>0</v>
      </c>
      <c r="H25" s="119">
        <f t="shared" si="3"/>
        <v>0</v>
      </c>
      <c r="I25" s="154">
        <f t="shared" si="3"/>
        <v>0</v>
      </c>
      <c r="J25" s="114">
        <f t="shared" si="4"/>
        <v>0</v>
      </c>
      <c r="K25" s="113">
        <f t="shared" si="5"/>
        <v>0</v>
      </c>
      <c r="L25" s="156">
        <f t="shared" si="8"/>
        <v>0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0</v>
      </c>
      <c r="Q25" s="157">
        <f t="shared" si="7"/>
        <v>0</v>
      </c>
      <c r="R25" s="64"/>
      <c r="T25" s="192" t="s">
        <v>54</v>
      </c>
      <c r="X25" s="9" t="s">
        <v>4</v>
      </c>
      <c r="Y25" s="9" t="s">
        <v>6</v>
      </c>
      <c r="Z25" s="9" t="s">
        <v>10</v>
      </c>
      <c r="AA25" s="9" t="s">
        <v>7</v>
      </c>
      <c r="AB25" s="9" t="s">
        <v>369</v>
      </c>
      <c r="AC25" s="101">
        <v>6276235537</v>
      </c>
      <c r="AD25" s="9" t="s">
        <v>6</v>
      </c>
      <c r="AE25" s="9" t="s">
        <v>5</v>
      </c>
      <c r="AF25" s="9" t="s">
        <v>13</v>
      </c>
      <c r="AG25" s="9" t="s">
        <v>7</v>
      </c>
      <c r="AH25" s="9" t="s">
        <v>18</v>
      </c>
      <c r="AI25" s="101">
        <v>59626864618.707527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4</v>
      </c>
      <c r="Y26" s="9" t="s">
        <v>6</v>
      </c>
      <c r="Z26" s="9" t="s">
        <v>10</v>
      </c>
      <c r="AA26" s="9" t="s">
        <v>7</v>
      </c>
      <c r="AB26" s="9" t="s">
        <v>368</v>
      </c>
      <c r="AC26" s="101">
        <v>57738494672</v>
      </c>
      <c r="AD26" s="9" t="s">
        <v>6</v>
      </c>
      <c r="AE26" s="9" t="s">
        <v>5</v>
      </c>
      <c r="AF26" s="9" t="s">
        <v>14</v>
      </c>
      <c r="AG26" s="9" t="s">
        <v>7</v>
      </c>
      <c r="AH26" s="9" t="s">
        <v>18</v>
      </c>
      <c r="AI26" s="101">
        <v>55607875.429894559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6</v>
      </c>
      <c r="Z27" s="9" t="s">
        <v>11</v>
      </c>
      <c r="AA27" s="9" t="s">
        <v>7</v>
      </c>
      <c r="AB27" s="9" t="s">
        <v>18</v>
      </c>
      <c r="AC27" s="101">
        <v>79587795975</v>
      </c>
      <c r="AD27" s="9" t="s">
        <v>6</v>
      </c>
      <c r="AE27" s="9" t="s">
        <v>5</v>
      </c>
      <c r="AF27" s="9" t="s">
        <v>16</v>
      </c>
      <c r="AG27" s="9" t="s">
        <v>7</v>
      </c>
      <c r="AH27" s="9" t="s">
        <v>18</v>
      </c>
      <c r="AI27" s="101">
        <v>11235173.029479939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7</v>
      </c>
      <c r="Y28" s="9" t="s">
        <v>6</v>
      </c>
      <c r="Z28" s="9" t="s">
        <v>11</v>
      </c>
      <c r="AA28" s="9" t="s">
        <v>7</v>
      </c>
      <c r="AB28" s="9" t="s">
        <v>368</v>
      </c>
      <c r="AC28" s="101">
        <v>2740040403</v>
      </c>
      <c r="AD28" s="9" t="s">
        <v>6</v>
      </c>
      <c r="AE28" s="9" t="s">
        <v>5</v>
      </c>
      <c r="AF28" s="9" t="s">
        <v>17</v>
      </c>
      <c r="AG28" s="9" t="s">
        <v>7</v>
      </c>
      <c r="AH28" s="9" t="s">
        <v>18</v>
      </c>
      <c r="AI28" s="101">
        <v>300983403.55171651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4</v>
      </c>
      <c r="Y29" s="9" t="s">
        <v>6</v>
      </c>
      <c r="Z29" s="9" t="s">
        <v>11</v>
      </c>
      <c r="AA29" s="9" t="s">
        <v>7</v>
      </c>
      <c r="AB29" s="9" t="s">
        <v>369</v>
      </c>
      <c r="AC29" s="101">
        <v>2940324865</v>
      </c>
      <c r="AD29" s="9" t="s">
        <v>6</v>
      </c>
      <c r="AE29" s="9" t="s">
        <v>367</v>
      </c>
      <c r="AF29" s="9" t="s">
        <v>8</v>
      </c>
      <c r="AG29" s="9" t="s">
        <v>7</v>
      </c>
      <c r="AH29" s="9" t="s">
        <v>18</v>
      </c>
      <c r="AI29" s="101">
        <v>2490915181.2286849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4</v>
      </c>
      <c r="Y30" s="9" t="s">
        <v>6</v>
      </c>
      <c r="Z30" s="9" t="s">
        <v>11</v>
      </c>
      <c r="AA30" s="9" t="s">
        <v>7</v>
      </c>
      <c r="AB30" s="9" t="s">
        <v>368</v>
      </c>
      <c r="AC30" s="101">
        <v>65895432751</v>
      </c>
      <c r="AD30" s="9" t="s">
        <v>6</v>
      </c>
      <c r="AE30" s="9" t="s">
        <v>367</v>
      </c>
      <c r="AF30" s="9" t="s">
        <v>10</v>
      </c>
      <c r="AG30" s="9" t="s">
        <v>7</v>
      </c>
      <c r="AH30" s="9" t="s">
        <v>18</v>
      </c>
      <c r="AI30" s="101">
        <v>9032769575.4933548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6</v>
      </c>
      <c r="Y31" s="9" t="s">
        <v>6</v>
      </c>
      <c r="Z31" s="9" t="s">
        <v>12</v>
      </c>
      <c r="AA31" s="9" t="s">
        <v>7</v>
      </c>
      <c r="AB31" s="9" t="s">
        <v>18</v>
      </c>
      <c r="AC31" s="101">
        <v>337067858</v>
      </c>
      <c r="AD31" s="9" t="s">
        <v>6</v>
      </c>
      <c r="AE31" s="9" t="s">
        <v>367</v>
      </c>
      <c r="AF31" s="9" t="s">
        <v>11</v>
      </c>
      <c r="AG31" s="9" t="s">
        <v>7</v>
      </c>
      <c r="AH31" s="9" t="s">
        <v>18</v>
      </c>
      <c r="AI31" s="101">
        <v>80342772.891708583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6</v>
      </c>
      <c r="Z32" s="9" t="s">
        <v>12</v>
      </c>
      <c r="AA32" s="9" t="s">
        <v>7</v>
      </c>
      <c r="AB32" s="9" t="s">
        <v>368</v>
      </c>
      <c r="AC32" s="101">
        <v>1779640914</v>
      </c>
      <c r="AD32" s="9" t="s">
        <v>6</v>
      </c>
      <c r="AE32" s="9" t="s">
        <v>367</v>
      </c>
      <c r="AF32" s="9" t="s">
        <v>12</v>
      </c>
      <c r="AG32" s="9" t="s">
        <v>7</v>
      </c>
      <c r="AH32" s="9" t="s">
        <v>18</v>
      </c>
      <c r="AI32" s="101">
        <v>567272480.69565451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4</v>
      </c>
      <c r="Y33" s="9" t="s">
        <v>6</v>
      </c>
      <c r="Z33" s="9" t="s">
        <v>12</v>
      </c>
      <c r="AA33" s="9" t="s">
        <v>7</v>
      </c>
      <c r="AB33" s="9" t="s">
        <v>369</v>
      </c>
      <c r="AC33" s="101">
        <v>20352483</v>
      </c>
      <c r="AD33" s="9" t="s">
        <v>6</v>
      </c>
      <c r="AE33" s="9" t="s">
        <v>367</v>
      </c>
      <c r="AF33" s="9" t="s">
        <v>13</v>
      </c>
      <c r="AG33" s="9" t="s">
        <v>7</v>
      </c>
      <c r="AH33" s="9" t="s">
        <v>18</v>
      </c>
      <c r="AI33" s="101">
        <v>965918266.54112935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4</v>
      </c>
      <c r="Y34" s="9" t="s">
        <v>6</v>
      </c>
      <c r="Z34" s="9" t="s">
        <v>12</v>
      </c>
      <c r="AA34" s="9" t="s">
        <v>7</v>
      </c>
      <c r="AB34" s="9" t="s">
        <v>368</v>
      </c>
      <c r="AC34" s="101">
        <v>244233325</v>
      </c>
      <c r="AD34" s="9" t="s">
        <v>6</v>
      </c>
      <c r="AE34" s="9" t="s">
        <v>367</v>
      </c>
      <c r="AF34" s="9" t="s">
        <v>17</v>
      </c>
      <c r="AG34" s="9" t="s">
        <v>7</v>
      </c>
      <c r="AH34" s="9" t="s">
        <v>18</v>
      </c>
      <c r="AI34" s="101">
        <v>48029454.938595362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SUMIFS(보유리스크율_위험계수적용법!AC:AC,보유리스크율_위험계수적용법!$C:$C,보험가격준비금익스포져!$T35)</f>
        <v>33246645.81073682</v>
      </c>
      <c r="D35" s="174">
        <f>SUMIFS(보유리스크율_위험계수적용법!AD:AD,보유리스크율_위험계수적용법!$C:$C,보험가격준비금익스포져!$T35)</f>
        <v>27215937.183214977</v>
      </c>
      <c r="E35" s="175">
        <f>SUMIFS(보유리스크율_위험계수적용법!AE:AE,보유리스크율_위험계수적용법!$C:$C,보험가격준비금익스포져!$T35)</f>
        <v>0</v>
      </c>
      <c r="F35" s="176">
        <f t="shared" ref="F35:F51" si="9">IF(ISERR((D35-E35)/C35)=TRUE,0,(D35-E35)/C35)</f>
        <v>0.8186070058960877</v>
      </c>
      <c r="G35" s="177">
        <f>SUMIFS(보유리스크율_손해율분포법!W:W,보유리스크율_손해율분포법!$C:$C,보험가격준비금익스포져!$T35)</f>
        <v>0</v>
      </c>
      <c r="H35" s="178">
        <f>SUMIFS(보유리스크율_손해율분포법!X:X,보유리스크율_손해율분포법!$C:$C,보험가격준비금익스포져!$T35)</f>
        <v>0</v>
      </c>
      <c r="I35" s="176">
        <f t="shared" ref="I35:I51" si="10">IF(ISERR(H35/G35)=TRUE,0,(H35/G35))</f>
        <v>0</v>
      </c>
      <c r="J35" s="179">
        <f t="shared" ref="J35:J51" si="11">MAX(MIN(MAX(F35,I35),100%),0%)</f>
        <v>0.8186070058960877</v>
      </c>
      <c r="K35" s="173">
        <f t="shared" ref="K35:M51" si="12">SUMIFS($AC:$AC,$X:$X,K$27,$Y:$Y,$B$2,$Z:$Z,$T35,$AA:$AA,K$28,$AB:$AB,K$29)</f>
        <v>38383205231</v>
      </c>
      <c r="L35" s="174">
        <f t="shared" si="12"/>
        <v>0</v>
      </c>
      <c r="M35" s="180">
        <f t="shared" si="12"/>
        <v>6961231357</v>
      </c>
      <c r="N35" s="181">
        <f t="shared" ref="N35:N51" si="13">(K35+L35)*$J35</f>
        <v>31420760710.84396</v>
      </c>
      <c r="O35" s="173">
        <f t="shared" ref="O35:Q51" si="14">(SUMIFS($AI:$AI,$AD:$AD,O$27,$AE:$AE,$B$2,$AF:$AF,$T35,$AG:$AG,O$28,$AH:$AH,O$29))/1000</f>
        <v>20627457.17389483</v>
      </c>
      <c r="P35" s="174">
        <f t="shared" si="14"/>
        <v>0</v>
      </c>
      <c r="Q35" s="180">
        <f t="shared" si="14"/>
        <v>4662543.9444160257</v>
      </c>
      <c r="R35" s="181">
        <f t="shared" ref="R35:R51" si="15">(O35+P35)*$J35</f>
        <v>16885780.956371821</v>
      </c>
      <c r="T35" s="191" t="s">
        <v>8</v>
      </c>
      <c r="X35" s="9" t="s">
        <v>6</v>
      </c>
      <c r="Y35" s="9" t="s">
        <v>6</v>
      </c>
      <c r="Z35" s="9" t="s">
        <v>13</v>
      </c>
      <c r="AA35" s="9" t="s">
        <v>7</v>
      </c>
      <c r="AB35" s="9" t="s">
        <v>18</v>
      </c>
      <c r="AC35" s="101">
        <v>97324862380</v>
      </c>
      <c r="AD35" s="9" t="s">
        <v>7</v>
      </c>
      <c r="AE35" s="9" t="s">
        <v>6</v>
      </c>
      <c r="AF35" s="9" t="s">
        <v>8</v>
      </c>
      <c r="AG35" s="9" t="s">
        <v>7</v>
      </c>
      <c r="AH35" s="9" t="s">
        <v>368</v>
      </c>
      <c r="AI35" s="101">
        <v>0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SUMIFS(보유리스크율_위험계수적용법!AC:AC,보유리스크율_위험계수적용법!$C:$C,보험가격준비금익스포져!$T36)</f>
        <v>4283319.6766647473</v>
      </c>
      <c r="D36" s="146">
        <f>SUMIFS(보유리스크율_위험계수적용법!AD:AD,보유리스크율_위험계수적용법!$C:$C,보험가격준비금익스포져!$T36)</f>
        <v>3102002.8665907742</v>
      </c>
      <c r="E36" s="147">
        <f>SUMIFS(보유리스크율_위험계수적용법!AE:AE,보유리스크율_위험계수적용법!$C:$C,보험가격준비금익스포져!$T36)</f>
        <v>-333438.12219247915</v>
      </c>
      <c r="F36" s="182">
        <f t="shared" si="9"/>
        <v>0.80205103707279124</v>
      </c>
      <c r="G36" s="158">
        <f>SUMIFS(보유리스크율_손해율분포법!W:W,보유리스크율_손해율분포법!$C:$C,보험가격준비금익스포져!$T36)</f>
        <v>0</v>
      </c>
      <c r="H36" s="183">
        <f>SUMIFS(보유리스크율_손해율분포법!X:X,보유리스크율_손해율분포법!$C:$C,보험가격준비금익스포져!$T36)</f>
        <v>0</v>
      </c>
      <c r="I36" s="182">
        <f t="shared" si="10"/>
        <v>0</v>
      </c>
      <c r="J36" s="184">
        <f t="shared" si="11"/>
        <v>0.80205103707279124</v>
      </c>
      <c r="K36" s="118">
        <f t="shared" si="12"/>
        <v>5990891801</v>
      </c>
      <c r="L36" s="146">
        <f t="shared" si="12"/>
        <v>0</v>
      </c>
      <c r="M36" s="185">
        <f t="shared" si="12"/>
        <v>1822367561</v>
      </c>
      <c r="N36" s="186">
        <f t="shared" si="13"/>
        <v>4805000981.9829321</v>
      </c>
      <c r="O36" s="118">
        <f t="shared" si="14"/>
        <v>8055121.8302656179</v>
      </c>
      <c r="P36" s="146">
        <f t="shared" si="14"/>
        <v>0</v>
      </c>
      <c r="Q36" s="185">
        <f t="shared" si="14"/>
        <v>4706104.8251463668</v>
      </c>
      <c r="R36" s="186">
        <f t="shared" si="15"/>
        <v>6460618.8177122194</v>
      </c>
      <c r="T36" s="191" t="s">
        <v>9</v>
      </c>
      <c r="X36" s="9" t="s">
        <v>7</v>
      </c>
      <c r="Y36" s="9" t="s">
        <v>6</v>
      </c>
      <c r="Z36" s="9" t="s">
        <v>13</v>
      </c>
      <c r="AA36" s="9" t="s">
        <v>7</v>
      </c>
      <c r="AB36" s="9" t="s">
        <v>368</v>
      </c>
      <c r="AC36" s="101">
        <v>726142568</v>
      </c>
      <c r="AD36" s="9" t="s">
        <v>7</v>
      </c>
      <c r="AE36" s="9" t="s">
        <v>6</v>
      </c>
      <c r="AF36" s="9" t="s">
        <v>9</v>
      </c>
      <c r="AG36" s="9" t="s">
        <v>7</v>
      </c>
      <c r="AH36" s="9" t="s">
        <v>368</v>
      </c>
      <c r="AI36" s="101">
        <v>908801652.35798502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SUMIFS(보유리스크율_위험계수적용법!AC:AC,보유리스크율_위험계수적용법!$C:$C,보험가격준비금익스포져!$T37)</f>
        <v>123317738.77511266</v>
      </c>
      <c r="D37" s="146">
        <f>SUMIFS(보유리스크율_위험계수적용법!AD:AD,보유리스크율_위험계수적용법!$C:$C,보험가격준비금익스포져!$T37)</f>
        <v>100313215.7028192</v>
      </c>
      <c r="E37" s="147">
        <f>SUMIFS(보유리스크율_위험계수적용법!AE:AE,보유리스크율_위험계수적용법!$C:$C,보험가격준비금익스포져!$T37)</f>
        <v>-1407727.5646550839</v>
      </c>
      <c r="F37" s="182">
        <f t="shared" si="9"/>
        <v>0.82486870322019779</v>
      </c>
      <c r="G37" s="158">
        <f>SUMIFS(보유리스크율_손해율분포법!W:W,보유리스크율_손해율분포법!$C:$C,보험가격준비금익스포져!$T37)</f>
        <v>0</v>
      </c>
      <c r="H37" s="183">
        <f>SUMIFS(보유리스크율_손해율분포법!X:X,보유리스크율_손해율분포법!$C:$C,보험가격준비금익스포져!$T37)</f>
        <v>0</v>
      </c>
      <c r="I37" s="182">
        <f t="shared" si="10"/>
        <v>0</v>
      </c>
      <c r="J37" s="184">
        <f t="shared" si="11"/>
        <v>0.82486870322019779</v>
      </c>
      <c r="K37" s="118">
        <f t="shared" si="12"/>
        <v>111364581422</v>
      </c>
      <c r="L37" s="146">
        <f t="shared" si="12"/>
        <v>0</v>
      </c>
      <c r="M37" s="185">
        <f t="shared" si="12"/>
        <v>25947223304</v>
      </c>
      <c r="N37" s="186">
        <f t="shared" si="13"/>
        <v>91861157862.225266</v>
      </c>
      <c r="O37" s="118">
        <f t="shared" si="14"/>
        <v>24976754.024736777</v>
      </c>
      <c r="P37" s="146">
        <f t="shared" si="14"/>
        <v>0</v>
      </c>
      <c r="Q37" s="185">
        <f t="shared" si="14"/>
        <v>6958603.5838851398</v>
      </c>
      <c r="R37" s="186">
        <f t="shared" si="15"/>
        <v>20602542.703034483</v>
      </c>
      <c r="T37" s="191" t="s">
        <v>10</v>
      </c>
      <c r="X37" s="9" t="s">
        <v>4</v>
      </c>
      <c r="Y37" s="9" t="s">
        <v>6</v>
      </c>
      <c r="Z37" s="9" t="s">
        <v>13</v>
      </c>
      <c r="AA37" s="9" t="s">
        <v>7</v>
      </c>
      <c r="AB37" s="9" t="s">
        <v>369</v>
      </c>
      <c r="AC37" s="101">
        <v>3142738274</v>
      </c>
      <c r="AD37" s="9" t="s">
        <v>7</v>
      </c>
      <c r="AE37" s="9" t="s">
        <v>6</v>
      </c>
      <c r="AF37" s="9" t="s">
        <v>10</v>
      </c>
      <c r="AG37" s="9" t="s">
        <v>7</v>
      </c>
      <c r="AH37" s="9" t="s">
        <v>368</v>
      </c>
      <c r="AI37" s="101">
        <v>214473425.41443369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SUMIFS(보유리스크율_위험계수적용법!AC:AC,보유리스크율_위험계수적용법!$C:$C,보험가격준비금익스포져!$T38)</f>
        <v>0</v>
      </c>
      <c r="D38" s="146">
        <f>SUMIFS(보유리스크율_위험계수적용법!AD:AD,보유리스크율_위험계수적용법!$C:$C,보험가격준비금익스포져!$T38)</f>
        <v>0</v>
      </c>
      <c r="E38" s="147">
        <f>SUMIFS(보유리스크율_위험계수적용법!AE:AE,보유리스크율_위험계수적용법!$C:$C,보험가격준비금익스포져!$T38)</f>
        <v>0</v>
      </c>
      <c r="F38" s="182">
        <f t="shared" si="9"/>
        <v>0</v>
      </c>
      <c r="G38" s="158">
        <f>SUMIFS(보유리스크율_손해율분포법!W:W,보유리스크율_손해율분포법!$C:$C,보험가격준비금익스포져!$T38)</f>
        <v>0</v>
      </c>
      <c r="H38" s="183">
        <f>SUMIFS(보유리스크율_손해율분포법!X:X,보유리스크율_손해율분포법!$C:$C,보험가격준비금익스포져!$T38)</f>
        <v>0</v>
      </c>
      <c r="I38" s="182">
        <f t="shared" si="10"/>
        <v>0</v>
      </c>
      <c r="J38" s="184">
        <f t="shared" si="11"/>
        <v>0</v>
      </c>
      <c r="K38" s="118">
        <f t="shared" si="12"/>
        <v>0</v>
      </c>
      <c r="L38" s="146">
        <f t="shared" si="12"/>
        <v>0</v>
      </c>
      <c r="M38" s="185">
        <f t="shared" si="12"/>
        <v>0</v>
      </c>
      <c r="N38" s="186">
        <f t="shared" si="13"/>
        <v>0</v>
      </c>
      <c r="O38" s="118">
        <f t="shared" si="14"/>
        <v>0</v>
      </c>
      <c r="P38" s="146">
        <f t="shared" si="14"/>
        <v>0</v>
      </c>
      <c r="Q38" s="185">
        <f t="shared" si="14"/>
        <v>0</v>
      </c>
      <c r="R38" s="186">
        <f t="shared" si="15"/>
        <v>0</v>
      </c>
      <c r="T38" s="191" t="s">
        <v>11</v>
      </c>
      <c r="X38" s="9" t="s">
        <v>4</v>
      </c>
      <c r="Y38" s="9" t="s">
        <v>6</v>
      </c>
      <c r="Z38" s="9" t="s">
        <v>13</v>
      </c>
      <c r="AA38" s="9" t="s">
        <v>7</v>
      </c>
      <c r="AB38" s="9" t="s">
        <v>368</v>
      </c>
      <c r="AC38" s="101">
        <v>56612704911</v>
      </c>
      <c r="AD38" s="9" t="s">
        <v>7</v>
      </c>
      <c r="AE38" s="9" t="s">
        <v>6</v>
      </c>
      <c r="AF38" s="9" t="s">
        <v>11</v>
      </c>
      <c r="AG38" s="9" t="s">
        <v>7</v>
      </c>
      <c r="AH38" s="9" t="s">
        <v>368</v>
      </c>
      <c r="AI38" s="101">
        <v>3292309507.266439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SUMIFS(보유리스크율_위험계수적용법!AC:AC,보유리스크율_위험계수적용법!$C:$C,보험가격준비금익스포져!$T39)</f>
        <v>9677764.7180409245</v>
      </c>
      <c r="D39" s="146">
        <f>SUMIFS(보유리스크율_위험계수적용법!AD:AD,보유리스크율_위험계수적용법!$C:$C,보험가격준비금익스포져!$T39)</f>
        <v>7762862.4078102373</v>
      </c>
      <c r="E39" s="147">
        <f>SUMIFS(보유리스크율_위험계수적용법!AE:AE,보유리스크율_위험계수적용법!$C:$C,보험가격준비금익스포져!$T39)</f>
        <v>-54368.16453707766</v>
      </c>
      <c r="F39" s="182">
        <f t="shared" si="9"/>
        <v>0.80775166581335955</v>
      </c>
      <c r="G39" s="158">
        <f>SUMIFS(보유리스크율_손해율분포법!W:W,보유리스크율_손해율분포법!$C:$C,보험가격준비금익스포져!$T39)</f>
        <v>0</v>
      </c>
      <c r="H39" s="183">
        <f>SUMIFS(보유리스크율_손해율분포법!X:X,보유리스크율_손해율분포법!$C:$C,보험가격준비금익스포져!$T39)</f>
        <v>0</v>
      </c>
      <c r="I39" s="182">
        <f t="shared" si="10"/>
        <v>0</v>
      </c>
      <c r="J39" s="184">
        <f t="shared" si="11"/>
        <v>0.80775166581335955</v>
      </c>
      <c r="K39" s="118">
        <f t="shared" si="12"/>
        <v>15869862904</v>
      </c>
      <c r="L39" s="146">
        <f t="shared" si="12"/>
        <v>0</v>
      </c>
      <c r="M39" s="185">
        <f t="shared" si="12"/>
        <v>3141089386</v>
      </c>
      <c r="N39" s="186">
        <f t="shared" si="13"/>
        <v>12818908196.93564</v>
      </c>
      <c r="O39" s="118">
        <f t="shared" si="14"/>
        <v>20656055.463776618</v>
      </c>
      <c r="P39" s="146">
        <f t="shared" si="14"/>
        <v>0</v>
      </c>
      <c r="Q39" s="185">
        <f t="shared" si="14"/>
        <v>4121243.7943742769</v>
      </c>
      <c r="R39" s="186">
        <f t="shared" si="15"/>
        <v>16684963.20999871</v>
      </c>
      <c r="T39" s="191" t="s">
        <v>12</v>
      </c>
      <c r="X39" s="9" t="s">
        <v>6</v>
      </c>
      <c r="Y39" s="9" t="s">
        <v>6</v>
      </c>
      <c r="Z39" s="9" t="s">
        <v>14</v>
      </c>
      <c r="AA39" s="9" t="s">
        <v>7</v>
      </c>
      <c r="AB39" s="9" t="s">
        <v>18</v>
      </c>
      <c r="AC39" s="101">
        <v>192199926739</v>
      </c>
      <c r="AD39" s="9" t="s">
        <v>7</v>
      </c>
      <c r="AE39" s="9" t="s">
        <v>6</v>
      </c>
      <c r="AF39" s="9" t="s">
        <v>12</v>
      </c>
      <c r="AG39" s="9" t="s">
        <v>7</v>
      </c>
      <c r="AH39" s="9" t="s">
        <v>368</v>
      </c>
      <c r="AI39" s="101">
        <v>3082293445.4969091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SUMIFS(보유리스크율_위험계수적용법!AC:AC,보유리스크율_위험계수적용법!$C:$C,보험가격준비금익스포져!$T40)</f>
        <v>13518378.610514808</v>
      </c>
      <c r="D40" s="146">
        <f>SUMIFS(보유리스크율_위험계수적용법!AD:AD,보유리스크율_위험계수적용법!$C:$C,보험가격준비금익스포져!$T40)</f>
        <v>9528660.7269031256</v>
      </c>
      <c r="E40" s="147">
        <f>SUMIFS(보유리스크율_위험계수적용법!AE:AE,보유리스크율_위험계수적용법!$C:$C,보험가격준비금익스포져!$T40)</f>
        <v>-1814124.0877803001</v>
      </c>
      <c r="F40" s="182">
        <f t="shared" si="9"/>
        <v>0.83906399883347171</v>
      </c>
      <c r="G40" s="158">
        <f>SUMIFS(보유리스크율_손해율분포법!W:W,보유리스크율_손해율분포법!$C:$C,보험가격준비금익스포져!$T40)</f>
        <v>0</v>
      </c>
      <c r="H40" s="183">
        <f>SUMIFS(보유리스크율_손해율분포법!X:X,보유리스크율_손해율분포법!$C:$C,보험가격준비금익스포져!$T40)</f>
        <v>0</v>
      </c>
      <c r="I40" s="182">
        <f t="shared" si="10"/>
        <v>0</v>
      </c>
      <c r="J40" s="184">
        <f t="shared" si="11"/>
        <v>0.83906399883347171</v>
      </c>
      <c r="K40" s="118">
        <f t="shared" si="12"/>
        <v>32558077349</v>
      </c>
      <c r="L40" s="146">
        <f t="shared" si="12"/>
        <v>0</v>
      </c>
      <c r="M40" s="185">
        <f t="shared" si="12"/>
        <v>9574682155</v>
      </c>
      <c r="N40" s="186">
        <f t="shared" si="13"/>
        <v>27318310574.781418</v>
      </c>
      <c r="O40" s="118">
        <f t="shared" si="14"/>
        <v>16041608.61517651</v>
      </c>
      <c r="P40" s="146">
        <f t="shared" si="14"/>
        <v>0</v>
      </c>
      <c r="Q40" s="185">
        <f t="shared" si="14"/>
        <v>5251054.5853274316</v>
      </c>
      <c r="R40" s="186">
        <f t="shared" si="15"/>
        <v>13459936.272371473</v>
      </c>
      <c r="T40" s="191" t="s">
        <v>13</v>
      </c>
      <c r="X40" s="9" t="s">
        <v>7</v>
      </c>
      <c r="Y40" s="9" t="s">
        <v>6</v>
      </c>
      <c r="Z40" s="9" t="s">
        <v>14</v>
      </c>
      <c r="AA40" s="9" t="s">
        <v>7</v>
      </c>
      <c r="AB40" s="9" t="s">
        <v>368</v>
      </c>
      <c r="AC40" s="101">
        <v>7363968278</v>
      </c>
      <c r="AD40" s="9" t="s">
        <v>7</v>
      </c>
      <c r="AE40" s="9" t="s">
        <v>6</v>
      </c>
      <c r="AF40" s="9" t="s">
        <v>13</v>
      </c>
      <c r="AG40" s="9" t="s">
        <v>7</v>
      </c>
      <c r="AH40" s="9" t="s">
        <v>368</v>
      </c>
      <c r="AI40" s="101">
        <v>2128728438.868269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SUMIFS(보유리스크율_위험계수적용법!AC:AC,보유리스크율_위험계수적용법!$C:$C,보험가격준비금익스포져!$T41)</f>
        <v>0</v>
      </c>
      <c r="D41" s="146">
        <f>SUMIFS(보유리스크율_위험계수적용법!AD:AD,보유리스크율_위험계수적용법!$C:$C,보험가격준비금익스포져!$T41)</f>
        <v>0</v>
      </c>
      <c r="E41" s="147">
        <f>SUMIFS(보유리스크율_위험계수적용법!AE:AE,보유리스크율_위험계수적용법!$C:$C,보험가격준비금익스포져!$T41)</f>
        <v>0</v>
      </c>
      <c r="F41" s="182">
        <f t="shared" si="9"/>
        <v>0</v>
      </c>
      <c r="G41" s="158">
        <f>SUMIFS(보유리스크율_손해율분포법!W:W,보유리스크율_손해율분포법!$C:$C,보험가격준비금익스포져!$T41)</f>
        <v>0</v>
      </c>
      <c r="H41" s="183">
        <f>SUMIFS(보유리스크율_손해율분포법!X:X,보유리스크율_손해율분포법!$C:$C,보험가격준비금익스포져!$T41)</f>
        <v>0</v>
      </c>
      <c r="I41" s="182">
        <f t="shared" si="10"/>
        <v>0</v>
      </c>
      <c r="J41" s="184">
        <f t="shared" si="11"/>
        <v>0</v>
      </c>
      <c r="K41" s="118">
        <f t="shared" si="12"/>
        <v>0</v>
      </c>
      <c r="L41" s="146">
        <f t="shared" si="12"/>
        <v>0</v>
      </c>
      <c r="M41" s="185">
        <f t="shared" si="12"/>
        <v>0</v>
      </c>
      <c r="N41" s="186">
        <f t="shared" si="13"/>
        <v>0</v>
      </c>
      <c r="O41" s="118">
        <f t="shared" si="14"/>
        <v>1122.696667649758</v>
      </c>
      <c r="P41" s="146">
        <f t="shared" si="14"/>
        <v>0</v>
      </c>
      <c r="Q41" s="185">
        <f t="shared" si="14"/>
        <v>168.32864246940059</v>
      </c>
      <c r="R41" s="186">
        <f t="shared" si="15"/>
        <v>0</v>
      </c>
      <c r="T41" s="191" t="s">
        <v>14</v>
      </c>
      <c r="X41" s="9" t="s">
        <v>4</v>
      </c>
      <c r="Y41" s="9" t="s">
        <v>6</v>
      </c>
      <c r="Z41" s="9" t="s">
        <v>14</v>
      </c>
      <c r="AA41" s="9" t="s">
        <v>7</v>
      </c>
      <c r="AB41" s="9" t="s">
        <v>369</v>
      </c>
      <c r="AC41" s="101">
        <v>330251142</v>
      </c>
      <c r="AD41" s="9" t="s">
        <v>7</v>
      </c>
      <c r="AE41" s="9" t="s">
        <v>6</v>
      </c>
      <c r="AF41" s="9" t="s">
        <v>14</v>
      </c>
      <c r="AG41" s="9" t="s">
        <v>7</v>
      </c>
      <c r="AH41" s="9" t="s">
        <v>368</v>
      </c>
      <c r="AI41" s="101">
        <v>9038341.5818606634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SUMIFS(보유리스크율_위험계수적용법!AC:AC,보유리스크율_위험계수적용법!$C:$C,보험가격준비금익스포져!$T42)</f>
        <v>0</v>
      </c>
      <c r="D42" s="146">
        <f>SUMIFS(보유리스크율_위험계수적용법!AD:AD,보유리스크율_위험계수적용법!$C:$C,보험가격준비금익스포져!$T42)</f>
        <v>0</v>
      </c>
      <c r="E42" s="147">
        <f>SUMIFS(보유리스크율_위험계수적용법!AE:AE,보유리스크율_위험계수적용법!$C:$C,보험가격준비금익스포져!$T42)</f>
        <v>0</v>
      </c>
      <c r="F42" s="182">
        <f t="shared" si="9"/>
        <v>0</v>
      </c>
      <c r="G42" s="158">
        <f>SUMIFS(보유리스크율_손해율분포법!W:W,보유리스크율_손해율분포법!$C:$C,보험가격준비금익스포져!$T42)</f>
        <v>0</v>
      </c>
      <c r="H42" s="183">
        <f>SUMIFS(보유리스크율_손해율분포법!X:X,보유리스크율_손해율분포법!$C:$C,보험가격준비금익스포져!$T42)</f>
        <v>0</v>
      </c>
      <c r="I42" s="182">
        <f t="shared" si="10"/>
        <v>0</v>
      </c>
      <c r="J42" s="184">
        <f t="shared" si="11"/>
        <v>0</v>
      </c>
      <c r="K42" s="118">
        <f t="shared" si="12"/>
        <v>0</v>
      </c>
      <c r="L42" s="146">
        <f t="shared" si="12"/>
        <v>0</v>
      </c>
      <c r="M42" s="185">
        <f t="shared" si="12"/>
        <v>0</v>
      </c>
      <c r="N42" s="186">
        <f t="shared" si="13"/>
        <v>0</v>
      </c>
      <c r="O42" s="118">
        <f t="shared" si="14"/>
        <v>0</v>
      </c>
      <c r="P42" s="146">
        <f t="shared" si="14"/>
        <v>0</v>
      </c>
      <c r="Q42" s="185">
        <f t="shared" si="14"/>
        <v>0</v>
      </c>
      <c r="R42" s="186">
        <f t="shared" si="15"/>
        <v>0</v>
      </c>
      <c r="T42" s="191" t="s">
        <v>41</v>
      </c>
      <c r="X42" s="9" t="s">
        <v>4</v>
      </c>
      <c r="Y42" s="9" t="s">
        <v>6</v>
      </c>
      <c r="Z42" s="9" t="s">
        <v>14</v>
      </c>
      <c r="AA42" s="9" t="s">
        <v>7</v>
      </c>
      <c r="AB42" s="9" t="s">
        <v>368</v>
      </c>
      <c r="AC42" s="101">
        <v>64196104195</v>
      </c>
      <c r="AD42" s="9" t="s">
        <v>7</v>
      </c>
      <c r="AE42" s="9" t="s">
        <v>6</v>
      </c>
      <c r="AF42" s="9" t="s">
        <v>15</v>
      </c>
      <c r="AG42" s="9" t="s">
        <v>7</v>
      </c>
      <c r="AH42" s="9" t="s">
        <v>368</v>
      </c>
      <c r="AI42" s="101">
        <v>4057964252.852819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SUMIFS(보유리스크율_위험계수적용법!AC:AC,보유리스크율_위험계수적용법!$C:$C,보험가격준비금익스포져!$T43)</f>
        <v>0</v>
      </c>
      <c r="D43" s="146">
        <f>SUMIFS(보유리스크율_위험계수적용법!AD:AD,보유리스크율_위험계수적용법!$C:$C,보험가격준비금익스포져!$T43)</f>
        <v>0</v>
      </c>
      <c r="E43" s="147">
        <f>SUMIFS(보유리스크율_위험계수적용법!AE:AE,보유리스크율_위험계수적용법!$C:$C,보험가격준비금익스포져!$T43)</f>
        <v>0</v>
      </c>
      <c r="F43" s="182">
        <f t="shared" si="9"/>
        <v>0</v>
      </c>
      <c r="G43" s="158">
        <f>SUMIFS(보유리스크율_손해율분포법!W:W,보유리스크율_손해율분포법!$C:$C,보험가격준비금익스포져!$T43)</f>
        <v>0</v>
      </c>
      <c r="H43" s="183">
        <f>SUMIFS(보유리스크율_손해율분포법!X:X,보유리스크율_손해율분포법!$C:$C,보험가격준비금익스포져!$T43)</f>
        <v>0</v>
      </c>
      <c r="I43" s="182">
        <f t="shared" si="10"/>
        <v>0</v>
      </c>
      <c r="J43" s="184">
        <f t="shared" si="11"/>
        <v>0</v>
      </c>
      <c r="K43" s="118">
        <f t="shared" si="12"/>
        <v>0</v>
      </c>
      <c r="L43" s="146">
        <f t="shared" si="12"/>
        <v>0</v>
      </c>
      <c r="M43" s="185">
        <f t="shared" si="12"/>
        <v>0</v>
      </c>
      <c r="N43" s="186">
        <f t="shared" si="13"/>
        <v>0</v>
      </c>
      <c r="O43" s="118">
        <f t="shared" si="14"/>
        <v>0</v>
      </c>
      <c r="P43" s="146">
        <f t="shared" si="14"/>
        <v>0</v>
      </c>
      <c r="Q43" s="185">
        <f t="shared" si="14"/>
        <v>0</v>
      </c>
      <c r="R43" s="186">
        <f t="shared" si="15"/>
        <v>0</v>
      </c>
      <c r="T43" s="191" t="s">
        <v>15</v>
      </c>
      <c r="X43" s="9" t="s">
        <v>6</v>
      </c>
      <c r="Y43" s="9" t="s">
        <v>6</v>
      </c>
      <c r="Z43" s="9" t="s">
        <v>19</v>
      </c>
      <c r="AA43" s="9" t="s">
        <v>7</v>
      </c>
      <c r="AB43" s="9" t="s">
        <v>18</v>
      </c>
      <c r="AC43" s="101">
        <v>4875641685</v>
      </c>
      <c r="AD43" s="9" t="s">
        <v>7</v>
      </c>
      <c r="AE43" s="9" t="s">
        <v>6</v>
      </c>
      <c r="AF43" s="9" t="s">
        <v>16</v>
      </c>
      <c r="AG43" s="9" t="s">
        <v>7</v>
      </c>
      <c r="AH43" s="9" t="s">
        <v>368</v>
      </c>
      <c r="AI43" s="101">
        <v>593565779.02085459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SUMIFS(보유리스크율_위험계수적용법!AC:AC,보유리스크율_위험계수적용법!$C:$C,보험가격준비금익스포져!$T44)</f>
        <v>0</v>
      </c>
      <c r="D44" s="146">
        <f>SUMIFS(보유리스크율_위험계수적용법!AD:AD,보유리스크율_위험계수적용법!$C:$C,보험가격준비금익스포져!$T44)</f>
        <v>0</v>
      </c>
      <c r="E44" s="147">
        <f>SUMIFS(보유리스크율_위험계수적용법!AE:AE,보유리스크율_위험계수적용법!$C:$C,보험가격준비금익스포져!$T44)</f>
        <v>0</v>
      </c>
      <c r="F44" s="182">
        <f t="shared" si="9"/>
        <v>0</v>
      </c>
      <c r="G44" s="158">
        <f>SUMIFS(보유리스크율_손해율분포법!W:W,보유리스크율_손해율분포법!$C:$C,보험가격준비금익스포져!$T44)</f>
        <v>0</v>
      </c>
      <c r="H44" s="183">
        <f>SUMIFS(보유리스크율_손해율분포법!X:X,보유리스크율_손해율분포법!$C:$C,보험가격준비금익스포져!$T44)</f>
        <v>0</v>
      </c>
      <c r="I44" s="182">
        <f t="shared" si="10"/>
        <v>0</v>
      </c>
      <c r="J44" s="184">
        <f t="shared" si="11"/>
        <v>0</v>
      </c>
      <c r="K44" s="118">
        <f t="shared" si="12"/>
        <v>0</v>
      </c>
      <c r="L44" s="146">
        <f t="shared" si="12"/>
        <v>0</v>
      </c>
      <c r="M44" s="185">
        <f t="shared" si="12"/>
        <v>0</v>
      </c>
      <c r="N44" s="186">
        <f t="shared" si="13"/>
        <v>0</v>
      </c>
      <c r="O44" s="118">
        <f t="shared" si="14"/>
        <v>0</v>
      </c>
      <c r="P44" s="146">
        <f t="shared" si="14"/>
        <v>0</v>
      </c>
      <c r="Q44" s="185">
        <f t="shared" si="14"/>
        <v>0</v>
      </c>
      <c r="R44" s="186">
        <f t="shared" si="15"/>
        <v>0</v>
      </c>
      <c r="T44" s="191" t="s">
        <v>16</v>
      </c>
      <c r="X44" s="9" t="s">
        <v>4</v>
      </c>
      <c r="Y44" s="9" t="s">
        <v>6</v>
      </c>
      <c r="Z44" s="9" t="s">
        <v>19</v>
      </c>
      <c r="AA44" s="9" t="s">
        <v>7</v>
      </c>
      <c r="AB44" s="9" t="s">
        <v>368</v>
      </c>
      <c r="AC44" s="101">
        <v>1140220000</v>
      </c>
      <c r="AD44" s="9" t="s">
        <v>7</v>
      </c>
      <c r="AE44" s="9" t="s">
        <v>6</v>
      </c>
      <c r="AF44" s="9" t="s">
        <v>17</v>
      </c>
      <c r="AG44" s="9" t="s">
        <v>7</v>
      </c>
      <c r="AH44" s="9" t="s">
        <v>368</v>
      </c>
      <c r="AI44" s="101">
        <v>914058.43989503523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SUMIFS(보유리스크율_위험계수적용법!AC:AC,보유리스크율_위험계수적용법!$C:$C,보험가격준비금익스포져!$T45)</f>
        <v>0</v>
      </c>
      <c r="D45" s="146">
        <f>SUMIFS(보유리스크율_위험계수적용법!AD:AD,보유리스크율_위험계수적용법!$C:$C,보험가격준비금익스포져!$T45)</f>
        <v>0</v>
      </c>
      <c r="E45" s="147">
        <f>SUMIFS(보유리스크율_위험계수적용법!AE:AE,보유리스크율_위험계수적용법!$C:$C,보험가격준비금익스포져!$T45)</f>
        <v>0</v>
      </c>
      <c r="F45" s="182">
        <f t="shared" si="9"/>
        <v>0</v>
      </c>
      <c r="G45" s="158">
        <f>SUMIFS(보유리스크율_손해율분포법!W:W,보유리스크율_손해율분포법!$C:$C,보험가격준비금익스포져!$T45)</f>
        <v>0</v>
      </c>
      <c r="H45" s="183">
        <f>SUMIFS(보유리스크율_손해율분포법!X:X,보유리스크율_손해율분포법!$C:$C,보험가격준비금익스포져!$T45)</f>
        <v>0</v>
      </c>
      <c r="I45" s="182">
        <f t="shared" si="10"/>
        <v>0</v>
      </c>
      <c r="J45" s="184">
        <f t="shared" si="11"/>
        <v>0</v>
      </c>
      <c r="K45" s="118">
        <f t="shared" si="12"/>
        <v>0</v>
      </c>
      <c r="L45" s="146">
        <f t="shared" si="12"/>
        <v>0</v>
      </c>
      <c r="M45" s="185">
        <f t="shared" si="12"/>
        <v>0</v>
      </c>
      <c r="N45" s="186">
        <f t="shared" si="13"/>
        <v>0</v>
      </c>
      <c r="O45" s="118">
        <f t="shared" si="14"/>
        <v>0</v>
      </c>
      <c r="P45" s="146">
        <f t="shared" si="14"/>
        <v>0</v>
      </c>
      <c r="Q45" s="185">
        <f t="shared" si="14"/>
        <v>0</v>
      </c>
      <c r="R45" s="186">
        <f t="shared" si="15"/>
        <v>0</v>
      </c>
      <c r="T45" s="191" t="s">
        <v>48</v>
      </c>
      <c r="X45" s="9" t="s">
        <v>7</v>
      </c>
      <c r="Y45" s="9" t="s">
        <v>6</v>
      </c>
      <c r="Z45" s="9" t="s">
        <v>15</v>
      </c>
      <c r="AA45" s="9" t="s">
        <v>7</v>
      </c>
      <c r="AB45" s="9" t="s">
        <v>369</v>
      </c>
      <c r="AC45" s="101">
        <v>-6908394</v>
      </c>
      <c r="AD45" s="9" t="s">
        <v>7</v>
      </c>
      <c r="AE45" s="9" t="s">
        <v>7</v>
      </c>
      <c r="AF45" s="9" t="s">
        <v>9</v>
      </c>
      <c r="AG45" s="9" t="s">
        <v>7</v>
      </c>
      <c r="AH45" s="9" t="s">
        <v>368</v>
      </c>
      <c r="AI45" s="101">
        <v>19498498.29067006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SUMIFS(보유리스크율_위험계수적용법!AC:AC,보유리스크율_위험계수적용법!$C:$C,보험가격준비금익스포져!$T46)</f>
        <v>0</v>
      </c>
      <c r="D46" s="146">
        <f>SUMIFS(보유리스크율_위험계수적용법!AD:AD,보유리스크율_위험계수적용법!$C:$C,보험가격준비금익스포져!$T46)</f>
        <v>0</v>
      </c>
      <c r="E46" s="147">
        <f>SUMIFS(보유리스크율_위험계수적용법!AE:AE,보유리스크율_위험계수적용법!$C:$C,보험가격준비금익스포져!$T46)</f>
        <v>0</v>
      </c>
      <c r="F46" s="182">
        <f t="shared" si="9"/>
        <v>0</v>
      </c>
      <c r="G46" s="158">
        <f>SUMIFS(보유리스크율_손해율분포법!W:W,보유리스크율_손해율분포법!$C:$C,보험가격준비금익스포져!$T46)</f>
        <v>0</v>
      </c>
      <c r="H46" s="183">
        <f>SUMIFS(보유리스크율_손해율분포법!X:X,보유리스크율_손해율분포법!$C:$C,보험가격준비금익스포져!$T46)</f>
        <v>0</v>
      </c>
      <c r="I46" s="182">
        <f t="shared" si="10"/>
        <v>0</v>
      </c>
      <c r="J46" s="184">
        <f t="shared" si="11"/>
        <v>0</v>
      </c>
      <c r="K46" s="118">
        <f t="shared" si="12"/>
        <v>0</v>
      </c>
      <c r="L46" s="146">
        <f t="shared" si="12"/>
        <v>0</v>
      </c>
      <c r="M46" s="185">
        <f t="shared" si="12"/>
        <v>0</v>
      </c>
      <c r="N46" s="186">
        <f t="shared" si="13"/>
        <v>0</v>
      </c>
      <c r="O46" s="118">
        <f t="shared" si="14"/>
        <v>0</v>
      </c>
      <c r="P46" s="146">
        <f t="shared" si="14"/>
        <v>0</v>
      </c>
      <c r="Q46" s="185">
        <f t="shared" si="14"/>
        <v>0</v>
      </c>
      <c r="R46" s="186">
        <f t="shared" si="15"/>
        <v>0</v>
      </c>
      <c r="T46" s="191" t="s">
        <v>49</v>
      </c>
      <c r="X46" s="9" t="s">
        <v>7</v>
      </c>
      <c r="Y46" s="9" t="s">
        <v>6</v>
      </c>
      <c r="Z46" s="9" t="s">
        <v>15</v>
      </c>
      <c r="AA46" s="9" t="s">
        <v>7</v>
      </c>
      <c r="AB46" s="9" t="s">
        <v>368</v>
      </c>
      <c r="AC46" s="101">
        <v>45599506227</v>
      </c>
      <c r="AD46" s="9" t="s">
        <v>7</v>
      </c>
      <c r="AE46" s="9" t="s">
        <v>7</v>
      </c>
      <c r="AF46" s="9" t="s">
        <v>10</v>
      </c>
      <c r="AG46" s="9" t="s">
        <v>7</v>
      </c>
      <c r="AH46" s="9" t="s">
        <v>369</v>
      </c>
      <c r="AI46" s="101">
        <v>359785762.34970582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SUMIFS(보유리스크율_위험계수적용법!AC:AC,보유리스크율_위험계수적용법!$C:$C,보험가격준비금익스포져!$T47)</f>
        <v>0</v>
      </c>
      <c r="D47" s="146">
        <f>SUMIFS(보유리스크율_위험계수적용법!AD:AD,보유리스크율_위험계수적용법!$C:$C,보험가격준비금익스포져!$T47)</f>
        <v>0</v>
      </c>
      <c r="E47" s="147">
        <f>SUMIFS(보유리스크율_위험계수적용법!AE:AE,보유리스크율_위험계수적용법!$C:$C,보험가격준비금익스포져!$T47)</f>
        <v>0</v>
      </c>
      <c r="F47" s="182">
        <f t="shared" si="9"/>
        <v>0</v>
      </c>
      <c r="G47" s="158">
        <f>SUMIFS(보유리스크율_손해율분포법!W:W,보유리스크율_손해율분포법!$C:$C,보험가격준비금익스포져!$T47)</f>
        <v>0</v>
      </c>
      <c r="H47" s="183">
        <f>SUMIFS(보유리스크율_손해율분포법!X:X,보유리스크율_손해율분포법!$C:$C,보험가격준비금익스포져!$T47)</f>
        <v>0</v>
      </c>
      <c r="I47" s="182">
        <f t="shared" si="10"/>
        <v>0</v>
      </c>
      <c r="J47" s="184">
        <f t="shared" si="11"/>
        <v>0</v>
      </c>
      <c r="K47" s="118">
        <f t="shared" si="12"/>
        <v>0</v>
      </c>
      <c r="L47" s="146">
        <f t="shared" si="12"/>
        <v>0</v>
      </c>
      <c r="M47" s="185">
        <f t="shared" si="12"/>
        <v>0</v>
      </c>
      <c r="N47" s="186">
        <f t="shared" si="13"/>
        <v>0</v>
      </c>
      <c r="O47" s="118">
        <f t="shared" si="14"/>
        <v>0</v>
      </c>
      <c r="P47" s="146">
        <f t="shared" si="14"/>
        <v>0</v>
      </c>
      <c r="Q47" s="185">
        <f t="shared" si="14"/>
        <v>0</v>
      </c>
      <c r="R47" s="186">
        <f t="shared" si="15"/>
        <v>0</v>
      </c>
      <c r="T47" s="191" t="s">
        <v>50</v>
      </c>
      <c r="X47" s="9" t="s">
        <v>4</v>
      </c>
      <c r="Y47" s="9" t="s">
        <v>6</v>
      </c>
      <c r="Z47" s="9" t="s">
        <v>15</v>
      </c>
      <c r="AA47" s="9" t="s">
        <v>7</v>
      </c>
      <c r="AB47" s="9" t="s">
        <v>369</v>
      </c>
      <c r="AC47" s="101">
        <v>1153472841</v>
      </c>
      <c r="AD47" s="9" t="s">
        <v>7</v>
      </c>
      <c r="AE47" s="9" t="s">
        <v>7</v>
      </c>
      <c r="AF47" s="9" t="s">
        <v>10</v>
      </c>
      <c r="AG47" s="9" t="s">
        <v>7</v>
      </c>
      <c r="AH47" s="9" t="s">
        <v>368</v>
      </c>
      <c r="AI47" s="101">
        <v>256286298.7507523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SUMIFS(보유리스크율_위험계수적용법!AC:AC,보유리스크율_위험계수적용법!$C:$C,보험가격준비금익스포져!$T48)</f>
        <v>0</v>
      </c>
      <c r="D48" s="146">
        <f>SUMIFS(보유리스크율_위험계수적용법!AD:AD,보유리스크율_위험계수적용법!$C:$C,보험가격준비금익스포져!$T48)</f>
        <v>0</v>
      </c>
      <c r="E48" s="147">
        <f>SUMIFS(보유리스크율_위험계수적용법!AE:AE,보유리스크율_위험계수적용법!$C:$C,보험가격준비금익스포져!$T48)</f>
        <v>0</v>
      </c>
      <c r="F48" s="182">
        <f t="shared" si="9"/>
        <v>0</v>
      </c>
      <c r="G48" s="158">
        <f>SUMIFS(보유리스크율_손해율분포법!W:W,보유리스크율_손해율분포법!$C:$C,보험가격준비금익스포져!$T48)</f>
        <v>0</v>
      </c>
      <c r="H48" s="183">
        <f>SUMIFS(보유리스크율_손해율분포법!X:X,보유리스크율_손해율분포법!$C:$C,보험가격준비금익스포져!$T48)</f>
        <v>0</v>
      </c>
      <c r="I48" s="182">
        <f t="shared" si="10"/>
        <v>0</v>
      </c>
      <c r="J48" s="184">
        <f t="shared" si="11"/>
        <v>0</v>
      </c>
      <c r="K48" s="118">
        <f t="shared" si="12"/>
        <v>0</v>
      </c>
      <c r="L48" s="146">
        <f t="shared" si="12"/>
        <v>0</v>
      </c>
      <c r="M48" s="185">
        <f t="shared" si="12"/>
        <v>0</v>
      </c>
      <c r="N48" s="186">
        <f t="shared" si="13"/>
        <v>0</v>
      </c>
      <c r="O48" s="118">
        <f t="shared" si="14"/>
        <v>0</v>
      </c>
      <c r="P48" s="146">
        <f t="shared" si="14"/>
        <v>0</v>
      </c>
      <c r="Q48" s="185">
        <f t="shared" si="14"/>
        <v>0</v>
      </c>
      <c r="R48" s="186">
        <f t="shared" si="15"/>
        <v>0</v>
      </c>
      <c r="T48" s="191" t="s">
        <v>51</v>
      </c>
      <c r="X48" s="9" t="s">
        <v>4</v>
      </c>
      <c r="Y48" s="9" t="s">
        <v>6</v>
      </c>
      <c r="Z48" s="9" t="s">
        <v>15</v>
      </c>
      <c r="AA48" s="9" t="s">
        <v>7</v>
      </c>
      <c r="AB48" s="9" t="s">
        <v>368</v>
      </c>
      <c r="AC48" s="101">
        <v>29852704711</v>
      </c>
      <c r="AD48" s="9" t="s">
        <v>7</v>
      </c>
      <c r="AE48" s="9" t="s">
        <v>7</v>
      </c>
      <c r="AF48" s="9" t="s">
        <v>17</v>
      </c>
      <c r="AG48" s="9" t="s">
        <v>7</v>
      </c>
      <c r="AH48" s="9" t="s">
        <v>368</v>
      </c>
      <c r="AI48" s="101">
        <v>3425286.6619669311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SUMIFS(보유리스크율_위험계수적용법!AC:AC,보유리스크율_위험계수적용법!$C:$C,보험가격준비금익스포져!$T49)</f>
        <v>0</v>
      </c>
      <c r="D49" s="146">
        <f>SUMIFS(보유리스크율_위험계수적용법!AD:AD,보유리스크율_위험계수적용법!$C:$C,보험가격준비금익스포져!$T49)</f>
        <v>0</v>
      </c>
      <c r="E49" s="147">
        <f>SUMIFS(보유리스크율_위험계수적용법!AE:AE,보유리스크율_위험계수적용법!$C:$C,보험가격준비금익스포져!$T49)</f>
        <v>0</v>
      </c>
      <c r="F49" s="182">
        <f t="shared" si="9"/>
        <v>0</v>
      </c>
      <c r="G49" s="158">
        <f>SUMIFS(보유리스크율_손해율분포법!W:W,보유리스크율_손해율분포법!$C:$C,보험가격준비금익스포져!$T49)</f>
        <v>0</v>
      </c>
      <c r="H49" s="183">
        <f>SUMIFS(보유리스크율_손해율분포법!X:X,보유리스크율_손해율분포법!$C:$C,보험가격준비금익스포져!$T49)</f>
        <v>0</v>
      </c>
      <c r="I49" s="182">
        <f t="shared" si="10"/>
        <v>0</v>
      </c>
      <c r="J49" s="184">
        <f t="shared" si="11"/>
        <v>0</v>
      </c>
      <c r="K49" s="118">
        <f t="shared" si="12"/>
        <v>0</v>
      </c>
      <c r="L49" s="146">
        <f t="shared" si="12"/>
        <v>0</v>
      </c>
      <c r="M49" s="185">
        <f t="shared" si="12"/>
        <v>0</v>
      </c>
      <c r="N49" s="186">
        <f t="shared" si="13"/>
        <v>0</v>
      </c>
      <c r="O49" s="118">
        <f t="shared" si="14"/>
        <v>0</v>
      </c>
      <c r="P49" s="146">
        <f t="shared" si="14"/>
        <v>0</v>
      </c>
      <c r="Q49" s="185">
        <f t="shared" si="14"/>
        <v>0</v>
      </c>
      <c r="R49" s="186">
        <f t="shared" si="15"/>
        <v>0</v>
      </c>
      <c r="T49" s="191" t="s">
        <v>52</v>
      </c>
      <c r="X49" s="9" t="s">
        <v>6</v>
      </c>
      <c r="Y49" s="9" t="s">
        <v>6</v>
      </c>
      <c r="Z49" s="9" t="s">
        <v>16</v>
      </c>
      <c r="AA49" s="9" t="s">
        <v>7</v>
      </c>
      <c r="AB49" s="9" t="s">
        <v>18</v>
      </c>
      <c r="AC49" s="101">
        <v>133404733736</v>
      </c>
      <c r="AD49" s="9" t="s">
        <v>7</v>
      </c>
      <c r="AE49" s="9" t="s">
        <v>5</v>
      </c>
      <c r="AF49" s="9" t="s">
        <v>10</v>
      </c>
      <c r="AG49" s="9" t="s">
        <v>7</v>
      </c>
      <c r="AH49" s="9" t="s">
        <v>369</v>
      </c>
      <c r="AI49" s="101">
        <v>5978421107.8860865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SUMIFS(보유리스크율_위험계수적용법!AC:AC,보유리스크율_위험계수적용법!$C:$C,보험가격준비금익스포져!$T50)</f>
        <v>0</v>
      </c>
      <c r="D50" s="146">
        <f>SUMIFS(보유리스크율_위험계수적용법!AD:AD,보유리스크율_위험계수적용법!$C:$C,보험가격준비금익스포져!$T50)</f>
        <v>0</v>
      </c>
      <c r="E50" s="147">
        <f>SUMIFS(보유리스크율_위험계수적용법!AE:AE,보유리스크율_위험계수적용법!$C:$C,보험가격준비금익스포져!$T50)</f>
        <v>0</v>
      </c>
      <c r="F50" s="182">
        <f t="shared" si="9"/>
        <v>0</v>
      </c>
      <c r="G50" s="158">
        <f>SUMIFS(보유리스크율_손해율분포법!W:W,보유리스크율_손해율분포법!$C:$C,보험가격준비금익스포져!$T50)</f>
        <v>0</v>
      </c>
      <c r="H50" s="183">
        <f>SUMIFS(보유리스크율_손해율분포법!X:X,보유리스크율_손해율분포법!$C:$C,보험가격준비금익스포져!$T50)</f>
        <v>0</v>
      </c>
      <c r="I50" s="182">
        <f t="shared" si="10"/>
        <v>0</v>
      </c>
      <c r="J50" s="184">
        <f t="shared" si="11"/>
        <v>0</v>
      </c>
      <c r="K50" s="118">
        <f t="shared" si="12"/>
        <v>0</v>
      </c>
      <c r="L50" s="146">
        <f t="shared" si="12"/>
        <v>0</v>
      </c>
      <c r="M50" s="185">
        <f t="shared" si="12"/>
        <v>0</v>
      </c>
      <c r="N50" s="186">
        <f t="shared" si="13"/>
        <v>0</v>
      </c>
      <c r="O50" s="118">
        <f t="shared" si="14"/>
        <v>0</v>
      </c>
      <c r="P50" s="146">
        <f t="shared" si="14"/>
        <v>0</v>
      </c>
      <c r="Q50" s="185">
        <f t="shared" si="14"/>
        <v>0</v>
      </c>
      <c r="R50" s="186">
        <f t="shared" si="15"/>
        <v>0</v>
      </c>
      <c r="T50" s="191" t="s">
        <v>53</v>
      </c>
      <c r="X50" s="9" t="s">
        <v>7</v>
      </c>
      <c r="Y50" s="9" t="s">
        <v>6</v>
      </c>
      <c r="Z50" s="9" t="s">
        <v>16</v>
      </c>
      <c r="AA50" s="9" t="s">
        <v>7</v>
      </c>
      <c r="AB50" s="9" t="s">
        <v>368</v>
      </c>
      <c r="AC50" s="101">
        <v>2745646463</v>
      </c>
      <c r="AD50" s="9" t="s">
        <v>7</v>
      </c>
      <c r="AE50" s="9" t="s">
        <v>5</v>
      </c>
      <c r="AF50" s="9" t="s">
        <v>10</v>
      </c>
      <c r="AG50" s="9" t="s">
        <v>7</v>
      </c>
      <c r="AH50" s="9" t="s">
        <v>368</v>
      </c>
      <c r="AI50" s="101">
        <v>7730426521.4862766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SUMIFS(보유리스크율_위험계수적용법!AC:AC,보유리스크율_위험계수적용법!$C:$C,보험가격준비금익스포져!$T51)</f>
        <v>0</v>
      </c>
      <c r="D51" s="153">
        <f>SUMIFS(보유리스크율_위험계수적용법!AD:AD,보유리스크율_위험계수적용법!$C:$C,보험가격준비금익스포져!$T51)</f>
        <v>0</v>
      </c>
      <c r="E51" s="154">
        <f>SUMIFS(보유리스크율_위험계수적용법!AE:AE,보유리스크율_위험계수적용법!$C:$C,보험가격준비금익스포져!$T51)</f>
        <v>0</v>
      </c>
      <c r="F51" s="187">
        <f t="shared" si="9"/>
        <v>0</v>
      </c>
      <c r="G51" s="188">
        <f>SUMIFS(보유리스크율_손해율분포법!W:W,보유리스크율_손해율분포법!$C:$C,보험가격준비금익스포져!$T51)</f>
        <v>0</v>
      </c>
      <c r="H51" s="120">
        <f>SUMIFS(보유리스크율_손해율분포법!X:X,보유리스크율_손해율분포법!$C:$C,보험가격준비금익스포져!$T51)</f>
        <v>0</v>
      </c>
      <c r="I51" s="187">
        <f t="shared" si="10"/>
        <v>0</v>
      </c>
      <c r="J51" s="189">
        <f t="shared" si="11"/>
        <v>0</v>
      </c>
      <c r="K51" s="119">
        <f t="shared" si="12"/>
        <v>0</v>
      </c>
      <c r="L51" s="153">
        <f t="shared" si="12"/>
        <v>0</v>
      </c>
      <c r="M51" s="188">
        <f t="shared" si="12"/>
        <v>0</v>
      </c>
      <c r="N51" s="190">
        <f t="shared" si="13"/>
        <v>0</v>
      </c>
      <c r="O51" s="119">
        <f t="shared" si="14"/>
        <v>0</v>
      </c>
      <c r="P51" s="153">
        <f t="shared" si="14"/>
        <v>0</v>
      </c>
      <c r="Q51" s="188">
        <f t="shared" si="14"/>
        <v>0</v>
      </c>
      <c r="R51" s="190">
        <f t="shared" si="15"/>
        <v>0</v>
      </c>
      <c r="T51" s="192" t="s">
        <v>54</v>
      </c>
      <c r="X51" s="9" t="s">
        <v>4</v>
      </c>
      <c r="Y51" s="9" t="s">
        <v>6</v>
      </c>
      <c r="Z51" s="9" t="s">
        <v>16</v>
      </c>
      <c r="AA51" s="9" t="s">
        <v>7</v>
      </c>
      <c r="AB51" s="9" t="s">
        <v>369</v>
      </c>
      <c r="AC51" s="101">
        <v>1484488027</v>
      </c>
      <c r="AD51" s="9" t="s">
        <v>7</v>
      </c>
      <c r="AE51" s="9" t="s">
        <v>370</v>
      </c>
      <c r="AF51" s="9" t="s">
        <v>10</v>
      </c>
      <c r="AG51" s="9" t="s">
        <v>7</v>
      </c>
      <c r="AH51" s="9" t="s">
        <v>369</v>
      </c>
      <c r="AI51" s="101">
        <v>526864925.50874943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4</v>
      </c>
      <c r="Y52" s="9" t="s">
        <v>6</v>
      </c>
      <c r="Z52" s="9" t="s">
        <v>16</v>
      </c>
      <c r="AA52" s="9" t="s">
        <v>7</v>
      </c>
      <c r="AB52" s="9" t="s">
        <v>368</v>
      </c>
      <c r="AC52" s="101">
        <v>55185334393</v>
      </c>
      <c r="AD52" s="9" t="s">
        <v>7</v>
      </c>
      <c r="AE52" s="9" t="s">
        <v>370</v>
      </c>
      <c r="AF52" s="9" t="s">
        <v>10</v>
      </c>
      <c r="AG52" s="9" t="s">
        <v>7</v>
      </c>
      <c r="AH52" s="9" t="s">
        <v>368</v>
      </c>
      <c r="AI52" s="101">
        <v>4498741894.0614491</v>
      </c>
    </row>
    <row r="53" spans="2:35" x14ac:dyDescent="0.3">
      <c r="X53" s="9" t="s">
        <v>6</v>
      </c>
      <c r="Y53" s="9" t="s">
        <v>6</v>
      </c>
      <c r="Z53" s="9" t="s">
        <v>17</v>
      </c>
      <c r="AA53" s="9" t="s">
        <v>7</v>
      </c>
      <c r="AB53" s="9" t="s">
        <v>18</v>
      </c>
      <c r="AC53" s="101">
        <v>212212624</v>
      </c>
      <c r="AD53" s="9" t="s">
        <v>7</v>
      </c>
      <c r="AE53" s="9" t="s">
        <v>370</v>
      </c>
      <c r="AF53" s="9" t="s">
        <v>11</v>
      </c>
      <c r="AG53" s="9" t="s">
        <v>7</v>
      </c>
      <c r="AH53" s="9" t="s">
        <v>368</v>
      </c>
      <c r="AI53" s="101">
        <v>69832.202926787606</v>
      </c>
    </row>
    <row r="54" spans="2:35" x14ac:dyDescent="0.3">
      <c r="X54" s="9" t="s">
        <v>7</v>
      </c>
      <c r="Y54" s="9" t="s">
        <v>6</v>
      </c>
      <c r="Z54" s="9" t="s">
        <v>17</v>
      </c>
      <c r="AA54" s="9" t="s">
        <v>7</v>
      </c>
      <c r="AB54" s="9" t="s">
        <v>368</v>
      </c>
      <c r="AC54" s="101">
        <v>1857189</v>
      </c>
      <c r="AD54" s="9" t="s">
        <v>7</v>
      </c>
      <c r="AE54" s="9" t="s">
        <v>371</v>
      </c>
      <c r="AF54" s="9" t="s">
        <v>8</v>
      </c>
      <c r="AG54" s="9" t="s">
        <v>7</v>
      </c>
      <c r="AH54" s="9" t="s">
        <v>368</v>
      </c>
      <c r="AI54" s="101">
        <v>61633584.28329695</v>
      </c>
    </row>
    <row r="55" spans="2:35" x14ac:dyDescent="0.3">
      <c r="X55" s="9" t="s">
        <v>4</v>
      </c>
      <c r="Y55" s="9" t="s">
        <v>6</v>
      </c>
      <c r="Z55" s="9" t="s">
        <v>17</v>
      </c>
      <c r="AA55" s="9" t="s">
        <v>7</v>
      </c>
      <c r="AB55" s="9" t="s">
        <v>368</v>
      </c>
      <c r="AC55" s="101">
        <v>201601996</v>
      </c>
      <c r="AD55" s="9" t="s">
        <v>7</v>
      </c>
      <c r="AE55" s="9" t="s">
        <v>371</v>
      </c>
      <c r="AF55" s="9" t="s">
        <v>9</v>
      </c>
      <c r="AG55" s="9" t="s">
        <v>7</v>
      </c>
      <c r="AH55" s="9" t="s">
        <v>368</v>
      </c>
      <c r="AI55" s="101">
        <v>10014431.111880001</v>
      </c>
    </row>
    <row r="56" spans="2:35" x14ac:dyDescent="0.3">
      <c r="X56" s="9" t="s">
        <v>7</v>
      </c>
      <c r="Y56" s="9" t="s">
        <v>7</v>
      </c>
      <c r="Z56" s="9" t="s">
        <v>9</v>
      </c>
      <c r="AA56" s="9" t="s">
        <v>7</v>
      </c>
      <c r="AB56" s="9" t="s">
        <v>368</v>
      </c>
      <c r="AC56" s="101">
        <v>35214068</v>
      </c>
      <c r="AD56" s="9" t="s">
        <v>7</v>
      </c>
      <c r="AE56" s="9" t="s">
        <v>371</v>
      </c>
      <c r="AF56" s="9" t="s">
        <v>10</v>
      </c>
      <c r="AG56" s="9" t="s">
        <v>7</v>
      </c>
      <c r="AH56" s="9" t="s">
        <v>369</v>
      </c>
      <c r="AI56" s="101">
        <v>1414904845.1279471</v>
      </c>
    </row>
    <row r="57" spans="2:35" x14ac:dyDescent="0.3">
      <c r="X57" s="9" t="s">
        <v>7</v>
      </c>
      <c r="Y57" s="9" t="s">
        <v>7</v>
      </c>
      <c r="Z57" s="9" t="s">
        <v>10</v>
      </c>
      <c r="AA57" s="9" t="s">
        <v>7</v>
      </c>
      <c r="AB57" s="9" t="s">
        <v>369</v>
      </c>
      <c r="AC57" s="101">
        <v>2751482880</v>
      </c>
      <c r="AD57" s="9" t="s">
        <v>7</v>
      </c>
      <c r="AE57" s="9" t="s">
        <v>371</v>
      </c>
      <c r="AF57" s="9" t="s">
        <v>10</v>
      </c>
      <c r="AG57" s="9" t="s">
        <v>7</v>
      </c>
      <c r="AH57" s="9" t="s">
        <v>368</v>
      </c>
      <c r="AI57" s="101">
        <v>19854290287.66576</v>
      </c>
    </row>
    <row r="58" spans="2:35" x14ac:dyDescent="0.3">
      <c r="X58" s="9" t="s">
        <v>7</v>
      </c>
      <c r="Y58" s="9" t="s">
        <v>7</v>
      </c>
      <c r="Z58" s="9" t="s">
        <v>10</v>
      </c>
      <c r="AA58" s="9" t="s">
        <v>7</v>
      </c>
      <c r="AB58" s="9" t="s">
        <v>368</v>
      </c>
      <c r="AC58" s="101">
        <v>369777281</v>
      </c>
      <c r="AD58" s="9" t="s">
        <v>7</v>
      </c>
      <c r="AE58" s="9" t="s">
        <v>371</v>
      </c>
      <c r="AF58" s="9" t="s">
        <v>11</v>
      </c>
      <c r="AG58" s="9" t="s">
        <v>7</v>
      </c>
      <c r="AH58" s="9" t="s">
        <v>368</v>
      </c>
      <c r="AI58" s="101">
        <v>10848692.90318903</v>
      </c>
    </row>
    <row r="59" spans="2:35" x14ac:dyDescent="0.3">
      <c r="X59" s="9" t="s">
        <v>6</v>
      </c>
      <c r="Y59" s="9" t="s">
        <v>5</v>
      </c>
      <c r="Z59" s="9" t="s">
        <v>8</v>
      </c>
      <c r="AA59" s="9" t="s">
        <v>7</v>
      </c>
      <c r="AB59" s="9" t="s">
        <v>18</v>
      </c>
      <c r="AC59" s="101">
        <v>29377840814</v>
      </c>
      <c r="AD59" s="9" t="s">
        <v>7</v>
      </c>
      <c r="AE59" s="9" t="s">
        <v>371</v>
      </c>
      <c r="AF59" s="9" t="s">
        <v>13</v>
      </c>
      <c r="AG59" s="9" t="s">
        <v>7</v>
      </c>
      <c r="AH59" s="9" t="s">
        <v>369</v>
      </c>
      <c r="AI59" s="101">
        <v>8878870.1288236473</v>
      </c>
    </row>
    <row r="60" spans="2:35" x14ac:dyDescent="0.3">
      <c r="X60" s="9" t="s">
        <v>4</v>
      </c>
      <c r="Y60" s="9" t="s">
        <v>5</v>
      </c>
      <c r="Z60" s="9" t="s">
        <v>8</v>
      </c>
      <c r="AA60" s="9" t="s">
        <v>7</v>
      </c>
      <c r="AB60" s="9" t="s">
        <v>368</v>
      </c>
      <c r="AC60" s="101">
        <v>12456965930</v>
      </c>
      <c r="AD60" s="9" t="s">
        <v>7</v>
      </c>
      <c r="AE60" s="9" t="s">
        <v>371</v>
      </c>
      <c r="AF60" s="9" t="s">
        <v>13</v>
      </c>
      <c r="AG60" s="9" t="s">
        <v>7</v>
      </c>
      <c r="AH60" s="9" t="s">
        <v>368</v>
      </c>
      <c r="AI60" s="101">
        <v>147495030.05212471</v>
      </c>
    </row>
    <row r="61" spans="2:35" x14ac:dyDescent="0.3">
      <c r="X61" s="9" t="s">
        <v>6</v>
      </c>
      <c r="Y61" s="9" t="s">
        <v>5</v>
      </c>
      <c r="Z61" s="9" t="s">
        <v>9</v>
      </c>
      <c r="AA61" s="9" t="s">
        <v>7</v>
      </c>
      <c r="AB61" s="9" t="s">
        <v>18</v>
      </c>
      <c r="AC61" s="101">
        <v>3808784407</v>
      </c>
      <c r="AD61" s="9" t="s">
        <v>7</v>
      </c>
      <c r="AE61" s="9" t="s">
        <v>372</v>
      </c>
      <c r="AF61" s="9" t="s">
        <v>10</v>
      </c>
      <c r="AG61" s="9" t="s">
        <v>7</v>
      </c>
      <c r="AH61" s="9" t="s">
        <v>368</v>
      </c>
      <c r="AI61" s="101">
        <v>21702341.267662361</v>
      </c>
    </row>
    <row r="62" spans="2:35" x14ac:dyDescent="0.3">
      <c r="X62" s="9" t="s">
        <v>4</v>
      </c>
      <c r="Y62" s="9" t="s">
        <v>5</v>
      </c>
      <c r="Z62" s="9" t="s">
        <v>9</v>
      </c>
      <c r="AA62" s="9" t="s">
        <v>7</v>
      </c>
      <c r="AB62" s="9" t="s">
        <v>368</v>
      </c>
      <c r="AC62" s="101">
        <v>2349469054</v>
      </c>
      <c r="AD62" s="9" t="s">
        <v>7</v>
      </c>
      <c r="AE62" s="9" t="s">
        <v>373</v>
      </c>
      <c r="AF62" s="9" t="s">
        <v>10</v>
      </c>
      <c r="AG62" s="9" t="s">
        <v>7</v>
      </c>
      <c r="AH62" s="9" t="s">
        <v>369</v>
      </c>
      <c r="AI62" s="101">
        <v>0</v>
      </c>
    </row>
    <row r="63" spans="2:35" x14ac:dyDescent="0.3">
      <c r="X63" s="9" t="s">
        <v>6</v>
      </c>
      <c r="Y63" s="9" t="s">
        <v>5</v>
      </c>
      <c r="Z63" s="9" t="s">
        <v>10</v>
      </c>
      <c r="AA63" s="9" t="s">
        <v>7</v>
      </c>
      <c r="AB63" s="9" t="s">
        <v>18</v>
      </c>
      <c r="AC63" s="101">
        <v>168225642040</v>
      </c>
      <c r="AD63" s="9" t="s">
        <v>7</v>
      </c>
      <c r="AE63" s="9" t="s">
        <v>374</v>
      </c>
      <c r="AF63" s="9" t="s">
        <v>9</v>
      </c>
      <c r="AG63" s="9" t="s">
        <v>7</v>
      </c>
      <c r="AH63" s="9" t="s">
        <v>368</v>
      </c>
      <c r="AI63" s="101">
        <v>15969578.4854641</v>
      </c>
    </row>
    <row r="64" spans="2:35" x14ac:dyDescent="0.3">
      <c r="X64" s="9" t="s">
        <v>7</v>
      </c>
      <c r="Y64" s="9" t="s">
        <v>5</v>
      </c>
      <c r="Z64" s="9" t="s">
        <v>10</v>
      </c>
      <c r="AA64" s="9" t="s">
        <v>7</v>
      </c>
      <c r="AB64" s="9" t="s">
        <v>369</v>
      </c>
      <c r="AC64" s="101">
        <v>6628626867</v>
      </c>
      <c r="AD64" s="9" t="s">
        <v>7</v>
      </c>
      <c r="AE64" s="9" t="s">
        <v>374</v>
      </c>
      <c r="AF64" s="9" t="s">
        <v>10</v>
      </c>
      <c r="AG64" s="9" t="s">
        <v>7</v>
      </c>
      <c r="AH64" s="9" t="s">
        <v>369</v>
      </c>
      <c r="AI64" s="101">
        <v>5023473.6703498559</v>
      </c>
    </row>
    <row r="65" spans="24:35" x14ac:dyDescent="0.3">
      <c r="X65" s="9" t="s">
        <v>7</v>
      </c>
      <c r="Y65" s="9" t="s">
        <v>5</v>
      </c>
      <c r="Z65" s="9" t="s">
        <v>10</v>
      </c>
      <c r="AA65" s="9" t="s">
        <v>7</v>
      </c>
      <c r="AB65" s="9" t="s">
        <v>368</v>
      </c>
      <c r="AC65" s="101">
        <v>7887101021</v>
      </c>
      <c r="AD65" s="9" t="s">
        <v>7</v>
      </c>
      <c r="AE65" s="9" t="s">
        <v>375</v>
      </c>
      <c r="AF65" s="9" t="s">
        <v>10</v>
      </c>
      <c r="AG65" s="9" t="s">
        <v>7</v>
      </c>
      <c r="AH65" s="9" t="s">
        <v>369</v>
      </c>
      <c r="AI65" s="101">
        <v>12738494.847861741</v>
      </c>
    </row>
    <row r="66" spans="24:35" x14ac:dyDescent="0.3">
      <c r="X66" s="9" t="s">
        <v>4</v>
      </c>
      <c r="Y66" s="9" t="s">
        <v>5</v>
      </c>
      <c r="Z66" s="9" t="s">
        <v>10</v>
      </c>
      <c r="AA66" s="9" t="s">
        <v>7</v>
      </c>
      <c r="AB66" s="9" t="s">
        <v>369</v>
      </c>
      <c r="AC66" s="101">
        <v>15964255861</v>
      </c>
      <c r="AD66" s="9" t="s">
        <v>7</v>
      </c>
      <c r="AE66" s="9" t="s">
        <v>375</v>
      </c>
      <c r="AF66" s="9" t="s">
        <v>10</v>
      </c>
      <c r="AG66" s="9" t="s">
        <v>7</v>
      </c>
      <c r="AH66" s="9" t="s">
        <v>368</v>
      </c>
      <c r="AI66" s="101">
        <v>38415.707839363713</v>
      </c>
    </row>
    <row r="67" spans="24:35" x14ac:dyDescent="0.3">
      <c r="X67" s="9" t="s">
        <v>4</v>
      </c>
      <c r="Y67" s="9" t="s">
        <v>5</v>
      </c>
      <c r="Z67" s="9" t="s">
        <v>10</v>
      </c>
      <c r="AA67" s="9" t="s">
        <v>7</v>
      </c>
      <c r="AB67" s="9" t="s">
        <v>368</v>
      </c>
      <c r="AC67" s="101">
        <v>47582979404</v>
      </c>
      <c r="AD67" s="9" t="s">
        <v>7</v>
      </c>
      <c r="AE67" s="9" t="s">
        <v>376</v>
      </c>
      <c r="AF67" s="9" t="s">
        <v>10</v>
      </c>
      <c r="AG67" s="9" t="s">
        <v>7</v>
      </c>
      <c r="AH67" s="9" t="s">
        <v>369</v>
      </c>
      <c r="AI67" s="101">
        <v>0</v>
      </c>
    </row>
    <row r="68" spans="24:35" x14ac:dyDescent="0.3">
      <c r="X68" s="9" t="s">
        <v>6</v>
      </c>
      <c r="Y68" s="9" t="s">
        <v>5</v>
      </c>
      <c r="Z68" s="9" t="s">
        <v>11</v>
      </c>
      <c r="AA68" s="9" t="s">
        <v>7</v>
      </c>
      <c r="AB68" s="9" t="s">
        <v>18</v>
      </c>
      <c r="AC68" s="101">
        <v>473968893</v>
      </c>
      <c r="AD68" s="9" t="s">
        <v>7</v>
      </c>
      <c r="AE68" s="9" t="s">
        <v>376</v>
      </c>
      <c r="AF68" s="9" t="s">
        <v>10</v>
      </c>
      <c r="AG68" s="9" t="s">
        <v>7</v>
      </c>
      <c r="AH68" s="9" t="s">
        <v>368</v>
      </c>
      <c r="AI68" s="101">
        <v>28235511.69460902</v>
      </c>
    </row>
    <row r="69" spans="24:35" x14ac:dyDescent="0.3">
      <c r="X69" s="9" t="s">
        <v>4</v>
      </c>
      <c r="Y69" s="9" t="s">
        <v>5</v>
      </c>
      <c r="Z69" s="9" t="s">
        <v>11</v>
      </c>
      <c r="AA69" s="9" t="s">
        <v>7</v>
      </c>
      <c r="AB69" s="9" t="s">
        <v>368</v>
      </c>
      <c r="AC69" s="101">
        <v>207180205</v>
      </c>
      <c r="AD69" s="9" t="s">
        <v>7</v>
      </c>
      <c r="AE69" s="9" t="s">
        <v>377</v>
      </c>
      <c r="AF69" s="9" t="s">
        <v>9</v>
      </c>
      <c r="AG69" s="9" t="s">
        <v>7</v>
      </c>
      <c r="AH69" s="9" t="s">
        <v>369</v>
      </c>
      <c r="AI69" s="101">
        <v>0</v>
      </c>
    </row>
    <row r="70" spans="24:35" x14ac:dyDescent="0.3">
      <c r="X70" s="9" t="s">
        <v>6</v>
      </c>
      <c r="Y70" s="9" t="s">
        <v>5</v>
      </c>
      <c r="Z70" s="9" t="s">
        <v>12</v>
      </c>
      <c r="AA70" s="9" t="s">
        <v>7</v>
      </c>
      <c r="AB70" s="9" t="s">
        <v>18</v>
      </c>
      <c r="AC70" s="101">
        <v>8140946845</v>
      </c>
      <c r="AD70" s="9" t="s">
        <v>7</v>
      </c>
      <c r="AE70" s="9" t="s">
        <v>377</v>
      </c>
      <c r="AF70" s="9" t="s">
        <v>9</v>
      </c>
      <c r="AG70" s="9" t="s">
        <v>7</v>
      </c>
      <c r="AH70" s="9" t="s">
        <v>368</v>
      </c>
      <c r="AI70" s="101">
        <v>126307338.00225911</v>
      </c>
    </row>
    <row r="71" spans="24:35" x14ac:dyDescent="0.3">
      <c r="X71" s="9" t="s">
        <v>4</v>
      </c>
      <c r="Y71" s="9" t="s">
        <v>5</v>
      </c>
      <c r="Z71" s="9" t="s">
        <v>12</v>
      </c>
      <c r="AA71" s="9" t="s">
        <v>7</v>
      </c>
      <c r="AB71" s="9" t="s">
        <v>368</v>
      </c>
      <c r="AC71" s="101">
        <v>3577214483</v>
      </c>
      <c r="AD71" s="9" t="s">
        <v>7</v>
      </c>
      <c r="AE71" s="9" t="s">
        <v>377</v>
      </c>
      <c r="AF71" s="9" t="s">
        <v>10</v>
      </c>
      <c r="AG71" s="9" t="s">
        <v>6</v>
      </c>
      <c r="AH71" s="9" t="s">
        <v>368</v>
      </c>
      <c r="AI71" s="101">
        <v>0</v>
      </c>
    </row>
    <row r="72" spans="24:35" x14ac:dyDescent="0.3">
      <c r="X72" s="9" t="s">
        <v>6</v>
      </c>
      <c r="Y72" s="9" t="s">
        <v>5</v>
      </c>
      <c r="Z72" s="9" t="s">
        <v>13</v>
      </c>
      <c r="AA72" s="9" t="s">
        <v>7</v>
      </c>
      <c r="AB72" s="9" t="s">
        <v>18</v>
      </c>
      <c r="AC72" s="101">
        <v>28850629486</v>
      </c>
      <c r="AD72" s="9" t="s">
        <v>7</v>
      </c>
      <c r="AE72" s="9" t="s">
        <v>377</v>
      </c>
      <c r="AF72" s="9" t="s">
        <v>10</v>
      </c>
      <c r="AG72" s="9" t="s">
        <v>7</v>
      </c>
      <c r="AH72" s="9" t="s">
        <v>369</v>
      </c>
      <c r="AI72" s="101">
        <v>2133445332.994817</v>
      </c>
    </row>
    <row r="73" spans="24:35" x14ac:dyDescent="0.3">
      <c r="X73" s="9" t="s">
        <v>4</v>
      </c>
      <c r="Y73" s="9" t="s">
        <v>5</v>
      </c>
      <c r="Z73" s="9" t="s">
        <v>13</v>
      </c>
      <c r="AA73" s="9" t="s">
        <v>7</v>
      </c>
      <c r="AB73" s="9" t="s">
        <v>368</v>
      </c>
      <c r="AC73" s="101">
        <v>9246204413</v>
      </c>
      <c r="AD73" s="9" t="s">
        <v>7</v>
      </c>
      <c r="AE73" s="9" t="s">
        <v>377</v>
      </c>
      <c r="AF73" s="9" t="s">
        <v>10</v>
      </c>
      <c r="AG73" s="9" t="s">
        <v>7</v>
      </c>
      <c r="AH73" s="9" t="s">
        <v>368</v>
      </c>
      <c r="AI73" s="101">
        <v>3144488359.4287162</v>
      </c>
    </row>
    <row r="74" spans="24:35" x14ac:dyDescent="0.3">
      <c r="X74" s="9" t="s">
        <v>6</v>
      </c>
      <c r="Y74" s="9" t="s">
        <v>5</v>
      </c>
      <c r="Z74" s="9" t="s">
        <v>14</v>
      </c>
      <c r="AA74" s="9" t="s">
        <v>7</v>
      </c>
      <c r="AB74" s="9" t="s">
        <v>18</v>
      </c>
      <c r="AC74" s="101">
        <v>52733691</v>
      </c>
      <c r="AD74" s="9" t="s">
        <v>7</v>
      </c>
      <c r="AE74" s="9" t="s">
        <v>377</v>
      </c>
      <c r="AF74" s="9" t="s">
        <v>11</v>
      </c>
      <c r="AG74" s="9" t="s">
        <v>7</v>
      </c>
      <c r="AH74" s="9" t="s">
        <v>368</v>
      </c>
      <c r="AI74" s="101">
        <v>64803756.056588054</v>
      </c>
    </row>
    <row r="75" spans="24:35" x14ac:dyDescent="0.3">
      <c r="X75" s="9" t="s">
        <v>4</v>
      </c>
      <c r="Y75" s="9" t="s">
        <v>5</v>
      </c>
      <c r="Z75" s="9" t="s">
        <v>14</v>
      </c>
      <c r="AA75" s="9" t="s">
        <v>7</v>
      </c>
      <c r="AB75" s="9" t="s">
        <v>368</v>
      </c>
      <c r="AC75" s="101">
        <v>21632453</v>
      </c>
      <c r="AD75" s="9" t="s">
        <v>7</v>
      </c>
      <c r="AE75" s="9" t="s">
        <v>377</v>
      </c>
      <c r="AF75" s="9" t="s">
        <v>14</v>
      </c>
      <c r="AG75" s="9" t="s">
        <v>7</v>
      </c>
      <c r="AH75" s="9" t="s">
        <v>368</v>
      </c>
      <c r="AI75" s="101">
        <v>57432831.888526991</v>
      </c>
    </row>
    <row r="76" spans="24:35" x14ac:dyDescent="0.3">
      <c r="X76" s="9" t="s">
        <v>6</v>
      </c>
      <c r="Y76" s="9" t="s">
        <v>5</v>
      </c>
      <c r="Z76" s="9" t="s">
        <v>16</v>
      </c>
      <c r="AA76" s="9" t="s">
        <v>7</v>
      </c>
      <c r="AB76" s="9" t="s">
        <v>18</v>
      </c>
      <c r="AC76" s="101">
        <v>23658590</v>
      </c>
      <c r="AD76" s="9" t="s">
        <v>7</v>
      </c>
      <c r="AE76" s="9" t="s">
        <v>377</v>
      </c>
      <c r="AF76" s="9" t="s">
        <v>16</v>
      </c>
      <c r="AG76" s="9" t="s">
        <v>7</v>
      </c>
      <c r="AH76" s="9" t="s">
        <v>369</v>
      </c>
      <c r="AI76" s="101">
        <v>0</v>
      </c>
    </row>
    <row r="77" spans="24:35" x14ac:dyDescent="0.3">
      <c r="X77" s="9" t="s">
        <v>4</v>
      </c>
      <c r="Y77" s="9" t="s">
        <v>5</v>
      </c>
      <c r="Z77" s="9" t="s">
        <v>16</v>
      </c>
      <c r="AA77" s="9" t="s">
        <v>7</v>
      </c>
      <c r="AB77" s="9" t="s">
        <v>368</v>
      </c>
      <c r="AC77" s="101">
        <v>10249933</v>
      </c>
      <c r="AD77" s="9" t="s">
        <v>7</v>
      </c>
      <c r="AE77" s="9" t="s">
        <v>367</v>
      </c>
      <c r="AF77" s="9" t="s">
        <v>9</v>
      </c>
      <c r="AG77" s="9" t="s">
        <v>7</v>
      </c>
      <c r="AH77" s="9" t="s">
        <v>368</v>
      </c>
      <c r="AI77" s="101">
        <v>0</v>
      </c>
    </row>
    <row r="78" spans="24:35" x14ac:dyDescent="0.3">
      <c r="X78" s="9" t="s">
        <v>6</v>
      </c>
      <c r="Y78" s="9" t="s">
        <v>5</v>
      </c>
      <c r="Z78" s="9" t="s">
        <v>17</v>
      </c>
      <c r="AA78" s="9" t="s">
        <v>7</v>
      </c>
      <c r="AB78" s="9" t="s">
        <v>18</v>
      </c>
      <c r="AC78" s="101">
        <v>575046586</v>
      </c>
      <c r="AD78" s="9" t="s">
        <v>7</v>
      </c>
      <c r="AE78" s="9" t="s">
        <v>367</v>
      </c>
      <c r="AF78" s="9" t="s">
        <v>10</v>
      </c>
      <c r="AG78" s="9" t="s">
        <v>7</v>
      </c>
      <c r="AH78" s="9" t="s">
        <v>369</v>
      </c>
      <c r="AI78" s="101">
        <v>24935774.13412698</v>
      </c>
    </row>
    <row r="79" spans="24:35" x14ac:dyDescent="0.3">
      <c r="X79" s="9" t="s">
        <v>4</v>
      </c>
      <c r="Y79" s="9" t="s">
        <v>5</v>
      </c>
      <c r="Z79" s="9" t="s">
        <v>17</v>
      </c>
      <c r="AA79" s="9" t="s">
        <v>7</v>
      </c>
      <c r="AB79" s="9" t="s">
        <v>368</v>
      </c>
      <c r="AC79" s="101">
        <v>245697603</v>
      </c>
      <c r="AD79" s="9" t="s">
        <v>7</v>
      </c>
      <c r="AE79" s="9" t="s">
        <v>367</v>
      </c>
      <c r="AF79" s="9" t="s">
        <v>10</v>
      </c>
      <c r="AG79" s="9" t="s">
        <v>7</v>
      </c>
      <c r="AH79" s="9" t="s">
        <v>368</v>
      </c>
      <c r="AI79" s="101">
        <v>15844144894.20405</v>
      </c>
    </row>
    <row r="80" spans="24:35" x14ac:dyDescent="0.3">
      <c r="X80" s="9" t="s">
        <v>7</v>
      </c>
      <c r="Y80" s="9" t="s">
        <v>370</v>
      </c>
      <c r="Z80" s="9" t="s">
        <v>10</v>
      </c>
      <c r="AA80" s="9" t="s">
        <v>7</v>
      </c>
      <c r="AB80" s="9" t="s">
        <v>369</v>
      </c>
      <c r="AC80" s="101">
        <v>1052195881</v>
      </c>
      <c r="AD80" s="9" t="s">
        <v>7</v>
      </c>
      <c r="AE80" s="9" t="s">
        <v>367</v>
      </c>
      <c r="AF80" s="9" t="s">
        <v>11</v>
      </c>
      <c r="AG80" s="9" t="s">
        <v>7</v>
      </c>
      <c r="AH80" s="9" t="s">
        <v>368</v>
      </c>
      <c r="AI80" s="101">
        <v>820564267.21821344</v>
      </c>
    </row>
    <row r="81" spans="24:35" x14ac:dyDescent="0.3">
      <c r="X81" s="9" t="s">
        <v>7</v>
      </c>
      <c r="Y81" s="9" t="s">
        <v>370</v>
      </c>
      <c r="Z81" s="9" t="s">
        <v>10</v>
      </c>
      <c r="AA81" s="9" t="s">
        <v>7</v>
      </c>
      <c r="AB81" s="9" t="s">
        <v>368</v>
      </c>
      <c r="AC81" s="101">
        <v>1054027016</v>
      </c>
      <c r="AD81" s="9" t="s">
        <v>7</v>
      </c>
      <c r="AE81" s="9" t="s">
        <v>367</v>
      </c>
      <c r="AF81" s="9" t="s">
        <v>13</v>
      </c>
      <c r="AG81" s="9" t="s">
        <v>7</v>
      </c>
      <c r="AH81" s="9" t="s">
        <v>369</v>
      </c>
      <c r="AI81" s="101">
        <v>24271460.31132054</v>
      </c>
    </row>
    <row r="82" spans="24:35" x14ac:dyDescent="0.3">
      <c r="X82" s="9" t="s">
        <v>7</v>
      </c>
      <c r="Y82" s="9" t="s">
        <v>370</v>
      </c>
      <c r="Z82" s="9" t="s">
        <v>11</v>
      </c>
      <c r="AA82" s="9" t="s">
        <v>7</v>
      </c>
      <c r="AB82" s="9" t="s">
        <v>368</v>
      </c>
      <c r="AC82" s="101">
        <v>92015</v>
      </c>
      <c r="AD82" s="9" t="s">
        <v>7</v>
      </c>
      <c r="AE82" s="9" t="s">
        <v>367</v>
      </c>
      <c r="AF82" s="9" t="s">
        <v>13</v>
      </c>
      <c r="AG82" s="9" t="s">
        <v>7</v>
      </c>
      <c r="AH82" s="9" t="s">
        <v>368</v>
      </c>
      <c r="AI82" s="101">
        <v>49005674.898206331</v>
      </c>
    </row>
    <row r="83" spans="24:35" x14ac:dyDescent="0.3">
      <c r="X83" s="9" t="s">
        <v>7</v>
      </c>
      <c r="Y83" s="9" t="s">
        <v>371</v>
      </c>
      <c r="Z83" s="9" t="s">
        <v>8</v>
      </c>
      <c r="AA83" s="9" t="s">
        <v>7</v>
      </c>
      <c r="AB83" s="9" t="s">
        <v>368</v>
      </c>
      <c r="AC83" s="101">
        <v>71463273</v>
      </c>
      <c r="AD83" s="9" t="s">
        <v>4</v>
      </c>
      <c r="AE83" s="9" t="s">
        <v>6</v>
      </c>
      <c r="AF83" s="9" t="s">
        <v>8</v>
      </c>
      <c r="AG83" s="9" t="s">
        <v>6</v>
      </c>
      <c r="AH83" s="9" t="s">
        <v>368</v>
      </c>
      <c r="AI83" s="101">
        <v>4662543944.4160261</v>
      </c>
    </row>
    <row r="84" spans="24:35" x14ac:dyDescent="0.3">
      <c r="X84" s="9" t="s">
        <v>7</v>
      </c>
      <c r="Y84" s="9" t="s">
        <v>371</v>
      </c>
      <c r="Z84" s="9" t="s">
        <v>9</v>
      </c>
      <c r="AA84" s="9" t="s">
        <v>7</v>
      </c>
      <c r="AB84" s="9" t="s">
        <v>368</v>
      </c>
      <c r="AC84" s="101">
        <v>14331390</v>
      </c>
      <c r="AD84" s="9" t="s">
        <v>4</v>
      </c>
      <c r="AE84" s="9" t="s">
        <v>6</v>
      </c>
      <c r="AF84" s="9" t="s">
        <v>8</v>
      </c>
      <c r="AG84" s="9" t="s">
        <v>7</v>
      </c>
      <c r="AH84" s="9" t="s">
        <v>369</v>
      </c>
      <c r="AI84" s="101">
        <v>0</v>
      </c>
    </row>
    <row r="85" spans="24:35" x14ac:dyDescent="0.3">
      <c r="X85" s="9" t="s">
        <v>7</v>
      </c>
      <c r="Y85" s="9" t="s">
        <v>371</v>
      </c>
      <c r="Z85" s="9" t="s">
        <v>10</v>
      </c>
      <c r="AA85" s="9" t="s">
        <v>7</v>
      </c>
      <c r="AB85" s="9" t="s">
        <v>369</v>
      </c>
      <c r="AC85" s="101">
        <v>2949760792</v>
      </c>
      <c r="AD85" s="9" t="s">
        <v>4</v>
      </c>
      <c r="AE85" s="9" t="s">
        <v>6</v>
      </c>
      <c r="AF85" s="9" t="s">
        <v>8</v>
      </c>
      <c r="AG85" s="9" t="s">
        <v>7</v>
      </c>
      <c r="AH85" s="9" t="s">
        <v>368</v>
      </c>
      <c r="AI85" s="101">
        <v>344465034.98988402</v>
      </c>
    </row>
    <row r="86" spans="24:35" x14ac:dyDescent="0.3">
      <c r="X86" s="9" t="s">
        <v>7</v>
      </c>
      <c r="Y86" s="9" t="s">
        <v>371</v>
      </c>
      <c r="Z86" s="9" t="s">
        <v>10</v>
      </c>
      <c r="AA86" s="9" t="s">
        <v>7</v>
      </c>
      <c r="AB86" s="9" t="s">
        <v>368</v>
      </c>
      <c r="AC86" s="101">
        <v>19019740110</v>
      </c>
      <c r="AD86" s="9" t="s">
        <v>4</v>
      </c>
      <c r="AE86" s="9" t="s">
        <v>6</v>
      </c>
      <c r="AF86" s="9" t="s">
        <v>9</v>
      </c>
      <c r="AG86" s="9" t="s">
        <v>6</v>
      </c>
      <c r="AH86" s="9" t="s">
        <v>368</v>
      </c>
      <c r="AI86" s="101">
        <v>4706104825.1463671</v>
      </c>
    </row>
    <row r="87" spans="24:35" x14ac:dyDescent="0.3">
      <c r="X87" s="9" t="s">
        <v>4</v>
      </c>
      <c r="Y87" s="9" t="s">
        <v>371</v>
      </c>
      <c r="Z87" s="9" t="s">
        <v>10</v>
      </c>
      <c r="AA87" s="9" t="s">
        <v>7</v>
      </c>
      <c r="AB87" s="9" t="s">
        <v>368</v>
      </c>
      <c r="AC87" s="101">
        <v>7158738</v>
      </c>
      <c r="AD87" s="9" t="s">
        <v>4</v>
      </c>
      <c r="AE87" s="9" t="s">
        <v>6</v>
      </c>
      <c r="AF87" s="9" t="s">
        <v>9</v>
      </c>
      <c r="AG87" s="9" t="s">
        <v>7</v>
      </c>
      <c r="AH87" s="9" t="s">
        <v>369</v>
      </c>
      <c r="AI87" s="101">
        <v>0</v>
      </c>
    </row>
    <row r="88" spans="24:35" x14ac:dyDescent="0.3">
      <c r="X88" s="9" t="s">
        <v>7</v>
      </c>
      <c r="Y88" s="9" t="s">
        <v>371</v>
      </c>
      <c r="Z88" s="9" t="s">
        <v>11</v>
      </c>
      <c r="AA88" s="9" t="s">
        <v>7</v>
      </c>
      <c r="AB88" s="9" t="s">
        <v>368</v>
      </c>
      <c r="AC88" s="101">
        <v>23134828</v>
      </c>
      <c r="AD88" s="9" t="s">
        <v>4</v>
      </c>
      <c r="AE88" s="9" t="s">
        <v>6</v>
      </c>
      <c r="AF88" s="9" t="s">
        <v>9</v>
      </c>
      <c r="AG88" s="9" t="s">
        <v>7</v>
      </c>
      <c r="AH88" s="9" t="s">
        <v>368</v>
      </c>
      <c r="AI88" s="101">
        <v>16168171829.55234</v>
      </c>
    </row>
    <row r="89" spans="24:35" x14ac:dyDescent="0.3">
      <c r="X89" s="9" t="s">
        <v>7</v>
      </c>
      <c r="Y89" s="9" t="s">
        <v>371</v>
      </c>
      <c r="Z89" s="9" t="s">
        <v>13</v>
      </c>
      <c r="AA89" s="9" t="s">
        <v>7</v>
      </c>
      <c r="AB89" s="9" t="s">
        <v>369</v>
      </c>
      <c r="AC89" s="101">
        <v>47500738</v>
      </c>
      <c r="AD89" s="9" t="s">
        <v>4</v>
      </c>
      <c r="AE89" s="9" t="s">
        <v>6</v>
      </c>
      <c r="AF89" s="9" t="s">
        <v>10</v>
      </c>
      <c r="AG89" s="9" t="s">
        <v>6</v>
      </c>
      <c r="AH89" s="9" t="s">
        <v>369</v>
      </c>
      <c r="AI89" s="101">
        <v>952586.44774054433</v>
      </c>
    </row>
    <row r="90" spans="24:35" x14ac:dyDescent="0.3">
      <c r="X90" s="9" t="s">
        <v>7</v>
      </c>
      <c r="Y90" s="9" t="s">
        <v>371</v>
      </c>
      <c r="Z90" s="9" t="s">
        <v>13</v>
      </c>
      <c r="AA90" s="9" t="s">
        <v>7</v>
      </c>
      <c r="AB90" s="9" t="s">
        <v>368</v>
      </c>
      <c r="AC90" s="101">
        <v>73451519</v>
      </c>
      <c r="AD90" s="9" t="s">
        <v>4</v>
      </c>
      <c r="AE90" s="9" t="s">
        <v>6</v>
      </c>
      <c r="AF90" s="9" t="s">
        <v>10</v>
      </c>
      <c r="AG90" s="9" t="s">
        <v>6</v>
      </c>
      <c r="AH90" s="9" t="s">
        <v>368</v>
      </c>
      <c r="AI90" s="101">
        <v>6958603583.8851395</v>
      </c>
    </row>
    <row r="91" spans="24:35" x14ac:dyDescent="0.3">
      <c r="X91" s="9" t="s">
        <v>7</v>
      </c>
      <c r="Y91" s="9" t="s">
        <v>372</v>
      </c>
      <c r="Z91" s="9" t="s">
        <v>10</v>
      </c>
      <c r="AA91" s="9" t="s">
        <v>7</v>
      </c>
      <c r="AB91" s="9" t="s">
        <v>368</v>
      </c>
      <c r="AC91" s="101">
        <v>3428816</v>
      </c>
      <c r="AD91" s="9" t="s">
        <v>4</v>
      </c>
      <c r="AE91" s="9" t="s">
        <v>6</v>
      </c>
      <c r="AF91" s="9" t="s">
        <v>10</v>
      </c>
      <c r="AG91" s="9" t="s">
        <v>7</v>
      </c>
      <c r="AH91" s="9" t="s">
        <v>369</v>
      </c>
      <c r="AI91" s="101">
        <v>8527009.2883232571</v>
      </c>
    </row>
    <row r="92" spans="24:35" x14ac:dyDescent="0.3">
      <c r="X92" s="9" t="s">
        <v>7</v>
      </c>
      <c r="Y92" s="9" t="s">
        <v>373</v>
      </c>
      <c r="Z92" s="9" t="s">
        <v>10</v>
      </c>
      <c r="AA92" s="9" t="s">
        <v>7</v>
      </c>
      <c r="AB92" s="9" t="s">
        <v>369</v>
      </c>
      <c r="AC92" s="101">
        <v>120869202</v>
      </c>
      <c r="AD92" s="9" t="s">
        <v>4</v>
      </c>
      <c r="AE92" s="9" t="s">
        <v>6</v>
      </c>
      <c r="AF92" s="9" t="s">
        <v>10</v>
      </c>
      <c r="AG92" s="9" t="s">
        <v>7</v>
      </c>
      <c r="AH92" s="9" t="s">
        <v>368</v>
      </c>
      <c r="AI92" s="101">
        <v>19821415619.596119</v>
      </c>
    </row>
    <row r="93" spans="24:35" x14ac:dyDescent="0.3">
      <c r="X93" s="9" t="s">
        <v>7</v>
      </c>
      <c r="Y93" s="9" t="s">
        <v>374</v>
      </c>
      <c r="Z93" s="9" t="s">
        <v>9</v>
      </c>
      <c r="AA93" s="9" t="s">
        <v>7</v>
      </c>
      <c r="AB93" s="9" t="s">
        <v>368</v>
      </c>
      <c r="AC93" s="101">
        <v>-765372</v>
      </c>
      <c r="AD93" s="9" t="s">
        <v>4</v>
      </c>
      <c r="AE93" s="9" t="s">
        <v>6</v>
      </c>
      <c r="AF93" s="9" t="s">
        <v>11</v>
      </c>
      <c r="AG93" s="9" t="s">
        <v>7</v>
      </c>
      <c r="AH93" s="9" t="s">
        <v>369</v>
      </c>
      <c r="AI93" s="101">
        <v>3296812.3383432901</v>
      </c>
    </row>
    <row r="94" spans="24:35" x14ac:dyDescent="0.3">
      <c r="X94" s="9" t="s">
        <v>7</v>
      </c>
      <c r="Y94" s="9" t="s">
        <v>374</v>
      </c>
      <c r="Z94" s="9" t="s">
        <v>10</v>
      </c>
      <c r="AA94" s="9" t="s">
        <v>7</v>
      </c>
      <c r="AB94" s="9" t="s">
        <v>369</v>
      </c>
      <c r="AC94" s="101">
        <v>53651374</v>
      </c>
      <c r="AD94" s="9" t="s">
        <v>4</v>
      </c>
      <c r="AE94" s="9" t="s">
        <v>6</v>
      </c>
      <c r="AF94" s="9" t="s">
        <v>11</v>
      </c>
      <c r="AG94" s="9" t="s">
        <v>7</v>
      </c>
      <c r="AH94" s="9" t="s">
        <v>368</v>
      </c>
      <c r="AI94" s="101">
        <v>91101960161.700272</v>
      </c>
    </row>
    <row r="95" spans="24:35" x14ac:dyDescent="0.3">
      <c r="X95" s="9" t="s">
        <v>7</v>
      </c>
      <c r="Y95" s="9" t="s">
        <v>375</v>
      </c>
      <c r="Z95" s="9" t="s">
        <v>10</v>
      </c>
      <c r="AA95" s="9" t="s">
        <v>7</v>
      </c>
      <c r="AB95" s="9" t="s">
        <v>369</v>
      </c>
      <c r="AC95" s="101">
        <v>540744184</v>
      </c>
      <c r="AD95" s="9" t="s">
        <v>4</v>
      </c>
      <c r="AE95" s="9" t="s">
        <v>6</v>
      </c>
      <c r="AF95" s="9" t="s">
        <v>12</v>
      </c>
      <c r="AG95" s="9" t="s">
        <v>6</v>
      </c>
      <c r="AH95" s="9" t="s">
        <v>368</v>
      </c>
      <c r="AI95" s="101">
        <v>4121243794.3742771</v>
      </c>
    </row>
    <row r="96" spans="24:35" x14ac:dyDescent="0.3">
      <c r="X96" s="9" t="s">
        <v>7</v>
      </c>
      <c r="Y96" s="9" t="s">
        <v>375</v>
      </c>
      <c r="Z96" s="9" t="s">
        <v>10</v>
      </c>
      <c r="AA96" s="9" t="s">
        <v>7</v>
      </c>
      <c r="AB96" s="9" t="s">
        <v>368</v>
      </c>
      <c r="AC96" s="101">
        <v>38138929</v>
      </c>
      <c r="AD96" s="9" t="s">
        <v>4</v>
      </c>
      <c r="AE96" s="9" t="s">
        <v>6</v>
      </c>
      <c r="AF96" s="9" t="s">
        <v>12</v>
      </c>
      <c r="AG96" s="9" t="s">
        <v>7</v>
      </c>
      <c r="AH96" s="9" t="s">
        <v>369</v>
      </c>
      <c r="AI96" s="101">
        <v>0</v>
      </c>
    </row>
    <row r="97" spans="24:35" x14ac:dyDescent="0.3">
      <c r="X97" s="9" t="s">
        <v>7</v>
      </c>
      <c r="Y97" s="9" t="s">
        <v>376</v>
      </c>
      <c r="Z97" s="9" t="s">
        <v>10</v>
      </c>
      <c r="AA97" s="9" t="s">
        <v>7</v>
      </c>
      <c r="AB97" s="9" t="s">
        <v>369</v>
      </c>
      <c r="AC97" s="101">
        <v>19854214</v>
      </c>
      <c r="AD97" s="9" t="s">
        <v>4</v>
      </c>
      <c r="AE97" s="9" t="s">
        <v>6</v>
      </c>
      <c r="AF97" s="9" t="s">
        <v>12</v>
      </c>
      <c r="AG97" s="9" t="s">
        <v>7</v>
      </c>
      <c r="AH97" s="9" t="s">
        <v>368</v>
      </c>
      <c r="AI97" s="101">
        <v>955899899.27539241</v>
      </c>
    </row>
    <row r="98" spans="24:35" x14ac:dyDescent="0.3">
      <c r="X98" s="9" t="s">
        <v>7</v>
      </c>
      <c r="Y98" s="9" t="s">
        <v>376</v>
      </c>
      <c r="Z98" s="9" t="s">
        <v>10</v>
      </c>
      <c r="AA98" s="9" t="s">
        <v>7</v>
      </c>
      <c r="AB98" s="9" t="s">
        <v>368</v>
      </c>
      <c r="AC98" s="101">
        <v>-171752</v>
      </c>
      <c r="AD98" s="9" t="s">
        <v>4</v>
      </c>
      <c r="AE98" s="9" t="s">
        <v>6</v>
      </c>
      <c r="AF98" s="9" t="s">
        <v>13</v>
      </c>
      <c r="AG98" s="9" t="s">
        <v>6</v>
      </c>
      <c r="AH98" s="9" t="s">
        <v>369</v>
      </c>
      <c r="AI98" s="101">
        <v>4243604.8269363809</v>
      </c>
    </row>
    <row r="99" spans="24:35" x14ac:dyDescent="0.3">
      <c r="X99" s="9" t="s">
        <v>7</v>
      </c>
      <c r="Y99" s="9" t="s">
        <v>377</v>
      </c>
      <c r="Z99" s="9" t="s">
        <v>9</v>
      </c>
      <c r="AA99" s="9" t="s">
        <v>7</v>
      </c>
      <c r="AB99" s="9" t="s">
        <v>369</v>
      </c>
      <c r="AC99" s="101">
        <v>90928825</v>
      </c>
      <c r="AD99" s="9" t="s">
        <v>4</v>
      </c>
      <c r="AE99" s="9" t="s">
        <v>6</v>
      </c>
      <c r="AF99" s="9" t="s">
        <v>13</v>
      </c>
      <c r="AG99" s="9" t="s">
        <v>6</v>
      </c>
      <c r="AH99" s="9" t="s">
        <v>368</v>
      </c>
      <c r="AI99" s="101">
        <v>5251054585.3274317</v>
      </c>
    </row>
    <row r="100" spans="24:35" x14ac:dyDescent="0.3">
      <c r="X100" s="9" t="s">
        <v>7</v>
      </c>
      <c r="Y100" s="9" t="s">
        <v>377</v>
      </c>
      <c r="Z100" s="9" t="s">
        <v>9</v>
      </c>
      <c r="AA100" s="9" t="s">
        <v>7</v>
      </c>
      <c r="AB100" s="9" t="s">
        <v>368</v>
      </c>
      <c r="AC100" s="101">
        <v>84875823</v>
      </c>
      <c r="AD100" s="9" t="s">
        <v>4</v>
      </c>
      <c r="AE100" s="9" t="s">
        <v>6</v>
      </c>
      <c r="AF100" s="9" t="s">
        <v>13</v>
      </c>
      <c r="AG100" s="9" t="s">
        <v>7</v>
      </c>
      <c r="AH100" s="9" t="s">
        <v>369</v>
      </c>
      <c r="AI100" s="101">
        <v>688704399.21612024</v>
      </c>
    </row>
    <row r="101" spans="24:35" x14ac:dyDescent="0.3">
      <c r="X101" s="9" t="s">
        <v>7</v>
      </c>
      <c r="Y101" s="9" t="s">
        <v>377</v>
      </c>
      <c r="Z101" s="9" t="s">
        <v>10</v>
      </c>
      <c r="AA101" s="9" t="s">
        <v>7</v>
      </c>
      <c r="AB101" s="9" t="s">
        <v>369</v>
      </c>
      <c r="AC101" s="101">
        <v>3848281020</v>
      </c>
      <c r="AD101" s="9" t="s">
        <v>4</v>
      </c>
      <c r="AE101" s="9" t="s">
        <v>6</v>
      </c>
      <c r="AF101" s="9" t="s">
        <v>13</v>
      </c>
      <c r="AG101" s="9" t="s">
        <v>7</v>
      </c>
      <c r="AH101" s="9" t="s">
        <v>368</v>
      </c>
      <c r="AI101" s="101">
        <v>38748137889.024963</v>
      </c>
    </row>
    <row r="102" spans="24:35" x14ac:dyDescent="0.3">
      <c r="X102" s="9" t="s">
        <v>7</v>
      </c>
      <c r="Y102" s="9" t="s">
        <v>377</v>
      </c>
      <c r="Z102" s="9" t="s">
        <v>10</v>
      </c>
      <c r="AA102" s="9" t="s">
        <v>7</v>
      </c>
      <c r="AB102" s="9" t="s">
        <v>368</v>
      </c>
      <c r="AC102" s="101">
        <v>3803964515</v>
      </c>
      <c r="AD102" s="9" t="s">
        <v>4</v>
      </c>
      <c r="AE102" s="9" t="s">
        <v>6</v>
      </c>
      <c r="AF102" s="9" t="s">
        <v>14</v>
      </c>
      <c r="AG102" s="9" t="s">
        <v>6</v>
      </c>
      <c r="AH102" s="9" t="s">
        <v>368</v>
      </c>
      <c r="AI102" s="101">
        <v>168328.6424694006</v>
      </c>
    </row>
    <row r="103" spans="24:35" x14ac:dyDescent="0.3">
      <c r="X103" s="9" t="s">
        <v>4</v>
      </c>
      <c r="Y103" s="9" t="s">
        <v>377</v>
      </c>
      <c r="Z103" s="9" t="s">
        <v>10</v>
      </c>
      <c r="AA103" s="9" t="s">
        <v>7</v>
      </c>
      <c r="AB103" s="9" t="s">
        <v>368</v>
      </c>
      <c r="AC103" s="101">
        <v>73929437</v>
      </c>
      <c r="AD103" s="9" t="s">
        <v>4</v>
      </c>
      <c r="AE103" s="9" t="s">
        <v>6</v>
      </c>
      <c r="AF103" s="9" t="s">
        <v>14</v>
      </c>
      <c r="AG103" s="9" t="s">
        <v>7</v>
      </c>
      <c r="AH103" s="9" t="s">
        <v>369</v>
      </c>
      <c r="AI103" s="101">
        <v>0</v>
      </c>
    </row>
    <row r="104" spans="24:35" x14ac:dyDescent="0.3">
      <c r="X104" s="9" t="s">
        <v>7</v>
      </c>
      <c r="Y104" s="9" t="s">
        <v>377</v>
      </c>
      <c r="Z104" s="9" t="s">
        <v>11</v>
      </c>
      <c r="AA104" s="9" t="s">
        <v>7</v>
      </c>
      <c r="AB104" s="9" t="s">
        <v>368</v>
      </c>
      <c r="AC104" s="101">
        <v>61860658</v>
      </c>
      <c r="AD104" s="9" t="s">
        <v>4</v>
      </c>
      <c r="AE104" s="9" t="s">
        <v>6</v>
      </c>
      <c r="AF104" s="9" t="s">
        <v>14</v>
      </c>
      <c r="AG104" s="9" t="s">
        <v>7</v>
      </c>
      <c r="AH104" s="9" t="s">
        <v>368</v>
      </c>
      <c r="AI104" s="101">
        <v>18940064079.23983</v>
      </c>
    </row>
    <row r="105" spans="24:35" x14ac:dyDescent="0.3">
      <c r="X105" s="9" t="s">
        <v>7</v>
      </c>
      <c r="Y105" s="9" t="s">
        <v>377</v>
      </c>
      <c r="Z105" s="9" t="s">
        <v>14</v>
      </c>
      <c r="AA105" s="9" t="s">
        <v>7</v>
      </c>
      <c r="AB105" s="9" t="s">
        <v>368</v>
      </c>
      <c r="AC105" s="101">
        <v>117269710</v>
      </c>
      <c r="AD105" s="9" t="s">
        <v>4</v>
      </c>
      <c r="AE105" s="9" t="s">
        <v>6</v>
      </c>
      <c r="AF105" s="9" t="s">
        <v>15</v>
      </c>
      <c r="AG105" s="9" t="s">
        <v>7</v>
      </c>
      <c r="AH105" s="9" t="s">
        <v>369</v>
      </c>
      <c r="AI105" s="101">
        <v>19703422.1510869</v>
      </c>
    </row>
    <row r="106" spans="24:35" x14ac:dyDescent="0.3">
      <c r="X106" s="9" t="s">
        <v>7</v>
      </c>
      <c r="Y106" s="9" t="s">
        <v>377</v>
      </c>
      <c r="Z106" s="9" t="s">
        <v>16</v>
      </c>
      <c r="AA106" s="9" t="s">
        <v>7</v>
      </c>
      <c r="AB106" s="9" t="s">
        <v>369</v>
      </c>
      <c r="AC106" s="101">
        <v>221059910</v>
      </c>
      <c r="AD106" s="9" t="s">
        <v>4</v>
      </c>
      <c r="AE106" s="9" t="s">
        <v>6</v>
      </c>
      <c r="AF106" s="9" t="s">
        <v>15</v>
      </c>
      <c r="AG106" s="9" t="s">
        <v>7</v>
      </c>
      <c r="AH106" s="9" t="s">
        <v>368</v>
      </c>
      <c r="AI106" s="101">
        <v>2928089138.6033812</v>
      </c>
    </row>
    <row r="107" spans="24:35" x14ac:dyDescent="0.3">
      <c r="X107" s="9" t="s">
        <v>7</v>
      </c>
      <c r="Y107" s="9" t="s">
        <v>367</v>
      </c>
      <c r="Z107" s="9" t="s">
        <v>10</v>
      </c>
      <c r="AA107" s="9" t="s">
        <v>7</v>
      </c>
      <c r="AB107" s="9" t="s">
        <v>369</v>
      </c>
      <c r="AC107" s="101">
        <v>72202510</v>
      </c>
      <c r="AD107" s="9" t="s">
        <v>4</v>
      </c>
      <c r="AE107" s="9" t="s">
        <v>6</v>
      </c>
      <c r="AF107" s="9" t="s">
        <v>16</v>
      </c>
      <c r="AG107" s="9" t="s">
        <v>7</v>
      </c>
      <c r="AH107" s="9" t="s">
        <v>369</v>
      </c>
      <c r="AI107" s="101">
        <v>0</v>
      </c>
    </row>
    <row r="108" spans="24:35" x14ac:dyDescent="0.3">
      <c r="X108" s="9" t="s">
        <v>7</v>
      </c>
      <c r="Y108" s="9" t="s">
        <v>367</v>
      </c>
      <c r="Z108" s="9" t="s">
        <v>10</v>
      </c>
      <c r="AA108" s="9" t="s">
        <v>7</v>
      </c>
      <c r="AB108" s="9" t="s">
        <v>368</v>
      </c>
      <c r="AC108" s="101">
        <v>12798935721</v>
      </c>
      <c r="AD108" s="9" t="s">
        <v>4</v>
      </c>
      <c r="AE108" s="9" t="s">
        <v>6</v>
      </c>
      <c r="AF108" s="9" t="s">
        <v>16</v>
      </c>
      <c r="AG108" s="9" t="s">
        <v>7</v>
      </c>
      <c r="AH108" s="9" t="s">
        <v>368</v>
      </c>
      <c r="AI108" s="101">
        <v>13719179865.96641</v>
      </c>
    </row>
    <row r="109" spans="24:35" x14ac:dyDescent="0.3">
      <c r="X109" s="9" t="s">
        <v>7</v>
      </c>
      <c r="Y109" s="9" t="s">
        <v>367</v>
      </c>
      <c r="Z109" s="9" t="s">
        <v>11</v>
      </c>
      <c r="AA109" s="9" t="s">
        <v>7</v>
      </c>
      <c r="AB109" s="9" t="s">
        <v>368</v>
      </c>
      <c r="AC109" s="101">
        <v>797977777</v>
      </c>
      <c r="AD109" s="9" t="s">
        <v>4</v>
      </c>
      <c r="AE109" s="9" t="s">
        <v>6</v>
      </c>
      <c r="AF109" s="9" t="s">
        <v>17</v>
      </c>
      <c r="AG109" s="9" t="s">
        <v>7</v>
      </c>
      <c r="AH109" s="9" t="s">
        <v>368</v>
      </c>
      <c r="AI109" s="101">
        <v>100699324.2565399</v>
      </c>
    </row>
    <row r="110" spans="24:35" x14ac:dyDescent="0.3">
      <c r="X110" s="9"/>
      <c r="Y110" s="9"/>
      <c r="Z110" s="9"/>
      <c r="AA110" s="9"/>
      <c r="AB110" s="9"/>
      <c r="AC110" s="9"/>
      <c r="AD110" s="9" t="s">
        <v>4</v>
      </c>
      <c r="AE110" s="9" t="s">
        <v>5</v>
      </c>
      <c r="AF110" s="9" t="s">
        <v>8</v>
      </c>
      <c r="AG110" s="9" t="s">
        <v>7</v>
      </c>
      <c r="AH110" s="9" t="s">
        <v>368</v>
      </c>
      <c r="AI110" s="101">
        <v>13528214521.036961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5</v>
      </c>
      <c r="AF111" s="9" t="s">
        <v>9</v>
      </c>
      <c r="AG111" s="9" t="s">
        <v>7</v>
      </c>
      <c r="AH111" s="9" t="s">
        <v>368</v>
      </c>
      <c r="AI111" s="101">
        <v>1386667259.5715401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5</v>
      </c>
      <c r="AF112" s="9" t="s">
        <v>10</v>
      </c>
      <c r="AG112" s="9" t="s">
        <v>7</v>
      </c>
      <c r="AH112" s="9" t="s">
        <v>369</v>
      </c>
      <c r="AI112" s="101">
        <v>0</v>
      </c>
    </row>
    <row r="113" spans="24:35" x14ac:dyDescent="0.3">
      <c r="X113" s="9"/>
      <c r="Y113" s="9"/>
      <c r="Z113" s="9"/>
      <c r="AA113" s="9"/>
      <c r="AB113" s="9"/>
      <c r="AC113" s="9"/>
      <c r="AD113" s="9" t="s">
        <v>4</v>
      </c>
      <c r="AE113" s="9" t="s">
        <v>5</v>
      </c>
      <c r="AF113" s="9" t="s">
        <v>10</v>
      </c>
      <c r="AG113" s="9" t="s">
        <v>7</v>
      </c>
      <c r="AH113" s="9" t="s">
        <v>368</v>
      </c>
      <c r="AI113" s="101">
        <v>60865591469.579323</v>
      </c>
    </row>
    <row r="114" spans="24:35" x14ac:dyDescent="0.3">
      <c r="X114" s="9"/>
      <c r="Y114" s="9"/>
      <c r="Z114" s="9"/>
      <c r="AA114" s="9"/>
      <c r="AB114" s="9"/>
      <c r="AC114" s="9"/>
      <c r="AD114" s="9" t="s">
        <v>4</v>
      </c>
      <c r="AE114" s="9" t="s">
        <v>5</v>
      </c>
      <c r="AF114" s="9" t="s">
        <v>11</v>
      </c>
      <c r="AG114" s="9" t="s">
        <v>7</v>
      </c>
      <c r="AH114" s="9" t="s">
        <v>368</v>
      </c>
      <c r="AI114" s="101">
        <v>101418971.43929601</v>
      </c>
    </row>
    <row r="115" spans="24:35" x14ac:dyDescent="0.3">
      <c r="X115" s="9"/>
      <c r="Y115" s="9"/>
      <c r="Z115" s="9"/>
      <c r="AA115" s="9"/>
      <c r="AB115" s="9"/>
      <c r="AC115" s="9"/>
      <c r="AD115" s="9" t="s">
        <v>4</v>
      </c>
      <c r="AE115" s="9" t="s">
        <v>5</v>
      </c>
      <c r="AF115" s="9" t="s">
        <v>12</v>
      </c>
      <c r="AG115" s="9" t="s">
        <v>7</v>
      </c>
      <c r="AH115" s="9" t="s">
        <v>368</v>
      </c>
      <c r="AI115" s="101">
        <v>3927938601.5951591</v>
      </c>
    </row>
    <row r="116" spans="24:35" x14ac:dyDescent="0.3">
      <c r="X116" s="9"/>
      <c r="Y116" s="9"/>
      <c r="Z116" s="9"/>
      <c r="AA116" s="9"/>
      <c r="AB116" s="9"/>
      <c r="AC116" s="9"/>
      <c r="AD116" s="9" t="s">
        <v>4</v>
      </c>
      <c r="AE116" s="9" t="s">
        <v>5</v>
      </c>
      <c r="AF116" s="9" t="s">
        <v>13</v>
      </c>
      <c r="AG116" s="9" t="s">
        <v>7</v>
      </c>
      <c r="AH116" s="9" t="s">
        <v>368</v>
      </c>
      <c r="AI116" s="101">
        <v>22109102107.528141</v>
      </c>
    </row>
    <row r="117" spans="24:35" x14ac:dyDescent="0.3">
      <c r="X117" s="9"/>
      <c r="Y117" s="9"/>
      <c r="Z117" s="9"/>
      <c r="AA117" s="9"/>
      <c r="AB117" s="9"/>
      <c r="AC117" s="9"/>
      <c r="AD117" s="9" t="s">
        <v>4</v>
      </c>
      <c r="AE117" s="9" t="s">
        <v>5</v>
      </c>
      <c r="AF117" s="9" t="s">
        <v>14</v>
      </c>
      <c r="AG117" s="9" t="s">
        <v>7</v>
      </c>
      <c r="AH117" s="9" t="s">
        <v>368</v>
      </c>
      <c r="AI117" s="101">
        <v>26347771.289841522</v>
      </c>
    </row>
    <row r="118" spans="24:35" x14ac:dyDescent="0.3">
      <c r="X118" s="9"/>
      <c r="Y118" s="9"/>
      <c r="Z118" s="9"/>
      <c r="AA118" s="9"/>
      <c r="AB118" s="9"/>
      <c r="AC118" s="9"/>
      <c r="AD118" s="9" t="s">
        <v>4</v>
      </c>
      <c r="AE118" s="9" t="s">
        <v>5</v>
      </c>
      <c r="AF118" s="9" t="s">
        <v>16</v>
      </c>
      <c r="AG118" s="9" t="s">
        <v>7</v>
      </c>
      <c r="AH118" s="9" t="s">
        <v>368</v>
      </c>
      <c r="AI118" s="101">
        <v>5327032.5452288007</v>
      </c>
    </row>
    <row r="119" spans="24:35" x14ac:dyDescent="0.3">
      <c r="X119" s="9"/>
      <c r="Y119" s="9"/>
      <c r="Z119" s="9"/>
      <c r="AA119" s="9"/>
      <c r="AB119" s="9"/>
      <c r="AC119" s="9"/>
      <c r="AD119" s="9" t="s">
        <v>4</v>
      </c>
      <c r="AE119" s="9" t="s">
        <v>5</v>
      </c>
      <c r="AF119" s="9" t="s">
        <v>17</v>
      </c>
      <c r="AG119" s="9" t="s">
        <v>7</v>
      </c>
      <c r="AH119" s="9" t="s">
        <v>368</v>
      </c>
      <c r="AI119" s="101">
        <v>144838791.7126323</v>
      </c>
    </row>
    <row r="120" spans="24:35" x14ac:dyDescent="0.3">
      <c r="X120" s="9"/>
      <c r="Y120" s="9"/>
      <c r="Z120" s="9"/>
      <c r="AA120" s="9"/>
      <c r="AB120" s="9"/>
      <c r="AC120" s="9"/>
      <c r="AD120" s="9" t="s">
        <v>4</v>
      </c>
      <c r="AE120" s="9" t="s">
        <v>371</v>
      </c>
      <c r="AF120" s="9" t="s">
        <v>10</v>
      </c>
      <c r="AG120" s="9" t="s">
        <v>7</v>
      </c>
      <c r="AH120" s="9" t="s">
        <v>368</v>
      </c>
      <c r="AI120" s="101">
        <v>1728073.5050739129</v>
      </c>
    </row>
    <row r="121" spans="24:35" x14ac:dyDescent="0.3">
      <c r="X121" s="9"/>
      <c r="Y121" s="9"/>
      <c r="Z121" s="9"/>
      <c r="AA121" s="9"/>
      <c r="AB121" s="9"/>
      <c r="AC121" s="9"/>
      <c r="AD121" s="9" t="s">
        <v>4</v>
      </c>
      <c r="AE121" s="9" t="s">
        <v>377</v>
      </c>
      <c r="AF121" s="9" t="s">
        <v>9</v>
      </c>
      <c r="AG121" s="9" t="s">
        <v>7</v>
      </c>
      <c r="AH121" s="9" t="s">
        <v>368</v>
      </c>
      <c r="AI121" s="101">
        <v>3065887.7920764941</v>
      </c>
    </row>
    <row r="122" spans="24:35" x14ac:dyDescent="0.3">
      <c r="X122" s="9"/>
      <c r="Y122" s="9"/>
      <c r="Z122" s="9"/>
      <c r="AA122" s="9"/>
      <c r="AB122" s="9"/>
      <c r="AC122" s="9"/>
      <c r="AD122" s="9" t="s">
        <v>4</v>
      </c>
      <c r="AE122" s="9" t="s">
        <v>377</v>
      </c>
      <c r="AF122" s="9" t="s">
        <v>10</v>
      </c>
      <c r="AG122" s="9" t="s">
        <v>6</v>
      </c>
      <c r="AH122" s="9" t="s">
        <v>368</v>
      </c>
      <c r="AI122" s="101">
        <v>0</v>
      </c>
    </row>
    <row r="123" spans="24:35" x14ac:dyDescent="0.3">
      <c r="X123" s="9"/>
      <c r="Y123" s="9"/>
      <c r="Z123" s="9"/>
      <c r="AA123" s="9"/>
      <c r="AB123" s="9"/>
      <c r="AC123" s="9"/>
      <c r="AD123" s="9" t="s">
        <v>4</v>
      </c>
      <c r="AE123" s="9" t="s">
        <v>377</v>
      </c>
      <c r="AF123" s="9" t="s">
        <v>10</v>
      </c>
      <c r="AG123" s="9" t="s">
        <v>7</v>
      </c>
      <c r="AH123" s="9" t="s">
        <v>368</v>
      </c>
      <c r="AI123" s="101">
        <v>2576682.4085133309</v>
      </c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30" t="s">
        <v>47</v>
      </c>
      <c r="Y134" s="331"/>
      <c r="Z134" s="331"/>
      <c r="AA134" s="331"/>
      <c r="AB134" s="331"/>
      <c r="AC134" s="331"/>
      <c r="AD134" s="331"/>
      <c r="AE134" s="331"/>
      <c r="AF134" s="331"/>
      <c r="AG134" s="331"/>
      <c r="AH134" s="331"/>
      <c r="AI134" s="332"/>
    </row>
    <row r="135" spans="24:35" x14ac:dyDescent="0.3">
      <c r="X135" s="330" t="s">
        <v>199</v>
      </c>
      <c r="Y135" s="331"/>
      <c r="Z135" s="331"/>
      <c r="AA135" s="331"/>
      <c r="AB135" s="331"/>
      <c r="AC135" s="332"/>
      <c r="AD135" s="330" t="s">
        <v>46</v>
      </c>
      <c r="AE135" s="331"/>
      <c r="AF135" s="331"/>
      <c r="AG135" s="331"/>
      <c r="AH135" s="331"/>
      <c r="AI135" s="332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24:35" x14ac:dyDescent="0.3"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24:35" x14ac:dyDescent="0.3"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24:35" x14ac:dyDescent="0.3"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24:35" x14ac:dyDescent="0.3"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24:35" x14ac:dyDescent="0.3"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24:35" x14ac:dyDescent="0.3"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24:35" x14ac:dyDescent="0.3"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24:35" x14ac:dyDescent="0.3"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24:35" x14ac:dyDescent="0.3"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24:35" x14ac:dyDescent="0.3"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24:35" x14ac:dyDescent="0.3"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24:35" x14ac:dyDescent="0.3"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24:35" x14ac:dyDescent="0.3"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24:35" x14ac:dyDescent="0.3"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24:35" x14ac:dyDescent="0.3"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24:35" x14ac:dyDescent="0.3"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</sheetData>
  <mergeCells count="8">
    <mergeCell ref="X134:AI134"/>
    <mergeCell ref="X135:AC135"/>
    <mergeCell ref="AD135:AI135"/>
    <mergeCell ref="O7:P7"/>
    <mergeCell ref="H7:I7"/>
    <mergeCell ref="X1:AI1"/>
    <mergeCell ref="X2:AC2"/>
    <mergeCell ref="AD2:AI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3"/>
  <sheetViews>
    <sheetView tabSelected="1" topLeftCell="B1" zoomScale="85" zoomScaleNormal="85" workbookViewId="0">
      <selection activeCell="J18" sqref="J18"/>
    </sheetView>
  </sheetViews>
  <sheetFormatPr defaultColWidth="8.875" defaultRowHeight="16.5" x14ac:dyDescent="0.3"/>
  <cols>
    <col min="1" max="1" width="2.25" style="225" customWidth="1"/>
    <col min="2" max="2" width="13.125" style="225" customWidth="1"/>
    <col min="3" max="3" width="9.25" style="233" bestFit="1" customWidth="1"/>
    <col min="4" max="4" width="9.375" style="233" customWidth="1"/>
    <col min="5" max="5" width="15.75" style="233" customWidth="1"/>
    <col min="6" max="6" width="14" style="233" bestFit="1" customWidth="1"/>
    <col min="7" max="7" width="9.25" style="233" bestFit="1" customWidth="1"/>
    <col min="8" max="8" width="15.5" style="234" bestFit="1" customWidth="1"/>
    <col min="9" max="9" width="11.25" style="234" customWidth="1"/>
    <col min="10" max="10" width="14.25" style="234" bestFit="1" customWidth="1"/>
    <col min="11" max="11" width="14.375" style="235" bestFit="1" customWidth="1"/>
    <col min="12" max="12" width="13.25" style="235" bestFit="1" customWidth="1"/>
    <col min="13" max="13" width="17.375" style="235" bestFit="1" customWidth="1"/>
    <col min="14" max="18" width="13.125" style="235" customWidth="1"/>
    <col min="19" max="20" width="18.125" style="234" bestFit="1" customWidth="1"/>
    <col min="21" max="21" width="16.125" style="234" bestFit="1" customWidth="1"/>
    <col min="22" max="23" width="18.125" style="234" bestFit="1" customWidth="1"/>
    <col min="24" max="24" width="16.125" style="234" bestFit="1" customWidth="1"/>
    <col min="25" max="25" width="14" style="234" bestFit="1" customWidth="1"/>
    <col min="26" max="26" width="14" style="225" bestFit="1" customWidth="1"/>
    <col min="27" max="28" width="18.125" style="225" bestFit="1" customWidth="1"/>
    <col min="29" max="29" width="20.25" style="225" bestFit="1" customWidth="1"/>
    <col min="30" max="30" width="15.375" style="225" bestFit="1" customWidth="1"/>
    <col min="31" max="31" width="20.875" style="225" bestFit="1" customWidth="1"/>
    <col min="32" max="32" width="45.25" style="225" bestFit="1" customWidth="1"/>
    <col min="33" max="16384" width="8.875" style="225"/>
  </cols>
  <sheetData>
    <row r="1" spans="2:46" x14ac:dyDescent="0.3">
      <c r="B1" s="227"/>
      <c r="C1" s="224"/>
      <c r="D1" s="224"/>
      <c r="E1" s="224"/>
      <c r="F1" s="224"/>
      <c r="G1" s="224"/>
      <c r="H1" s="225"/>
      <c r="I1" s="225"/>
      <c r="J1" s="225"/>
      <c r="K1" s="225"/>
      <c r="L1" s="225"/>
      <c r="M1" s="225"/>
      <c r="N1" s="225"/>
      <c r="O1" s="225"/>
      <c r="P1" s="225"/>
      <c r="Q1" s="229"/>
      <c r="R1" s="225"/>
      <c r="S1" s="225"/>
      <c r="T1" s="225"/>
      <c r="U1" s="225"/>
      <c r="V1" s="225"/>
      <c r="W1" s="225"/>
      <c r="X1" s="225"/>
      <c r="Y1" s="225"/>
    </row>
    <row r="2" spans="2:46" s="229" customFormat="1" ht="13.5" customHeight="1" x14ac:dyDescent="0.3">
      <c r="B2" s="337" t="s">
        <v>214</v>
      </c>
      <c r="C2" s="333" t="s">
        <v>215</v>
      </c>
      <c r="D2" s="334"/>
      <c r="E2" s="334"/>
      <c r="F2" s="334"/>
      <c r="G2" s="335"/>
      <c r="H2" s="333" t="s">
        <v>201</v>
      </c>
      <c r="I2" s="334"/>
      <c r="J2" s="334"/>
      <c r="K2" s="333" t="s">
        <v>216</v>
      </c>
      <c r="L2" s="334"/>
      <c r="M2" s="335"/>
      <c r="N2" s="335" t="s">
        <v>217</v>
      </c>
      <c r="O2" s="336"/>
      <c r="P2" s="336"/>
      <c r="Q2" s="336"/>
      <c r="R2" s="333"/>
      <c r="S2" s="333" t="s">
        <v>218</v>
      </c>
      <c r="T2" s="334"/>
      <c r="U2" s="335"/>
      <c r="V2" s="333" t="s">
        <v>219</v>
      </c>
      <c r="W2" s="334"/>
      <c r="X2" s="335"/>
      <c r="Y2" s="336" t="s">
        <v>202</v>
      </c>
      <c r="Z2" s="336"/>
      <c r="AA2" s="336" t="s">
        <v>220</v>
      </c>
      <c r="AB2" s="336"/>
      <c r="AC2" s="336" t="s">
        <v>203</v>
      </c>
      <c r="AD2" s="336"/>
      <c r="AE2" s="336"/>
      <c r="AF2" s="201" t="s">
        <v>221</v>
      </c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</row>
    <row r="3" spans="2:46" s="232" customFormat="1" ht="33" x14ac:dyDescent="0.3">
      <c r="B3" s="338"/>
      <c r="C3" s="236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</row>
    <row r="4" spans="2:46" s="227" customFormat="1" x14ac:dyDescent="0.3">
      <c r="B4" s="210">
        <v>1</v>
      </c>
      <c r="C4" s="211" t="s">
        <v>12</v>
      </c>
      <c r="D4" s="211" t="s">
        <v>1025</v>
      </c>
      <c r="E4" s="212" t="s">
        <v>1020</v>
      </c>
      <c r="F4" s="211" t="s">
        <v>1032</v>
      </c>
      <c r="G4" s="211" t="s">
        <v>1033</v>
      </c>
      <c r="H4" s="323">
        <v>159.60400000000001</v>
      </c>
      <c r="I4" s="323">
        <v>0</v>
      </c>
      <c r="J4" s="323">
        <v>28.817</v>
      </c>
      <c r="K4" s="214">
        <v>0.86835092677470049</v>
      </c>
      <c r="L4" s="214">
        <v>0.47835291137666303</v>
      </c>
      <c r="M4" s="215">
        <f t="shared" ref="M4:M43" si="0">IFERROR(L4+100%,"")</f>
        <v>1.4783529113766631</v>
      </c>
      <c r="N4" s="216">
        <v>0.8</v>
      </c>
      <c r="O4" s="216">
        <v>0.24</v>
      </c>
      <c r="P4" s="216">
        <v>0.7</v>
      </c>
      <c r="Q4" s="216">
        <v>0.3</v>
      </c>
      <c r="R4" s="216">
        <v>0.18</v>
      </c>
      <c r="S4" s="323">
        <v>138.59228131694928</v>
      </c>
      <c r="T4" s="323">
        <v>235.95103806736091</v>
      </c>
      <c r="U4" s="323">
        <v>97.358756750411615</v>
      </c>
      <c r="V4" s="323">
        <v>113.56901266008271</v>
      </c>
      <c r="W4" s="323">
        <v>193.3493422202196</v>
      </c>
      <c r="X4" s="323">
        <v>79.780329560136863</v>
      </c>
      <c r="Y4" s="323">
        <v>5.6861490745067638</v>
      </c>
      <c r="Z4" s="323">
        <v>5.1870599999999989</v>
      </c>
      <c r="AA4" s="325">
        <v>0</v>
      </c>
      <c r="AB4" s="325">
        <v>0</v>
      </c>
      <c r="AC4" s="326">
        <f>$U4</f>
        <v>97.358756750411615</v>
      </c>
      <c r="AD4" s="326">
        <f>$X4</f>
        <v>79.780329560136863</v>
      </c>
      <c r="AE4" s="326">
        <f t="shared" ref="AE4:AE25" si="1">(Z4-Y4)-(AB4-AA4)</f>
        <v>-0.49908907450676487</v>
      </c>
      <c r="AF4" s="217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</row>
    <row r="5" spans="2:46" x14ac:dyDescent="0.3">
      <c r="B5" s="210">
        <v>2</v>
      </c>
      <c r="C5" s="218" t="s">
        <v>12</v>
      </c>
      <c r="D5" s="218" t="s">
        <v>1026</v>
      </c>
      <c r="E5" s="219" t="s">
        <v>1020</v>
      </c>
      <c r="F5" s="211" t="s">
        <v>1032</v>
      </c>
      <c r="G5" s="211" t="s">
        <v>1033</v>
      </c>
      <c r="H5" s="324">
        <v>16407.076000000001</v>
      </c>
      <c r="I5" s="324">
        <v>0</v>
      </c>
      <c r="J5" s="324">
        <v>3275.2849999999999</v>
      </c>
      <c r="K5" s="221">
        <v>0.86835092677470049</v>
      </c>
      <c r="L5" s="221">
        <v>0.47835291137666303</v>
      </c>
      <c r="M5" s="215">
        <f t="shared" si="0"/>
        <v>1.4783529113766631</v>
      </c>
      <c r="N5" s="221">
        <v>0.8</v>
      </c>
      <c r="O5" s="221">
        <v>0.24</v>
      </c>
      <c r="P5" s="221">
        <v>0.7</v>
      </c>
      <c r="Q5" s="221">
        <v>0.3</v>
      </c>
      <c r="R5" s="221">
        <v>0.18</v>
      </c>
      <c r="S5" s="323">
        <v>14247.09965026295</v>
      </c>
      <c r="T5" s="323">
        <v>24255.448571778172</v>
      </c>
      <c r="U5" s="323">
        <v>10008.348921515229</v>
      </c>
      <c r="V5" s="323">
        <v>11403.002885061671</v>
      </c>
      <c r="W5" s="323">
        <v>19413.421456439861</v>
      </c>
      <c r="X5" s="323">
        <v>8010.4185713781899</v>
      </c>
      <c r="Y5" s="323">
        <v>646.27680783897995</v>
      </c>
      <c r="Z5" s="323">
        <v>589.55129999999997</v>
      </c>
      <c r="AA5" s="325">
        <v>0</v>
      </c>
      <c r="AB5" s="325">
        <v>0</v>
      </c>
      <c r="AC5" s="326">
        <f t="shared" ref="AC5:AC43" si="2">$U5</f>
        <v>10008.348921515229</v>
      </c>
      <c r="AD5" s="326">
        <f t="shared" ref="AD5:AD43" si="3">$X5</f>
        <v>8010.4185713781899</v>
      </c>
      <c r="AE5" s="326">
        <f t="shared" si="1"/>
        <v>-56.725507838979979</v>
      </c>
      <c r="AF5" s="222"/>
    </row>
    <row r="6" spans="2:46" x14ac:dyDescent="0.3">
      <c r="B6" s="210">
        <v>3</v>
      </c>
      <c r="C6" s="218" t="s">
        <v>12</v>
      </c>
      <c r="D6" s="218" t="s">
        <v>1027</v>
      </c>
      <c r="E6" s="219" t="s">
        <v>1020</v>
      </c>
      <c r="F6" s="211" t="s">
        <v>1032</v>
      </c>
      <c r="G6" s="211" t="s">
        <v>1033</v>
      </c>
      <c r="H6" s="324">
        <v>14757.334000000001</v>
      </c>
      <c r="I6" s="324">
        <v>0</v>
      </c>
      <c r="J6" s="324">
        <v>2756.3339999999998</v>
      </c>
      <c r="K6" s="221">
        <v>0.86835092677470049</v>
      </c>
      <c r="L6" s="221">
        <v>0.47835291137666303</v>
      </c>
      <c r="M6" s="215">
        <f t="shared" si="0"/>
        <v>1.4783529113766631</v>
      </c>
      <c r="N6" s="221">
        <v>0.8</v>
      </c>
      <c r="O6" s="221">
        <v>0.24</v>
      </c>
      <c r="P6" s="221">
        <v>0.7</v>
      </c>
      <c r="Q6" s="221">
        <v>0.3</v>
      </c>
      <c r="R6" s="221">
        <v>0.18</v>
      </c>
      <c r="S6" s="323">
        <v>12814.544655623798</v>
      </c>
      <c r="T6" s="323">
        <v>21816.547683057812</v>
      </c>
      <c r="U6" s="323">
        <v>9002.003027434017</v>
      </c>
      <c r="V6" s="323">
        <v>10421.079472223179</v>
      </c>
      <c r="W6" s="323">
        <v>17741.713289431329</v>
      </c>
      <c r="X6" s="323">
        <v>7320.6338172081487</v>
      </c>
      <c r="Y6" s="323">
        <v>543.87778127950605</v>
      </c>
      <c r="Z6" s="323">
        <v>496.14011999999997</v>
      </c>
      <c r="AA6" s="325">
        <v>0</v>
      </c>
      <c r="AB6" s="325">
        <v>0</v>
      </c>
      <c r="AC6" s="326">
        <f t="shared" si="2"/>
        <v>9002.003027434017</v>
      </c>
      <c r="AD6" s="326">
        <f t="shared" si="3"/>
        <v>7320.6338172081487</v>
      </c>
      <c r="AE6" s="326">
        <f t="shared" si="1"/>
        <v>-47.737661279506085</v>
      </c>
      <c r="AF6" s="223"/>
    </row>
    <row r="7" spans="2:46" x14ac:dyDescent="0.3">
      <c r="B7" s="202">
        <v>4</v>
      </c>
      <c r="C7" s="218" t="s">
        <v>12</v>
      </c>
      <c r="D7" s="218" t="s">
        <v>1028</v>
      </c>
      <c r="E7" s="219" t="s">
        <v>1020</v>
      </c>
      <c r="F7" s="211" t="s">
        <v>1032</v>
      </c>
      <c r="G7" s="211" t="s">
        <v>1033</v>
      </c>
      <c r="H7" s="324">
        <v>1134705.058</v>
      </c>
      <c r="I7" s="324">
        <v>0</v>
      </c>
      <c r="J7" s="324">
        <v>226351.66699999999</v>
      </c>
      <c r="K7" s="221">
        <v>0.86835092677470049</v>
      </c>
      <c r="L7" s="221">
        <v>0.47835291137666303</v>
      </c>
      <c r="M7" s="215">
        <f t="shared" si="0"/>
        <v>1.4783529113766631</v>
      </c>
      <c r="N7" s="221">
        <v>0.8</v>
      </c>
      <c r="O7" s="221">
        <v>0.24</v>
      </c>
      <c r="P7" s="221">
        <v>0.7</v>
      </c>
      <c r="Q7" s="221">
        <v>0.3</v>
      </c>
      <c r="R7" s="221">
        <v>0.18</v>
      </c>
      <c r="S7" s="323">
        <v>985322.18873024022</v>
      </c>
      <c r="T7" s="323">
        <v>1677494.526048125</v>
      </c>
      <c r="U7" s="323">
        <v>692172.33731788502</v>
      </c>
      <c r="V7" s="323">
        <v>788769.50891379185</v>
      </c>
      <c r="W7" s="323">
        <v>1342866.8801437139</v>
      </c>
      <c r="X7" s="323">
        <v>554097.37122992228</v>
      </c>
      <c r="Y7" s="323">
        <v>44663.543110841281</v>
      </c>
      <c r="Z7" s="323">
        <v>40743.300059999987</v>
      </c>
      <c r="AA7" s="325">
        <v>0</v>
      </c>
      <c r="AB7" s="325">
        <v>0</v>
      </c>
      <c r="AC7" s="326">
        <f t="shared" si="2"/>
        <v>692172.33731788502</v>
      </c>
      <c r="AD7" s="326">
        <f t="shared" si="3"/>
        <v>554097.37122992228</v>
      </c>
      <c r="AE7" s="326">
        <f t="shared" si="1"/>
        <v>-3920.2430508412945</v>
      </c>
      <c r="AF7" s="223"/>
    </row>
    <row r="8" spans="2:46" x14ac:dyDescent="0.3">
      <c r="B8" s="202">
        <v>5</v>
      </c>
      <c r="C8" s="218" t="s">
        <v>12</v>
      </c>
      <c r="D8" s="218" t="s">
        <v>1029</v>
      </c>
      <c r="E8" s="219" t="s">
        <v>1020</v>
      </c>
      <c r="F8" s="211" t="s">
        <v>1032</v>
      </c>
      <c r="G8" s="211" t="s">
        <v>1033</v>
      </c>
      <c r="H8" s="324">
        <v>84867.675000000003</v>
      </c>
      <c r="I8" s="324">
        <v>0</v>
      </c>
      <c r="J8" s="324">
        <v>15279.46</v>
      </c>
      <c r="K8" s="221">
        <v>0.86835092677470049</v>
      </c>
      <c r="L8" s="221">
        <v>0.47835291137666303</v>
      </c>
      <c r="M8" s="215">
        <f t="shared" si="0"/>
        <v>1.4783529113766631</v>
      </c>
      <c r="N8" s="221">
        <v>0.8</v>
      </c>
      <c r="O8" s="221">
        <v>0.24</v>
      </c>
      <c r="P8" s="221">
        <v>0.7</v>
      </c>
      <c r="Q8" s="221">
        <v>0.3</v>
      </c>
      <c r="R8" s="221">
        <v>0.18</v>
      </c>
      <c r="S8" s="323">
        <v>73694.924239464075</v>
      </c>
      <c r="T8" s="323">
        <v>125464.3744180184</v>
      </c>
      <c r="U8" s="323">
        <v>51769.450178554362</v>
      </c>
      <c r="V8" s="323">
        <v>60426.990987847115</v>
      </c>
      <c r="W8" s="323">
        <v>102875.9402427552</v>
      </c>
      <c r="X8" s="323">
        <v>42448.949254908046</v>
      </c>
      <c r="Y8" s="323">
        <v>3014.931718706428</v>
      </c>
      <c r="Z8" s="323">
        <v>2750.3027999999999</v>
      </c>
      <c r="AA8" s="325">
        <v>0</v>
      </c>
      <c r="AB8" s="325">
        <v>0</v>
      </c>
      <c r="AC8" s="326">
        <f t="shared" si="2"/>
        <v>51769.450178554362</v>
      </c>
      <c r="AD8" s="326">
        <f t="shared" si="3"/>
        <v>42448.949254908046</v>
      </c>
      <c r="AE8" s="326">
        <f t="shared" si="1"/>
        <v>-264.62891870642807</v>
      </c>
      <c r="AF8" s="223"/>
    </row>
    <row r="9" spans="2:46" x14ac:dyDescent="0.3">
      <c r="B9" s="210">
        <v>6</v>
      </c>
      <c r="C9" s="218" t="s">
        <v>12</v>
      </c>
      <c r="D9" s="218" t="s">
        <v>1030</v>
      </c>
      <c r="E9" s="219" t="s">
        <v>1020</v>
      </c>
      <c r="F9" s="211" t="s">
        <v>1032</v>
      </c>
      <c r="G9" s="211" t="s">
        <v>1033</v>
      </c>
      <c r="H9" s="324">
        <v>6018237.352</v>
      </c>
      <c r="I9" s="324">
        <v>0</v>
      </c>
      <c r="J9" s="324">
        <v>1190887.0759999999</v>
      </c>
      <c r="K9" s="221">
        <v>0.86835092677470049</v>
      </c>
      <c r="L9" s="221">
        <v>0.47835291137666303</v>
      </c>
      <c r="M9" s="215">
        <f t="shared" si="0"/>
        <v>1.4783529113766631</v>
      </c>
      <c r="N9" s="221">
        <v>0.8</v>
      </c>
      <c r="O9" s="221">
        <v>0.24</v>
      </c>
      <c r="P9" s="221">
        <v>0.7</v>
      </c>
      <c r="Q9" s="221">
        <v>0.3</v>
      </c>
      <c r="R9" s="221">
        <v>0.18</v>
      </c>
      <c r="S9" s="323">
        <v>5225941.9821593193</v>
      </c>
      <c r="T9" s="323">
        <v>8897078.7106849793</v>
      </c>
      <c r="U9" s="323">
        <v>3671136.72852566</v>
      </c>
      <c r="V9" s="323">
        <v>4191834.0860307058</v>
      </c>
      <c r="W9" s="323">
        <v>7136527.3347595381</v>
      </c>
      <c r="X9" s="323">
        <v>2944693.2487288308</v>
      </c>
      <c r="Y9" s="323">
        <v>234984.95488910942</v>
      </c>
      <c r="Z9" s="323">
        <v>214359.67368000001</v>
      </c>
      <c r="AA9" s="325">
        <v>0</v>
      </c>
      <c r="AB9" s="325">
        <v>0</v>
      </c>
      <c r="AC9" s="326">
        <f t="shared" si="2"/>
        <v>3671136.72852566</v>
      </c>
      <c r="AD9" s="326">
        <f t="shared" si="3"/>
        <v>2944693.2487288308</v>
      </c>
      <c r="AE9" s="326">
        <f t="shared" si="1"/>
        <v>-20625.281209109409</v>
      </c>
      <c r="AF9" s="223"/>
    </row>
    <row r="10" spans="2:46" x14ac:dyDescent="0.3">
      <c r="B10" s="210">
        <v>7</v>
      </c>
      <c r="C10" s="218" t="s">
        <v>12</v>
      </c>
      <c r="D10" s="218" t="s">
        <v>1031</v>
      </c>
      <c r="E10" s="219" t="s">
        <v>1020</v>
      </c>
      <c r="F10" s="211" t="s">
        <v>1032</v>
      </c>
      <c r="G10" s="211" t="s">
        <v>1033</v>
      </c>
      <c r="H10" s="324">
        <v>8596002.3469999991</v>
      </c>
      <c r="I10" s="324">
        <v>0</v>
      </c>
      <c r="J10" s="324">
        <v>1700595.263</v>
      </c>
      <c r="K10" s="221">
        <v>0.86835092677470049</v>
      </c>
      <c r="L10" s="221">
        <v>0.47835291137666303</v>
      </c>
      <c r="M10" s="215">
        <f t="shared" si="0"/>
        <v>1.4783529113766631</v>
      </c>
      <c r="N10" s="221">
        <v>0.8</v>
      </c>
      <c r="O10" s="221">
        <v>0.24</v>
      </c>
      <c r="P10" s="221">
        <v>0.7</v>
      </c>
      <c r="Q10" s="221">
        <v>0.3</v>
      </c>
      <c r="R10" s="221">
        <v>0.18</v>
      </c>
      <c r="S10" s="323">
        <v>7464346.6045749504</v>
      </c>
      <c r="T10" s="323">
        <v>12707925.09588808</v>
      </c>
      <c r="U10" s="323">
        <v>5243578.4913131269</v>
      </c>
      <c r="V10" s="323">
        <v>5987633.1318802349</v>
      </c>
      <c r="W10" s="323">
        <v>10193845.13775867</v>
      </c>
      <c r="X10" s="323">
        <v>4206212.0058784299</v>
      </c>
      <c r="Y10" s="323">
        <v>335560.1964402275</v>
      </c>
      <c r="Z10" s="323">
        <v>306107.14733999997</v>
      </c>
      <c r="AA10" s="325">
        <v>0</v>
      </c>
      <c r="AB10" s="325">
        <v>0</v>
      </c>
      <c r="AC10" s="326">
        <f t="shared" si="2"/>
        <v>5243578.4913131269</v>
      </c>
      <c r="AD10" s="326">
        <f t="shared" si="3"/>
        <v>4206212.0058784299</v>
      </c>
      <c r="AE10" s="326">
        <f t="shared" si="1"/>
        <v>-29453.049100227538</v>
      </c>
      <c r="AF10" s="223"/>
    </row>
    <row r="11" spans="2:46" x14ac:dyDescent="0.3">
      <c r="B11" s="210">
        <v>8</v>
      </c>
      <c r="C11" s="218" t="s">
        <v>9</v>
      </c>
      <c r="D11" s="218" t="s">
        <v>1027</v>
      </c>
      <c r="E11" s="219" t="s">
        <v>1021</v>
      </c>
      <c r="F11" s="211" t="s">
        <v>1032</v>
      </c>
      <c r="G11" s="211" t="s">
        <v>1033</v>
      </c>
      <c r="H11" s="324">
        <v>37594.019999999997</v>
      </c>
      <c r="I11" s="324">
        <v>0</v>
      </c>
      <c r="J11" s="324">
        <v>15393.04</v>
      </c>
      <c r="K11" s="221">
        <v>0.36629144992804052</v>
      </c>
      <c r="L11" s="221">
        <v>0.1245223341111775</v>
      </c>
      <c r="M11" s="215">
        <f t="shared" si="0"/>
        <v>1.1245223341111774</v>
      </c>
      <c r="N11" s="221">
        <v>0.8</v>
      </c>
      <c r="O11" s="221">
        <v>0.32</v>
      </c>
      <c r="P11" s="221">
        <v>0.57999999999999996</v>
      </c>
      <c r="Q11" s="221">
        <v>0.55000000000000004</v>
      </c>
      <c r="R11" s="221">
        <v>0.32</v>
      </c>
      <c r="S11" s="323">
        <v>13770.368094423751</v>
      </c>
      <c r="T11" s="323">
        <v>42275.315119022285</v>
      </c>
      <c r="U11" s="323">
        <v>28504.947024598539</v>
      </c>
      <c r="V11" s="323">
        <v>8132.0291540234284</v>
      </c>
      <c r="W11" s="323">
        <v>24965.49784915557</v>
      </c>
      <c r="X11" s="323">
        <v>16833.468695132142</v>
      </c>
      <c r="Y11" s="323">
        <v>8357.9102876797406</v>
      </c>
      <c r="Z11" s="323">
        <v>4925.7727999999997</v>
      </c>
      <c r="AA11" s="325">
        <v>0</v>
      </c>
      <c r="AB11" s="325">
        <v>0</v>
      </c>
      <c r="AC11" s="326">
        <f t="shared" si="2"/>
        <v>28504.947024598539</v>
      </c>
      <c r="AD11" s="326">
        <f t="shared" si="3"/>
        <v>16833.468695132142</v>
      </c>
      <c r="AE11" s="326">
        <f t="shared" si="1"/>
        <v>-3432.1374876797408</v>
      </c>
      <c r="AF11" s="223"/>
    </row>
    <row r="12" spans="2:46" x14ac:dyDescent="0.3">
      <c r="B12" s="210">
        <v>9</v>
      </c>
      <c r="C12" s="218" t="s">
        <v>9</v>
      </c>
      <c r="D12" s="218" t="s">
        <v>1028</v>
      </c>
      <c r="E12" s="219" t="s">
        <v>1021</v>
      </c>
      <c r="F12" s="211" t="s">
        <v>1032</v>
      </c>
      <c r="G12" s="211" t="s">
        <v>1033</v>
      </c>
      <c r="H12" s="324">
        <v>207109.80499999999</v>
      </c>
      <c r="I12" s="324">
        <v>0</v>
      </c>
      <c r="J12" s="324">
        <v>50539.226000000002</v>
      </c>
      <c r="K12" s="221">
        <v>0.36629144992804052</v>
      </c>
      <c r="L12" s="221">
        <v>0.1245223341111775</v>
      </c>
      <c r="M12" s="215">
        <f t="shared" si="0"/>
        <v>1.1245223341111774</v>
      </c>
      <c r="N12" s="221">
        <v>0.8</v>
      </c>
      <c r="O12" s="221">
        <v>0.33</v>
      </c>
      <c r="P12" s="221">
        <v>0.56999999999999995</v>
      </c>
      <c r="Q12" s="221">
        <v>0.55000000000000004</v>
      </c>
      <c r="R12" s="221">
        <v>0.32</v>
      </c>
      <c r="S12" s="323">
        <v>75862.550767763722</v>
      </c>
      <c r="T12" s="323">
        <v>232899.60133591079</v>
      </c>
      <c r="U12" s="323">
        <v>157037.0505681471</v>
      </c>
      <c r="V12" s="323">
        <v>57350.464397982811</v>
      </c>
      <c r="W12" s="323">
        <v>176067.11295021849</v>
      </c>
      <c r="X12" s="323">
        <v>118716.6485522357</v>
      </c>
      <c r="Y12" s="323">
        <v>27340.045388175262</v>
      </c>
      <c r="Z12" s="323">
        <v>16172.552320000001</v>
      </c>
      <c r="AA12" s="325">
        <v>0</v>
      </c>
      <c r="AB12" s="325">
        <v>0</v>
      </c>
      <c r="AC12" s="326">
        <f t="shared" si="2"/>
        <v>157037.0505681471</v>
      </c>
      <c r="AD12" s="326">
        <f t="shared" si="3"/>
        <v>118716.6485522357</v>
      </c>
      <c r="AE12" s="326">
        <f t="shared" si="1"/>
        <v>-11167.493068175261</v>
      </c>
      <c r="AF12" s="223"/>
    </row>
    <row r="13" spans="2:46" x14ac:dyDescent="0.3">
      <c r="B13" s="210">
        <v>10</v>
      </c>
      <c r="C13" s="218" t="s">
        <v>9</v>
      </c>
      <c r="D13" s="218" t="s">
        <v>1029</v>
      </c>
      <c r="E13" s="219" t="s">
        <v>1021</v>
      </c>
      <c r="F13" s="211" t="s">
        <v>1032</v>
      </c>
      <c r="G13" s="211" t="s">
        <v>1033</v>
      </c>
      <c r="H13" s="324">
        <v>718704.90800000005</v>
      </c>
      <c r="I13" s="324">
        <v>0</v>
      </c>
      <c r="J13" s="324">
        <v>131154.554</v>
      </c>
      <c r="K13" s="221">
        <v>0.36629144992804052</v>
      </c>
      <c r="L13" s="221">
        <v>0.1245223341111775</v>
      </c>
      <c r="M13" s="215">
        <f t="shared" si="0"/>
        <v>1.1245223341111774</v>
      </c>
      <c r="N13" s="221">
        <v>0.8</v>
      </c>
      <c r="O13" s="221">
        <v>0.33</v>
      </c>
      <c r="P13" s="221">
        <v>0.56999999999999995</v>
      </c>
      <c r="Q13" s="221">
        <v>0.55000000000000004</v>
      </c>
      <c r="R13" s="221">
        <v>0.32</v>
      </c>
      <c r="S13" s="323">
        <v>263255.46282171889</v>
      </c>
      <c r="T13" s="323">
        <v>808199.72068131901</v>
      </c>
      <c r="U13" s="323">
        <v>544944.25785960001</v>
      </c>
      <c r="V13" s="323">
        <v>215214.67107239339</v>
      </c>
      <c r="W13" s="323">
        <v>660713.49548792851</v>
      </c>
      <c r="X13" s="323">
        <v>445498.82441553508</v>
      </c>
      <c r="Y13" s="323">
        <v>70950.264636539607</v>
      </c>
      <c r="Z13" s="323">
        <v>41969.457280000002</v>
      </c>
      <c r="AA13" s="325">
        <v>0</v>
      </c>
      <c r="AB13" s="325">
        <v>0</v>
      </c>
      <c r="AC13" s="326">
        <f t="shared" si="2"/>
        <v>544944.25785960001</v>
      </c>
      <c r="AD13" s="326">
        <f t="shared" si="3"/>
        <v>445498.82441553508</v>
      </c>
      <c r="AE13" s="326">
        <f t="shared" si="1"/>
        <v>-28980.807356539604</v>
      </c>
      <c r="AF13" s="223"/>
    </row>
    <row r="14" spans="2:46" x14ac:dyDescent="0.3">
      <c r="B14" s="210">
        <v>11</v>
      </c>
      <c r="C14" s="218" t="s">
        <v>9</v>
      </c>
      <c r="D14" s="218" t="s">
        <v>1030</v>
      </c>
      <c r="E14" s="219" t="s">
        <v>1021</v>
      </c>
      <c r="F14" s="211" t="s">
        <v>1032</v>
      </c>
      <c r="G14" s="211" t="s">
        <v>1033</v>
      </c>
      <c r="H14" s="324">
        <v>2149270.5750000002</v>
      </c>
      <c r="I14" s="324">
        <v>0</v>
      </c>
      <c r="J14" s="324">
        <v>541190.67299999995</v>
      </c>
      <c r="K14" s="221">
        <v>0.36629144992804052</v>
      </c>
      <c r="L14" s="221">
        <v>0.1245223341111775</v>
      </c>
      <c r="M14" s="215">
        <f t="shared" si="0"/>
        <v>1.1245223341111774</v>
      </c>
      <c r="N14" s="221">
        <v>0.8</v>
      </c>
      <c r="O14" s="221">
        <v>0.35499999999999998</v>
      </c>
      <c r="P14" s="221">
        <v>0.54500000000000004</v>
      </c>
      <c r="Q14" s="221">
        <v>0.56999999999999995</v>
      </c>
      <c r="R14" s="221">
        <v>0.32</v>
      </c>
      <c r="S14" s="323">
        <v>787259.43520442315</v>
      </c>
      <c r="T14" s="323">
        <v>2416902.7636354719</v>
      </c>
      <c r="U14" s="323">
        <v>1629643.3284310491</v>
      </c>
      <c r="V14" s="323">
        <v>589025.91890372126</v>
      </c>
      <c r="W14" s="323">
        <v>1808321.764834313</v>
      </c>
      <c r="X14" s="323">
        <v>1219295.8459305922</v>
      </c>
      <c r="Y14" s="323">
        <v>290060.25487643835</v>
      </c>
      <c r="Z14" s="323">
        <v>173181.01536000002</v>
      </c>
      <c r="AA14" s="325">
        <v>0</v>
      </c>
      <c r="AB14" s="325">
        <v>0</v>
      </c>
      <c r="AC14" s="326">
        <f t="shared" si="2"/>
        <v>1629643.3284310491</v>
      </c>
      <c r="AD14" s="326">
        <f t="shared" si="3"/>
        <v>1219295.8459305922</v>
      </c>
      <c r="AE14" s="326">
        <f t="shared" si="1"/>
        <v>-116879.23951643833</v>
      </c>
      <c r="AF14" s="223"/>
    </row>
    <row r="15" spans="2:46" x14ac:dyDescent="0.3">
      <c r="B15" s="210">
        <v>12</v>
      </c>
      <c r="C15" s="218" t="s">
        <v>9</v>
      </c>
      <c r="D15" s="218" t="s">
        <v>1031</v>
      </c>
      <c r="E15" s="219" t="s">
        <v>1021</v>
      </c>
      <c r="F15" s="211" t="s">
        <v>1032</v>
      </c>
      <c r="G15" s="211" t="s">
        <v>1033</v>
      </c>
      <c r="H15" s="324">
        <v>2520270.3879999998</v>
      </c>
      <c r="I15" s="324">
        <v>0</v>
      </c>
      <c r="J15" s="324">
        <v>817291.32700000005</v>
      </c>
      <c r="K15" s="221">
        <v>0.36629144992804052</v>
      </c>
      <c r="L15" s="221">
        <v>0.1245223341111775</v>
      </c>
      <c r="M15" s="215">
        <f t="shared" si="0"/>
        <v>1.1245223341111774</v>
      </c>
      <c r="N15" s="221">
        <v>0.8</v>
      </c>
      <c r="O15" s="221">
        <v>0.38</v>
      </c>
      <c r="P15" s="221">
        <v>0.52</v>
      </c>
      <c r="Q15" s="221">
        <v>0.56999999999999995</v>
      </c>
      <c r="R15" s="221">
        <v>0.32</v>
      </c>
      <c r="S15" s="323">
        <v>923153.49463122513</v>
      </c>
      <c r="T15" s="323">
        <v>2834100.3393050432</v>
      </c>
      <c r="U15" s="323">
        <v>1910946.8446738182</v>
      </c>
      <c r="V15" s="323">
        <v>623786.66945078294</v>
      </c>
      <c r="W15" s="323">
        <v>1915037.9886181811</v>
      </c>
      <c r="X15" s="323">
        <v>1291251.3191673979</v>
      </c>
      <c r="Y15" s="323">
        <v>433954.59330364619</v>
      </c>
      <c r="Z15" s="323">
        <v>261533.22463999997</v>
      </c>
      <c r="AA15" s="325">
        <v>0</v>
      </c>
      <c r="AB15" s="325">
        <v>0</v>
      </c>
      <c r="AC15" s="326">
        <f t="shared" si="2"/>
        <v>1910946.8446738182</v>
      </c>
      <c r="AD15" s="326">
        <f t="shared" si="3"/>
        <v>1291251.3191673979</v>
      </c>
      <c r="AE15" s="326">
        <f t="shared" si="1"/>
        <v>-172421.36866364622</v>
      </c>
      <c r="AF15" s="223"/>
    </row>
    <row r="16" spans="2:46" x14ac:dyDescent="0.3">
      <c r="B16" s="210">
        <v>13</v>
      </c>
      <c r="C16" s="218" t="s">
        <v>10</v>
      </c>
      <c r="D16" s="218" t="s">
        <v>1028</v>
      </c>
      <c r="E16" s="219" t="s">
        <v>1021</v>
      </c>
      <c r="F16" s="211" t="s">
        <v>1032</v>
      </c>
      <c r="G16" s="211" t="s">
        <v>1033</v>
      </c>
      <c r="H16" s="324">
        <v>2066.8530000000001</v>
      </c>
      <c r="I16" s="324">
        <v>0</v>
      </c>
      <c r="J16" s="324">
        <v>1446.796</v>
      </c>
      <c r="K16" s="221">
        <v>0.60927837918535688</v>
      </c>
      <c r="L16" s="221">
        <v>0.5660514364137077</v>
      </c>
      <c r="M16" s="215">
        <f t="shared" si="0"/>
        <v>1.5660514364137077</v>
      </c>
      <c r="N16" s="221">
        <v>0.8</v>
      </c>
      <c r="O16" s="221">
        <v>0.33</v>
      </c>
      <c r="P16" s="221">
        <v>0.56999999999999995</v>
      </c>
      <c r="Q16" s="221">
        <v>0.55000000000000004</v>
      </c>
      <c r="R16" s="221">
        <v>0.32</v>
      </c>
      <c r="S16" s="323">
        <v>1259.288845854393</v>
      </c>
      <c r="T16" s="323">
        <v>3236.7981095059813</v>
      </c>
      <c r="U16" s="323">
        <v>1977.509263651589</v>
      </c>
      <c r="V16" s="323">
        <v>377.7873239625348</v>
      </c>
      <c r="W16" s="323">
        <v>971.04115550837435</v>
      </c>
      <c r="X16" s="323">
        <v>593.2538315458396</v>
      </c>
      <c r="Y16" s="323">
        <v>501.42664648651379</v>
      </c>
      <c r="Z16" s="323">
        <v>462.97471999999999</v>
      </c>
      <c r="AA16" s="325">
        <v>0</v>
      </c>
      <c r="AB16" s="325">
        <v>0</v>
      </c>
      <c r="AC16" s="326">
        <f t="shared" si="2"/>
        <v>1977.509263651589</v>
      </c>
      <c r="AD16" s="326">
        <f t="shared" si="3"/>
        <v>593.2538315458396</v>
      </c>
      <c r="AE16" s="326">
        <f t="shared" si="1"/>
        <v>-38.451926486513798</v>
      </c>
      <c r="AF16" s="223"/>
    </row>
    <row r="17" spans="2:32" x14ac:dyDescent="0.3">
      <c r="B17" s="210">
        <v>14</v>
      </c>
      <c r="C17" s="218" t="s">
        <v>10</v>
      </c>
      <c r="D17" s="218" t="s">
        <v>1029</v>
      </c>
      <c r="E17" s="219" t="s">
        <v>1021</v>
      </c>
      <c r="F17" s="211" t="s">
        <v>1032</v>
      </c>
      <c r="G17" s="211" t="s">
        <v>1033</v>
      </c>
      <c r="H17" s="324">
        <v>15817.763999999999</v>
      </c>
      <c r="I17" s="324">
        <v>0</v>
      </c>
      <c r="J17" s="324">
        <v>11072.434999999999</v>
      </c>
      <c r="K17" s="221">
        <v>0.60927837918535688</v>
      </c>
      <c r="L17" s="221">
        <v>0.5660514364137077</v>
      </c>
      <c r="M17" s="215">
        <f t="shared" si="0"/>
        <v>1.5660514364137077</v>
      </c>
      <c r="N17" s="221">
        <v>0.8</v>
      </c>
      <c r="O17" s="221">
        <v>0.33</v>
      </c>
      <c r="P17" s="221">
        <v>0.56999999999999995</v>
      </c>
      <c r="Q17" s="221">
        <v>0.55000000000000004</v>
      </c>
      <c r="R17" s="221">
        <v>0.32</v>
      </c>
      <c r="S17" s="323">
        <v>9637.4216122564885</v>
      </c>
      <c r="T17" s="323">
        <v>24771.432033053028</v>
      </c>
      <c r="U17" s="323">
        <v>15134.010420796551</v>
      </c>
      <c r="V17" s="323">
        <v>2891.226361821271</v>
      </c>
      <c r="W17" s="323">
        <v>7431.4292967056235</v>
      </c>
      <c r="X17" s="323">
        <v>4540.2029348843525</v>
      </c>
      <c r="Y17" s="323">
        <v>3837.4545896518257</v>
      </c>
      <c r="Z17" s="323">
        <v>3543.1792</v>
      </c>
      <c r="AA17" s="325">
        <v>0</v>
      </c>
      <c r="AB17" s="325">
        <v>0</v>
      </c>
      <c r="AC17" s="326">
        <f t="shared" si="2"/>
        <v>15134.010420796551</v>
      </c>
      <c r="AD17" s="326">
        <f t="shared" si="3"/>
        <v>4540.2029348843525</v>
      </c>
      <c r="AE17" s="326">
        <f t="shared" si="1"/>
        <v>-294.27538965182566</v>
      </c>
      <c r="AF17" s="223"/>
    </row>
    <row r="18" spans="2:32" x14ac:dyDescent="0.3">
      <c r="B18" s="210">
        <v>15</v>
      </c>
      <c r="C18" s="218" t="s">
        <v>10</v>
      </c>
      <c r="D18" s="218" t="s">
        <v>1030</v>
      </c>
      <c r="E18" s="219" t="s">
        <v>1021</v>
      </c>
      <c r="F18" s="211" t="s">
        <v>1032</v>
      </c>
      <c r="G18" s="211" t="s">
        <v>1033</v>
      </c>
      <c r="H18" s="324">
        <v>1608908.182</v>
      </c>
      <c r="I18" s="324">
        <v>0</v>
      </c>
      <c r="J18" s="324">
        <v>1113899.2409999999</v>
      </c>
      <c r="K18" s="221">
        <v>0.60927837918535688</v>
      </c>
      <c r="L18" s="221">
        <v>0.5660514364137077</v>
      </c>
      <c r="M18" s="215">
        <f t="shared" si="0"/>
        <v>1.5660514364137077</v>
      </c>
      <c r="N18" s="221">
        <v>0.8</v>
      </c>
      <c r="O18" s="221">
        <v>0.35499999999999998</v>
      </c>
      <c r="P18" s="221">
        <v>0.54500000000000004</v>
      </c>
      <c r="Q18" s="221">
        <v>0.56999999999999995</v>
      </c>
      <c r="R18" s="221">
        <v>0.32</v>
      </c>
      <c r="S18" s="323">
        <v>980272.96938701917</v>
      </c>
      <c r="T18" s="323">
        <v>2519632.969478867</v>
      </c>
      <c r="U18" s="323">
        <v>1539360.000091848</v>
      </c>
      <c r="V18" s="323">
        <v>301598.24525473989</v>
      </c>
      <c r="W18" s="323">
        <v>775209.46309067833</v>
      </c>
      <c r="X18" s="323">
        <v>473611.21783593838</v>
      </c>
      <c r="Y18" s="323">
        <v>380482.6914831766</v>
      </c>
      <c r="Z18" s="323">
        <v>356447.75712000002</v>
      </c>
      <c r="AA18" s="325">
        <v>0</v>
      </c>
      <c r="AB18" s="325">
        <v>0</v>
      </c>
      <c r="AC18" s="326">
        <f t="shared" si="2"/>
        <v>1539360.000091848</v>
      </c>
      <c r="AD18" s="326">
        <f t="shared" si="3"/>
        <v>473611.21783593838</v>
      </c>
      <c r="AE18" s="326">
        <f t="shared" si="1"/>
        <v>-24034.934363176581</v>
      </c>
      <c r="AF18" s="223"/>
    </row>
    <row r="19" spans="2:32" x14ac:dyDescent="0.3">
      <c r="B19" s="210">
        <v>16</v>
      </c>
      <c r="C19" s="218" t="s">
        <v>10</v>
      </c>
      <c r="D19" s="218" t="s">
        <v>1031</v>
      </c>
      <c r="E19" s="219" t="s">
        <v>1021</v>
      </c>
      <c r="F19" s="211" t="s">
        <v>1032</v>
      </c>
      <c r="G19" s="211" t="s">
        <v>1033</v>
      </c>
      <c r="H19" s="324">
        <v>2024488.537</v>
      </c>
      <c r="I19" s="324">
        <v>0</v>
      </c>
      <c r="J19" s="324">
        <v>1006435.121</v>
      </c>
      <c r="K19" s="221">
        <v>0.60927837918535688</v>
      </c>
      <c r="L19" s="221">
        <v>0.5660514364137077</v>
      </c>
      <c r="M19" s="215">
        <f t="shared" si="0"/>
        <v>1.5660514364137077</v>
      </c>
      <c r="N19" s="221">
        <v>0.8</v>
      </c>
      <c r="O19" s="221">
        <v>0.38</v>
      </c>
      <c r="P19" s="221">
        <v>0.52</v>
      </c>
      <c r="Q19" s="221">
        <v>0.56999999999999995</v>
      </c>
      <c r="R19" s="221">
        <v>0.32</v>
      </c>
      <c r="S19" s="323">
        <v>1233477.094502694</v>
      </c>
      <c r="T19" s="323">
        <v>3170453.1813719356</v>
      </c>
      <c r="U19" s="323">
        <v>1936976.086869241</v>
      </c>
      <c r="V19" s="323">
        <v>620277.93522459595</v>
      </c>
      <c r="W19" s="323">
        <v>1594324.014472682</v>
      </c>
      <c r="X19" s="323">
        <v>974046.07924808608</v>
      </c>
      <c r="Y19" s="323">
        <v>338743.21228152118</v>
      </c>
      <c r="Z19" s="323">
        <v>322059.23872000002</v>
      </c>
      <c r="AA19" s="325">
        <v>0</v>
      </c>
      <c r="AB19" s="325">
        <v>0</v>
      </c>
      <c r="AC19" s="326">
        <f t="shared" si="2"/>
        <v>1936976.086869241</v>
      </c>
      <c r="AD19" s="326">
        <f t="shared" si="3"/>
        <v>974046.07924808608</v>
      </c>
      <c r="AE19" s="326">
        <f t="shared" si="1"/>
        <v>-16683.973561521154</v>
      </c>
      <c r="AF19" s="223"/>
    </row>
    <row r="20" spans="2:32" x14ac:dyDescent="0.3">
      <c r="B20" s="210">
        <v>17</v>
      </c>
      <c r="C20" s="218" t="s">
        <v>8</v>
      </c>
      <c r="D20" s="218" t="s">
        <v>1028</v>
      </c>
      <c r="E20" s="219" t="s">
        <v>1022</v>
      </c>
      <c r="F20" s="211" t="s">
        <v>1032</v>
      </c>
      <c r="G20" s="211" t="s">
        <v>1033</v>
      </c>
      <c r="H20" s="324">
        <v>192314.61799999999</v>
      </c>
      <c r="I20" s="324">
        <v>0</v>
      </c>
      <c r="J20" s="324">
        <v>38955.682000000001</v>
      </c>
      <c r="K20" s="221">
        <v>0.69354196474410179</v>
      </c>
      <c r="L20" s="221">
        <v>0.55940648909700319</v>
      </c>
      <c r="M20" s="215">
        <f t="shared" si="0"/>
        <v>1.5594064890970032</v>
      </c>
      <c r="N20" s="221">
        <v>0.8</v>
      </c>
      <c r="O20" s="221">
        <v>0.36</v>
      </c>
      <c r="P20" s="221">
        <v>0.54</v>
      </c>
      <c r="Q20" s="221">
        <v>0.6</v>
      </c>
      <c r="R20" s="221">
        <v>0.36</v>
      </c>
      <c r="S20" s="323">
        <v>133378.25801673139</v>
      </c>
      <c r="T20" s="323">
        <v>299896.66325741145</v>
      </c>
      <c r="U20" s="323">
        <v>166518.40524068</v>
      </c>
      <c r="V20" s="323">
        <v>106360.85778450499</v>
      </c>
      <c r="W20" s="323">
        <v>239148.91995941201</v>
      </c>
      <c r="X20" s="323">
        <v>132788.06217490701</v>
      </c>
      <c r="Y20" s="323">
        <v>14024.04552</v>
      </c>
      <c r="Z20" s="323">
        <v>14024.04552</v>
      </c>
      <c r="AA20" s="325">
        <v>0</v>
      </c>
      <c r="AB20" s="325">
        <v>0</v>
      </c>
      <c r="AC20" s="326">
        <f t="shared" si="2"/>
        <v>166518.40524068</v>
      </c>
      <c r="AD20" s="326">
        <f t="shared" si="3"/>
        <v>132788.06217490701</v>
      </c>
      <c r="AE20" s="326">
        <f t="shared" si="1"/>
        <v>0</v>
      </c>
      <c r="AF20" s="223"/>
    </row>
    <row r="21" spans="2:32" x14ac:dyDescent="0.3">
      <c r="B21" s="210">
        <v>18</v>
      </c>
      <c r="C21" s="218" t="s">
        <v>8</v>
      </c>
      <c r="D21" s="218" t="s">
        <v>1029</v>
      </c>
      <c r="E21" s="219" t="s">
        <v>1022</v>
      </c>
      <c r="F21" s="211" t="s">
        <v>1032</v>
      </c>
      <c r="G21" s="211" t="s">
        <v>1033</v>
      </c>
      <c r="H21" s="324">
        <v>527012.94799999997</v>
      </c>
      <c r="I21" s="324">
        <v>0</v>
      </c>
      <c r="J21" s="324">
        <v>162319.99</v>
      </c>
      <c r="K21" s="221">
        <v>0.69354196474410179</v>
      </c>
      <c r="L21" s="221">
        <v>0.55940648909700319</v>
      </c>
      <c r="M21" s="215">
        <f t="shared" si="0"/>
        <v>1.5594064890970032</v>
      </c>
      <c r="N21" s="221">
        <v>0.8</v>
      </c>
      <c r="O21" s="221">
        <v>0.39</v>
      </c>
      <c r="P21" s="221">
        <v>0.54</v>
      </c>
      <c r="Q21" s="221">
        <v>0.6</v>
      </c>
      <c r="R21" s="221">
        <v>0.34</v>
      </c>
      <c r="S21" s="323">
        <v>365505.59540150117</v>
      </c>
      <c r="T21" s="323">
        <v>821827.41094934149</v>
      </c>
      <c r="U21" s="323">
        <v>456321.81554784044</v>
      </c>
      <c r="V21" s="323">
        <v>252929.87061965821</v>
      </c>
      <c r="W21" s="323">
        <v>568704.56523318088</v>
      </c>
      <c r="X21" s="323">
        <v>315774.69461352262</v>
      </c>
      <c r="Y21" s="323">
        <v>55188.796600000001</v>
      </c>
      <c r="Z21" s="323">
        <v>55188.796600000001</v>
      </c>
      <c r="AA21" s="325">
        <v>0</v>
      </c>
      <c r="AB21" s="325">
        <v>0</v>
      </c>
      <c r="AC21" s="326">
        <f t="shared" si="2"/>
        <v>456321.81554784044</v>
      </c>
      <c r="AD21" s="326">
        <f t="shared" si="3"/>
        <v>315774.69461352262</v>
      </c>
      <c r="AE21" s="326">
        <f t="shared" si="1"/>
        <v>0</v>
      </c>
      <c r="AF21" s="223"/>
    </row>
    <row r="22" spans="2:32" x14ac:dyDescent="0.3">
      <c r="B22" s="210">
        <v>19</v>
      </c>
      <c r="C22" s="218" t="s">
        <v>8</v>
      </c>
      <c r="D22" s="218" t="s">
        <v>1030</v>
      </c>
      <c r="E22" s="219" t="s">
        <v>1022</v>
      </c>
      <c r="F22" s="211" t="s">
        <v>1032</v>
      </c>
      <c r="G22" s="211" t="s">
        <v>1033</v>
      </c>
      <c r="H22" s="324">
        <v>19169845.815000001</v>
      </c>
      <c r="I22" s="324">
        <v>0</v>
      </c>
      <c r="J22" s="324">
        <v>3882903.8309999998</v>
      </c>
      <c r="K22" s="221">
        <v>0.69354196474410179</v>
      </c>
      <c r="L22" s="221">
        <v>0.55940648909700319</v>
      </c>
      <c r="M22" s="215">
        <f t="shared" si="0"/>
        <v>1.5594064890970032</v>
      </c>
      <c r="N22" s="221">
        <v>0.8</v>
      </c>
      <c r="O22" s="221">
        <v>0.39</v>
      </c>
      <c r="P22" s="221">
        <v>0.55000000000000004</v>
      </c>
      <c r="Q22" s="221">
        <v>0.6</v>
      </c>
      <c r="R22" s="221">
        <v>0.33</v>
      </c>
      <c r="S22" s="323">
        <v>13295092.5303766</v>
      </c>
      <c r="T22" s="323">
        <v>29893581.958900027</v>
      </c>
      <c r="U22" s="323">
        <v>16598489.428523431</v>
      </c>
      <c r="V22" s="323">
        <v>10602135.778512461</v>
      </c>
      <c r="W22" s="323">
        <v>23838556.528299019</v>
      </c>
      <c r="X22" s="323">
        <v>13236420.749786559</v>
      </c>
      <c r="Y22" s="323">
        <v>1281358.2642300001</v>
      </c>
      <c r="Z22" s="323">
        <v>1281358.2642300001</v>
      </c>
      <c r="AA22" s="325">
        <v>0</v>
      </c>
      <c r="AB22" s="325">
        <v>0</v>
      </c>
      <c r="AC22" s="326">
        <f t="shared" si="2"/>
        <v>16598489.428523431</v>
      </c>
      <c r="AD22" s="326">
        <f t="shared" si="3"/>
        <v>13236420.749786559</v>
      </c>
      <c r="AE22" s="326">
        <f t="shared" si="1"/>
        <v>0</v>
      </c>
      <c r="AF22" s="223"/>
    </row>
    <row r="23" spans="2:32" x14ac:dyDescent="0.3">
      <c r="B23" s="210">
        <v>20</v>
      </c>
      <c r="C23" s="218" t="s">
        <v>8</v>
      </c>
      <c r="D23" s="218" t="s">
        <v>1031</v>
      </c>
      <c r="E23" s="219" t="s">
        <v>1022</v>
      </c>
      <c r="F23" s="211" t="s">
        <v>1032</v>
      </c>
      <c r="G23" s="211" t="s">
        <v>1033</v>
      </c>
      <c r="H23" s="324">
        <v>18507879.363000002</v>
      </c>
      <c r="I23" s="324">
        <v>0</v>
      </c>
      <c r="J23" s="324">
        <v>2880776.8590000002</v>
      </c>
      <c r="K23" s="221">
        <v>0.69354196474410179</v>
      </c>
      <c r="L23" s="221">
        <v>0.55940648909700319</v>
      </c>
      <c r="M23" s="215">
        <f t="shared" si="0"/>
        <v>1.5594064890970032</v>
      </c>
      <c r="N23" s="221">
        <v>0.8</v>
      </c>
      <c r="O23" s="221">
        <v>0.39</v>
      </c>
      <c r="P23" s="221">
        <v>0.56000000000000005</v>
      </c>
      <c r="Q23" s="221">
        <v>0.59</v>
      </c>
      <c r="R23" s="221">
        <v>0.32</v>
      </c>
      <c r="S23" s="323">
        <v>12835991.01666183</v>
      </c>
      <c r="T23" s="323">
        <v>28861307.178086713</v>
      </c>
      <c r="U23" s="323">
        <v>16025316.16142487</v>
      </c>
      <c r="V23" s="323">
        <v>10838051.373881631</v>
      </c>
      <c r="W23" s="323">
        <v>24369005.050521631</v>
      </c>
      <c r="X23" s="323">
        <v>13530953.676639989</v>
      </c>
      <c r="Y23" s="323">
        <v>921848.59487999999</v>
      </c>
      <c r="Z23" s="323">
        <v>921848.59487999999</v>
      </c>
      <c r="AA23" s="325">
        <v>0</v>
      </c>
      <c r="AB23" s="325">
        <v>0</v>
      </c>
      <c r="AC23" s="326">
        <f t="shared" si="2"/>
        <v>16025316.16142487</v>
      </c>
      <c r="AD23" s="326">
        <f t="shared" si="3"/>
        <v>13530953.676639989</v>
      </c>
      <c r="AE23" s="326">
        <f t="shared" si="1"/>
        <v>0</v>
      </c>
      <c r="AF23" s="223"/>
    </row>
    <row r="24" spans="2:32" x14ac:dyDescent="0.3">
      <c r="B24" s="210">
        <v>21</v>
      </c>
      <c r="C24" s="218" t="s">
        <v>10</v>
      </c>
      <c r="D24" s="218" t="s">
        <v>1028</v>
      </c>
      <c r="E24" s="219" t="s">
        <v>1022</v>
      </c>
      <c r="F24" s="211" t="s">
        <v>1032</v>
      </c>
      <c r="G24" s="211" t="s">
        <v>1033</v>
      </c>
      <c r="H24" s="324">
        <v>101400.503</v>
      </c>
      <c r="I24" s="324">
        <v>0</v>
      </c>
      <c r="J24" s="324">
        <v>28990.335999999999</v>
      </c>
      <c r="K24" s="221">
        <v>0.60927837918535688</v>
      </c>
      <c r="L24" s="221">
        <v>0.5660514364137077</v>
      </c>
      <c r="M24" s="215">
        <f t="shared" si="0"/>
        <v>1.5660514364137077</v>
      </c>
      <c r="N24" s="221">
        <v>0.8</v>
      </c>
      <c r="O24" s="221">
        <v>0.36</v>
      </c>
      <c r="P24" s="221">
        <v>0.54</v>
      </c>
      <c r="Q24" s="221">
        <v>0.6</v>
      </c>
      <c r="R24" s="221">
        <v>0.36</v>
      </c>
      <c r="S24" s="323">
        <v>61781.134116419918</v>
      </c>
      <c r="T24" s="323">
        <v>158798.4033762225</v>
      </c>
      <c r="U24" s="323">
        <v>97017.269259802575</v>
      </c>
      <c r="V24" s="323">
        <v>44117.949186301026</v>
      </c>
      <c r="W24" s="323">
        <v>113398.0460413065</v>
      </c>
      <c r="X24" s="323">
        <v>69280.096855005439</v>
      </c>
      <c r="Y24" s="323">
        <v>10436.520960000002</v>
      </c>
      <c r="Z24" s="323">
        <v>10436.520960000002</v>
      </c>
      <c r="AA24" s="325">
        <v>0</v>
      </c>
      <c r="AB24" s="325">
        <v>0</v>
      </c>
      <c r="AC24" s="326">
        <f t="shared" si="2"/>
        <v>97017.269259802575</v>
      </c>
      <c r="AD24" s="326">
        <f t="shared" si="3"/>
        <v>69280.096855005439</v>
      </c>
      <c r="AE24" s="326">
        <f t="shared" si="1"/>
        <v>0</v>
      </c>
      <c r="AF24" s="223"/>
    </row>
    <row r="25" spans="2:32" x14ac:dyDescent="0.3">
      <c r="B25" s="210">
        <v>22</v>
      </c>
      <c r="C25" s="218" t="s">
        <v>10</v>
      </c>
      <c r="D25" s="218" t="s">
        <v>1029</v>
      </c>
      <c r="E25" s="219" t="s">
        <v>1022</v>
      </c>
      <c r="F25" s="211" t="s">
        <v>1032</v>
      </c>
      <c r="G25" s="211" t="s">
        <v>1033</v>
      </c>
      <c r="H25" s="324">
        <v>313429.25599999999</v>
      </c>
      <c r="I25" s="324">
        <v>0</v>
      </c>
      <c r="J25" s="324">
        <v>100222.758</v>
      </c>
      <c r="K25" s="221">
        <v>0.60927837918535688</v>
      </c>
      <c r="L25" s="221">
        <v>0.5660514364137077</v>
      </c>
      <c r="M25" s="215">
        <f t="shared" si="0"/>
        <v>1.5660514364137077</v>
      </c>
      <c r="N25" s="221">
        <v>0.8</v>
      </c>
      <c r="O25" s="221">
        <v>0.39</v>
      </c>
      <c r="P25" s="221">
        <v>0.54</v>
      </c>
      <c r="Q25" s="221">
        <v>0.6</v>
      </c>
      <c r="R25" s="221">
        <v>0.34</v>
      </c>
      <c r="S25" s="323">
        <v>190965.6690849523</v>
      </c>
      <c r="T25" s="323">
        <v>490846.33657287969</v>
      </c>
      <c r="U25" s="323">
        <v>299880.66748792736</v>
      </c>
      <c r="V25" s="323">
        <v>129902.109533226</v>
      </c>
      <c r="W25" s="323">
        <v>333892.34244563628</v>
      </c>
      <c r="X25" s="323">
        <v>203990.23291241028</v>
      </c>
      <c r="Y25" s="323">
        <v>36538.942174618998</v>
      </c>
      <c r="Z25" s="323">
        <v>34075.737719999997</v>
      </c>
      <c r="AA25" s="325">
        <v>0</v>
      </c>
      <c r="AB25" s="325">
        <v>0</v>
      </c>
      <c r="AC25" s="326">
        <f t="shared" si="2"/>
        <v>299880.66748792736</v>
      </c>
      <c r="AD25" s="326">
        <f t="shared" si="3"/>
        <v>203990.23291241028</v>
      </c>
      <c r="AE25" s="326">
        <f t="shared" si="1"/>
        <v>-2463.2044546190009</v>
      </c>
      <c r="AF25" s="223"/>
    </row>
    <row r="26" spans="2:32" x14ac:dyDescent="0.3">
      <c r="B26" s="210">
        <v>23</v>
      </c>
      <c r="C26" s="218" t="s">
        <v>10</v>
      </c>
      <c r="D26" s="218" t="s">
        <v>1030</v>
      </c>
      <c r="E26" s="219" t="s">
        <v>1022</v>
      </c>
      <c r="F26" s="211" t="s">
        <v>1032</v>
      </c>
      <c r="G26" s="211" t="s">
        <v>1033</v>
      </c>
      <c r="H26" s="324">
        <v>22969300.533</v>
      </c>
      <c r="I26" s="324">
        <v>0</v>
      </c>
      <c r="J26" s="324">
        <v>8298763.665</v>
      </c>
      <c r="K26" s="221">
        <v>0.60927837918535688</v>
      </c>
      <c r="L26" s="221">
        <v>0.5660514364137077</v>
      </c>
      <c r="M26" s="215">
        <f t="shared" si="0"/>
        <v>1.5660514364137077</v>
      </c>
      <c r="N26" s="221">
        <v>0.8</v>
      </c>
      <c r="O26" s="221">
        <v>0.39</v>
      </c>
      <c r="P26" s="221">
        <v>0.55000000000000004</v>
      </c>
      <c r="Q26" s="221">
        <v>0.6</v>
      </c>
      <c r="R26" s="221">
        <v>0.33</v>
      </c>
      <c r="S26" s="323">
        <v>13994698.19976759</v>
      </c>
      <c r="T26" s="323">
        <v>35971106.093122803</v>
      </c>
      <c r="U26" s="323">
        <v>21976407.893355202</v>
      </c>
      <c r="V26" s="323">
        <v>8938440.9247140624</v>
      </c>
      <c r="W26" s="323">
        <v>22974815.335091658</v>
      </c>
      <c r="X26" s="323">
        <v>14036374.41037759</v>
      </c>
      <c r="Y26" s="323">
        <v>3108528.4591871747</v>
      </c>
      <c r="Z26" s="323">
        <v>2738592.0094499998</v>
      </c>
      <c r="AA26" s="325">
        <v>0</v>
      </c>
      <c r="AB26" s="325">
        <v>0</v>
      </c>
      <c r="AC26" s="326">
        <f t="shared" si="2"/>
        <v>21976407.893355202</v>
      </c>
      <c r="AD26" s="326">
        <f t="shared" si="3"/>
        <v>14036374.41037759</v>
      </c>
      <c r="AE26" s="326">
        <f t="shared" ref="AE26:AE43" si="4">(Z26-Y26)-(AB26-AA26)</f>
        <v>-369936.4497371749</v>
      </c>
      <c r="AF26" s="223"/>
    </row>
    <row r="27" spans="2:32" x14ac:dyDescent="0.3">
      <c r="B27" s="210">
        <v>24</v>
      </c>
      <c r="C27" s="218" t="s">
        <v>10</v>
      </c>
      <c r="D27" s="218" t="s">
        <v>1031</v>
      </c>
      <c r="E27" s="219" t="s">
        <v>1022</v>
      </c>
      <c r="F27" s="211" t="s">
        <v>1032</v>
      </c>
      <c r="G27" s="211" t="s">
        <v>1033</v>
      </c>
      <c r="H27" s="324">
        <v>21605072.263999999</v>
      </c>
      <c r="I27" s="324">
        <v>0</v>
      </c>
      <c r="J27" s="324">
        <v>7618845.8509999998</v>
      </c>
      <c r="K27" s="221">
        <v>0.60927837918535688</v>
      </c>
      <c r="L27" s="221">
        <v>0.5660514364137077</v>
      </c>
      <c r="M27" s="215">
        <f t="shared" si="0"/>
        <v>1.5660514364137077</v>
      </c>
      <c r="N27" s="221">
        <v>0.8</v>
      </c>
      <c r="O27" s="221">
        <v>0.39</v>
      </c>
      <c r="P27" s="221">
        <v>0.56000000000000005</v>
      </c>
      <c r="Q27" s="221">
        <v>0.59</v>
      </c>
      <c r="R27" s="221">
        <v>0.32</v>
      </c>
      <c r="S27" s="323">
        <v>13163503.41119243</v>
      </c>
      <c r="T27" s="323">
        <v>33834654.452859163</v>
      </c>
      <c r="U27" s="323">
        <v>20671151.041666728</v>
      </c>
      <c r="V27" s="323">
        <v>8521505.359832067</v>
      </c>
      <c r="W27" s="323">
        <v>21903149.964085992</v>
      </c>
      <c r="X27" s="323">
        <v>13381644.60425392</v>
      </c>
      <c r="Y27" s="323">
        <v>2930035.1409837124</v>
      </c>
      <c r="Z27" s="323">
        <v>2438030.6723200004</v>
      </c>
      <c r="AA27" s="325">
        <v>0</v>
      </c>
      <c r="AB27" s="325">
        <v>0</v>
      </c>
      <c r="AC27" s="326">
        <f t="shared" si="2"/>
        <v>20671151.041666728</v>
      </c>
      <c r="AD27" s="326">
        <f t="shared" si="3"/>
        <v>13381644.60425392</v>
      </c>
      <c r="AE27" s="326">
        <f t="shared" si="4"/>
        <v>-492004.46866371203</v>
      </c>
      <c r="AF27" s="223"/>
    </row>
    <row r="28" spans="2:32" x14ac:dyDescent="0.3">
      <c r="B28" s="210">
        <v>25</v>
      </c>
      <c r="C28" s="218" t="s">
        <v>10</v>
      </c>
      <c r="D28" s="218" t="s">
        <v>1027</v>
      </c>
      <c r="E28" s="219" t="s">
        <v>1023</v>
      </c>
      <c r="F28" s="211" t="s">
        <v>1032</v>
      </c>
      <c r="G28" s="211" t="s">
        <v>1033</v>
      </c>
      <c r="H28" s="324">
        <v>983.48299999999995</v>
      </c>
      <c r="I28" s="324">
        <v>0</v>
      </c>
      <c r="J28" s="324">
        <v>75.632999999999996</v>
      </c>
      <c r="K28" s="221">
        <v>0.60927837918535688</v>
      </c>
      <c r="L28" s="221">
        <v>0.5660514364137077</v>
      </c>
      <c r="M28" s="215">
        <f t="shared" si="0"/>
        <v>1.5660514364137077</v>
      </c>
      <c r="N28" s="221">
        <v>0.5</v>
      </c>
      <c r="O28" s="221">
        <v>0.36</v>
      </c>
      <c r="P28" s="221">
        <v>0.59</v>
      </c>
      <c r="Q28" s="221">
        <v>0.45</v>
      </c>
      <c r="R28" s="221">
        <v>0.25</v>
      </c>
      <c r="S28" s="323">
        <v>599.21492819635228</v>
      </c>
      <c r="T28" s="323">
        <v>1540.1849648384618</v>
      </c>
      <c r="U28" s="323">
        <v>940.97003664211013</v>
      </c>
      <c r="V28" s="323">
        <v>553.13337654342615</v>
      </c>
      <c r="W28" s="323">
        <v>1421.7397965481839</v>
      </c>
      <c r="X28" s="323">
        <v>868.60642000475832</v>
      </c>
      <c r="Y28" s="323">
        <v>34.034849999999999</v>
      </c>
      <c r="Z28" s="323">
        <v>18.908249999999999</v>
      </c>
      <c r="AA28" s="325">
        <v>0</v>
      </c>
      <c r="AB28" s="325">
        <v>0</v>
      </c>
      <c r="AC28" s="326">
        <f t="shared" si="2"/>
        <v>940.97003664211013</v>
      </c>
      <c r="AD28" s="326">
        <f t="shared" si="3"/>
        <v>868.60642000475832</v>
      </c>
      <c r="AE28" s="326">
        <f t="shared" si="4"/>
        <v>-15.1266</v>
      </c>
      <c r="AF28" s="223"/>
    </row>
    <row r="29" spans="2:32" x14ac:dyDescent="0.3">
      <c r="B29" s="210">
        <v>26</v>
      </c>
      <c r="C29" s="218" t="s">
        <v>10</v>
      </c>
      <c r="D29" s="218" t="s">
        <v>1028</v>
      </c>
      <c r="E29" s="219" t="s">
        <v>1023</v>
      </c>
      <c r="F29" s="211" t="s">
        <v>1032</v>
      </c>
      <c r="G29" s="211" t="s">
        <v>1033</v>
      </c>
      <c r="H29" s="324">
        <v>113879.719</v>
      </c>
      <c r="I29" s="324">
        <v>0</v>
      </c>
      <c r="J29" s="324">
        <v>857.61900000000003</v>
      </c>
      <c r="K29" s="221">
        <v>0.60927837918535688</v>
      </c>
      <c r="L29" s="221">
        <v>0.5660514364137077</v>
      </c>
      <c r="M29" s="215">
        <f t="shared" si="0"/>
        <v>1.5660514364137077</v>
      </c>
      <c r="N29" s="221">
        <v>0.5</v>
      </c>
      <c r="O29" s="221">
        <v>0.36</v>
      </c>
      <c r="P29" s="221">
        <v>0.59</v>
      </c>
      <c r="Q29" s="221">
        <v>0.45</v>
      </c>
      <c r="R29" s="221">
        <v>0.25</v>
      </c>
      <c r="S29" s="323">
        <v>69384.45061440389</v>
      </c>
      <c r="T29" s="323">
        <v>178341.4975183394</v>
      </c>
      <c r="U29" s="323">
        <v>108957.04690393551</v>
      </c>
      <c r="V29" s="323">
        <v>68861.921900125322</v>
      </c>
      <c r="W29" s="323">
        <v>176998.42205149372</v>
      </c>
      <c r="X29" s="323">
        <v>108136.5001513684</v>
      </c>
      <c r="Y29" s="323">
        <v>385.92854999999997</v>
      </c>
      <c r="Z29" s="323">
        <v>214.40475000000001</v>
      </c>
      <c r="AA29" s="325">
        <v>0</v>
      </c>
      <c r="AB29" s="325">
        <v>0</v>
      </c>
      <c r="AC29" s="326">
        <f t="shared" si="2"/>
        <v>108957.04690393551</v>
      </c>
      <c r="AD29" s="326">
        <f t="shared" si="3"/>
        <v>108136.5001513684</v>
      </c>
      <c r="AE29" s="326">
        <f t="shared" si="4"/>
        <v>-171.52379999999997</v>
      </c>
      <c r="AF29" s="223"/>
    </row>
    <row r="30" spans="2:32" x14ac:dyDescent="0.3">
      <c r="B30" s="210">
        <v>27</v>
      </c>
      <c r="C30" s="218" t="s">
        <v>10</v>
      </c>
      <c r="D30" s="218" t="s">
        <v>1029</v>
      </c>
      <c r="E30" s="219" t="s">
        <v>1023</v>
      </c>
      <c r="F30" s="211" t="s">
        <v>1032</v>
      </c>
      <c r="G30" s="211" t="s">
        <v>1033</v>
      </c>
      <c r="H30" s="324">
        <v>547354.42200000002</v>
      </c>
      <c r="I30" s="324">
        <v>0</v>
      </c>
      <c r="J30" s="324">
        <v>1977.598</v>
      </c>
      <c r="K30" s="221">
        <v>0.60927837918535688</v>
      </c>
      <c r="L30" s="221">
        <v>0.5660514364137077</v>
      </c>
      <c r="M30" s="215">
        <f t="shared" si="0"/>
        <v>1.5660514364137077</v>
      </c>
      <c r="N30" s="221">
        <v>0.5</v>
      </c>
      <c r="O30" s="221">
        <v>0.36</v>
      </c>
      <c r="P30" s="221">
        <v>0.59</v>
      </c>
      <c r="Q30" s="221">
        <v>0.45</v>
      </c>
      <c r="R30" s="221">
        <v>0.25</v>
      </c>
      <c r="S30" s="323">
        <v>333491.21507609781</v>
      </c>
      <c r="T30" s="323">
        <v>857185.17880049464</v>
      </c>
      <c r="U30" s="323">
        <v>523693.96372439683</v>
      </c>
      <c r="V30" s="323">
        <v>332286.3073719776</v>
      </c>
      <c r="W30" s="323">
        <v>854088.15861194592</v>
      </c>
      <c r="X30" s="323">
        <v>521801.85123996821</v>
      </c>
      <c r="Y30" s="323">
        <v>889.91909999999996</v>
      </c>
      <c r="Z30" s="323">
        <v>494.39949999999999</v>
      </c>
      <c r="AA30" s="325">
        <v>0</v>
      </c>
      <c r="AB30" s="325">
        <v>0</v>
      </c>
      <c r="AC30" s="326">
        <f t="shared" si="2"/>
        <v>523693.96372439683</v>
      </c>
      <c r="AD30" s="326">
        <f t="shared" si="3"/>
        <v>521801.85123996821</v>
      </c>
      <c r="AE30" s="326">
        <f t="shared" si="4"/>
        <v>-395.51959999999997</v>
      </c>
      <c r="AF30" s="223"/>
    </row>
    <row r="31" spans="2:32" x14ac:dyDescent="0.3">
      <c r="B31" s="210">
        <v>28</v>
      </c>
      <c r="C31" s="218" t="s">
        <v>10</v>
      </c>
      <c r="D31" s="218" t="s">
        <v>1030</v>
      </c>
      <c r="E31" s="219" t="s">
        <v>1023</v>
      </c>
      <c r="F31" s="211" t="s">
        <v>1032</v>
      </c>
      <c r="G31" s="211" t="s">
        <v>1033</v>
      </c>
      <c r="H31" s="324">
        <v>17581837.772999998</v>
      </c>
      <c r="I31" s="324">
        <v>0</v>
      </c>
      <c r="J31" s="324">
        <v>270803.13199999998</v>
      </c>
      <c r="K31" s="221">
        <v>0.60927837918535688</v>
      </c>
      <c r="L31" s="221">
        <v>0.5660514364137077</v>
      </c>
      <c r="M31" s="215">
        <f t="shared" si="0"/>
        <v>1.5660514364137077</v>
      </c>
      <c r="N31" s="221">
        <v>0.5</v>
      </c>
      <c r="O31" s="221">
        <v>0.36</v>
      </c>
      <c r="P31" s="221">
        <v>0.59</v>
      </c>
      <c r="Q31" s="221">
        <v>0.45</v>
      </c>
      <c r="R31" s="221">
        <v>0.25</v>
      </c>
      <c r="S31" s="323">
        <v>10712233.62143332</v>
      </c>
      <c r="T31" s="323">
        <v>27534062.299199428</v>
      </c>
      <c r="U31" s="323">
        <v>16821828.677766111</v>
      </c>
      <c r="V31" s="323">
        <v>10547239.12809005</v>
      </c>
      <c r="W31" s="323">
        <v>27109970.665345501</v>
      </c>
      <c r="X31" s="323">
        <v>16562731.53725546</v>
      </c>
      <c r="Y31" s="323">
        <v>121861.4094</v>
      </c>
      <c r="Z31" s="323">
        <v>67700.782999999996</v>
      </c>
      <c r="AA31" s="325">
        <v>0</v>
      </c>
      <c r="AB31" s="325">
        <v>0</v>
      </c>
      <c r="AC31" s="326">
        <f t="shared" si="2"/>
        <v>16821828.677766111</v>
      </c>
      <c r="AD31" s="326">
        <f t="shared" si="3"/>
        <v>16562731.53725546</v>
      </c>
      <c r="AE31" s="326">
        <f t="shared" si="4"/>
        <v>-54160.626400000008</v>
      </c>
      <c r="AF31" s="223"/>
    </row>
    <row r="32" spans="2:32" x14ac:dyDescent="0.3">
      <c r="B32" s="210">
        <v>29</v>
      </c>
      <c r="C32" s="218" t="s">
        <v>10</v>
      </c>
      <c r="D32" s="218" t="s">
        <v>1031</v>
      </c>
      <c r="E32" s="219" t="s">
        <v>1023</v>
      </c>
      <c r="F32" s="211" t="s">
        <v>1032</v>
      </c>
      <c r="G32" s="211" t="s">
        <v>1033</v>
      </c>
      <c r="H32" s="324">
        <v>18028611.835000001</v>
      </c>
      <c r="I32" s="324">
        <v>0</v>
      </c>
      <c r="J32" s="324">
        <v>342708.62900000002</v>
      </c>
      <c r="K32" s="221">
        <v>0.60927837918535688</v>
      </c>
      <c r="L32" s="221">
        <v>0.5660514364137077</v>
      </c>
      <c r="M32" s="215">
        <f t="shared" si="0"/>
        <v>1.5660514364137077</v>
      </c>
      <c r="N32" s="221">
        <v>0.5</v>
      </c>
      <c r="O32" s="221">
        <v>0.36</v>
      </c>
      <c r="P32" s="221">
        <v>0.59</v>
      </c>
      <c r="Q32" s="221">
        <v>0.45</v>
      </c>
      <c r="R32" s="221">
        <v>0.27</v>
      </c>
      <c r="S32" s="323">
        <v>10984443.397790739</v>
      </c>
      <c r="T32" s="323">
        <v>28233733.460746922</v>
      </c>
      <c r="U32" s="323">
        <v>17249290.06295618</v>
      </c>
      <c r="V32" s="323">
        <v>10775638.43978079</v>
      </c>
      <c r="W32" s="323">
        <v>27697034.120030101</v>
      </c>
      <c r="X32" s="323">
        <v>16921395.680249311</v>
      </c>
      <c r="Y32" s="323">
        <v>154218.88305</v>
      </c>
      <c r="Z32" s="323">
        <v>92531.329830000017</v>
      </c>
      <c r="AA32" s="325">
        <v>0</v>
      </c>
      <c r="AB32" s="325">
        <v>0</v>
      </c>
      <c r="AC32" s="326">
        <f t="shared" si="2"/>
        <v>17249290.06295618</v>
      </c>
      <c r="AD32" s="326">
        <f t="shared" si="3"/>
        <v>16921395.680249311</v>
      </c>
      <c r="AE32" s="326">
        <f t="shared" si="4"/>
        <v>-61687.553219999987</v>
      </c>
      <c r="AF32" s="223"/>
    </row>
    <row r="33" spans="2:32" x14ac:dyDescent="0.3">
      <c r="B33" s="210">
        <v>30</v>
      </c>
      <c r="C33" s="218" t="s">
        <v>13</v>
      </c>
      <c r="D33" s="218" t="s">
        <v>1025</v>
      </c>
      <c r="E33" s="219" t="s">
        <v>1023</v>
      </c>
      <c r="F33" s="211" t="s">
        <v>1032</v>
      </c>
      <c r="G33" s="211" t="s">
        <v>1033</v>
      </c>
      <c r="H33" s="324">
        <v>1835.95</v>
      </c>
      <c r="I33" s="324">
        <v>0</v>
      </c>
      <c r="J33" s="324">
        <v>550.78499999999997</v>
      </c>
      <c r="K33" s="221">
        <v>0.62259660498859748</v>
      </c>
      <c r="L33" s="221">
        <v>3.78E-2</v>
      </c>
      <c r="M33" s="215">
        <f t="shared" si="0"/>
        <v>1.0378000000000001</v>
      </c>
      <c r="N33" s="221">
        <v>0.5</v>
      </c>
      <c r="O33" s="221">
        <v>0.36</v>
      </c>
      <c r="P33" s="221">
        <v>0.59</v>
      </c>
      <c r="Q33" s="221">
        <v>0.45</v>
      </c>
      <c r="R33" s="221">
        <v>0.25</v>
      </c>
      <c r="S33" s="323">
        <v>1143.056236928815</v>
      </c>
      <c r="T33" s="323">
        <v>1905.3489099999999</v>
      </c>
      <c r="U33" s="323">
        <v>762.29267307118471</v>
      </c>
      <c r="V33" s="323">
        <v>800.13936585017086</v>
      </c>
      <c r="W33" s="323">
        <v>1333.7442369999999</v>
      </c>
      <c r="X33" s="323">
        <v>533.60487114982914</v>
      </c>
      <c r="Y33" s="323">
        <v>247.85325</v>
      </c>
      <c r="Z33" s="323">
        <v>138.30211350000002</v>
      </c>
      <c r="AA33" s="325">
        <v>0</v>
      </c>
      <c r="AB33" s="325">
        <v>0</v>
      </c>
      <c r="AC33" s="326">
        <f t="shared" si="2"/>
        <v>762.29267307118471</v>
      </c>
      <c r="AD33" s="326">
        <f t="shared" si="3"/>
        <v>533.60487114982914</v>
      </c>
      <c r="AE33" s="326">
        <f t="shared" si="4"/>
        <v>-109.55113649999998</v>
      </c>
      <c r="AF33" s="223"/>
    </row>
    <row r="34" spans="2:32" x14ac:dyDescent="0.3">
      <c r="B34" s="210">
        <v>31</v>
      </c>
      <c r="C34" s="218" t="s">
        <v>13</v>
      </c>
      <c r="D34" s="218" t="s">
        <v>1027</v>
      </c>
      <c r="E34" s="219" t="s">
        <v>1023</v>
      </c>
      <c r="F34" s="211" t="s">
        <v>1032</v>
      </c>
      <c r="G34" s="211" t="s">
        <v>1033</v>
      </c>
      <c r="H34" s="324">
        <v>1118.6120000000001</v>
      </c>
      <c r="I34" s="324">
        <v>0</v>
      </c>
      <c r="J34" s="324">
        <v>335.58199999999999</v>
      </c>
      <c r="K34" s="221">
        <v>0.62259660498859748</v>
      </c>
      <c r="L34" s="221">
        <v>3.78E-2</v>
      </c>
      <c r="M34" s="215">
        <f t="shared" si="0"/>
        <v>1.0378000000000001</v>
      </c>
      <c r="N34" s="221">
        <v>0.5</v>
      </c>
      <c r="O34" s="221">
        <v>0.36</v>
      </c>
      <c r="P34" s="221">
        <v>0.59</v>
      </c>
      <c r="Q34" s="221">
        <v>0.45</v>
      </c>
      <c r="R34" s="221">
        <v>0.25</v>
      </c>
      <c r="S34" s="323">
        <v>696.44403349950505</v>
      </c>
      <c r="T34" s="323">
        <v>1160.8955335999999</v>
      </c>
      <c r="U34" s="323">
        <v>464.45150010049491</v>
      </c>
      <c r="V34" s="323">
        <v>487.5118196042215</v>
      </c>
      <c r="W34" s="323">
        <v>812.62853400000006</v>
      </c>
      <c r="X34" s="323">
        <v>325.11671439577862</v>
      </c>
      <c r="Y34" s="323">
        <v>151.0119</v>
      </c>
      <c r="Z34" s="323">
        <v>84.264640199999974</v>
      </c>
      <c r="AA34" s="325">
        <v>0</v>
      </c>
      <c r="AB34" s="325">
        <v>0</v>
      </c>
      <c r="AC34" s="326">
        <f t="shared" si="2"/>
        <v>464.45150010049491</v>
      </c>
      <c r="AD34" s="326">
        <f t="shared" si="3"/>
        <v>325.11671439577862</v>
      </c>
      <c r="AE34" s="326">
        <f t="shared" si="4"/>
        <v>-66.747259800000023</v>
      </c>
      <c r="AF34" s="223"/>
    </row>
    <row r="35" spans="2:32" x14ac:dyDescent="0.3">
      <c r="B35" s="210">
        <v>32</v>
      </c>
      <c r="C35" s="218" t="s">
        <v>13</v>
      </c>
      <c r="D35" s="218" t="s">
        <v>1028</v>
      </c>
      <c r="E35" s="219" t="s">
        <v>1023</v>
      </c>
      <c r="F35" s="211" t="s">
        <v>1032</v>
      </c>
      <c r="G35" s="211" t="s">
        <v>1033</v>
      </c>
      <c r="H35" s="324">
        <v>73778.554000000004</v>
      </c>
      <c r="I35" s="324">
        <v>0</v>
      </c>
      <c r="J35" s="324">
        <v>37080.197</v>
      </c>
      <c r="K35" s="221">
        <v>0.62259660498859748</v>
      </c>
      <c r="L35" s="221">
        <v>3.78E-2</v>
      </c>
      <c r="M35" s="215">
        <f t="shared" si="0"/>
        <v>1.0378000000000001</v>
      </c>
      <c r="N35" s="221">
        <v>0.5</v>
      </c>
      <c r="O35" s="221">
        <v>0.36</v>
      </c>
      <c r="P35" s="221">
        <v>0.59</v>
      </c>
      <c r="Q35" s="221">
        <v>0.45</v>
      </c>
      <c r="R35" s="221">
        <v>0.25</v>
      </c>
      <c r="S35" s="323">
        <v>45934.277241367905</v>
      </c>
      <c r="T35" s="323">
        <v>76567.383341200009</v>
      </c>
      <c r="U35" s="323">
        <v>30633.106099832097</v>
      </c>
      <c r="V35" s="323">
        <v>22848.272476859529</v>
      </c>
      <c r="W35" s="323">
        <v>38085.554894599998</v>
      </c>
      <c r="X35" s="323">
        <v>15237.282417740469</v>
      </c>
      <c r="Y35" s="323">
        <v>16686.088650000002</v>
      </c>
      <c r="Z35" s="323">
        <v>9310.8374666999971</v>
      </c>
      <c r="AA35" s="325">
        <v>0</v>
      </c>
      <c r="AB35" s="325">
        <v>0</v>
      </c>
      <c r="AC35" s="326">
        <f t="shared" si="2"/>
        <v>30633.106099832097</v>
      </c>
      <c r="AD35" s="326">
        <f t="shared" si="3"/>
        <v>15237.282417740469</v>
      </c>
      <c r="AE35" s="326">
        <f t="shared" si="4"/>
        <v>-7375.2511833000044</v>
      </c>
      <c r="AF35" s="223"/>
    </row>
    <row r="36" spans="2:32" x14ac:dyDescent="0.3">
      <c r="B36" s="210">
        <v>33</v>
      </c>
      <c r="C36" s="218" t="s">
        <v>13</v>
      </c>
      <c r="D36" s="218" t="s">
        <v>1029</v>
      </c>
      <c r="E36" s="219" t="s">
        <v>1023</v>
      </c>
      <c r="F36" s="211" t="s">
        <v>1032</v>
      </c>
      <c r="G36" s="211" t="s">
        <v>1033</v>
      </c>
      <c r="H36" s="324">
        <v>306086.01</v>
      </c>
      <c r="I36" s="324">
        <v>0</v>
      </c>
      <c r="J36" s="324">
        <v>111250.85799999999</v>
      </c>
      <c r="K36" s="221">
        <v>0.62259660498859748</v>
      </c>
      <c r="L36" s="221">
        <v>3.78E-2</v>
      </c>
      <c r="M36" s="215">
        <f t="shared" si="0"/>
        <v>1.0378000000000001</v>
      </c>
      <c r="N36" s="221">
        <v>0.5</v>
      </c>
      <c r="O36" s="221">
        <v>0.36</v>
      </c>
      <c r="P36" s="221">
        <v>0.59</v>
      </c>
      <c r="Q36" s="221">
        <v>0.45</v>
      </c>
      <c r="R36" s="221">
        <v>0.25</v>
      </c>
      <c r="S36" s="323">
        <v>190568.11066050589</v>
      </c>
      <c r="T36" s="323">
        <v>317656.06117799995</v>
      </c>
      <c r="U36" s="323">
        <v>127087.9505174941</v>
      </c>
      <c r="V36" s="323">
        <v>121303.7041676373</v>
      </c>
      <c r="W36" s="323">
        <v>202199.92074559999</v>
      </c>
      <c r="X36" s="323">
        <v>80896.216577962667</v>
      </c>
      <c r="Y36" s="323">
        <v>50062.886100000003</v>
      </c>
      <c r="Z36" s="323">
        <v>27935.090443799992</v>
      </c>
      <c r="AA36" s="325">
        <v>0</v>
      </c>
      <c r="AB36" s="325">
        <v>0</v>
      </c>
      <c r="AC36" s="326">
        <f t="shared" si="2"/>
        <v>127087.9505174941</v>
      </c>
      <c r="AD36" s="326">
        <f t="shared" si="3"/>
        <v>80896.216577962667</v>
      </c>
      <c r="AE36" s="326">
        <f t="shared" si="4"/>
        <v>-22127.795656200011</v>
      </c>
      <c r="AF36" s="223"/>
    </row>
    <row r="37" spans="2:32" x14ac:dyDescent="0.3">
      <c r="B37" s="210">
        <v>34</v>
      </c>
      <c r="C37" s="218" t="s">
        <v>13</v>
      </c>
      <c r="D37" s="218" t="s">
        <v>1030</v>
      </c>
      <c r="E37" s="219" t="s">
        <v>1023</v>
      </c>
      <c r="F37" s="211" t="s">
        <v>1032</v>
      </c>
      <c r="G37" s="211" t="s">
        <v>1033</v>
      </c>
      <c r="H37" s="324">
        <v>14176329.813999999</v>
      </c>
      <c r="I37" s="324">
        <v>0</v>
      </c>
      <c r="J37" s="324">
        <v>4321245.5049999999</v>
      </c>
      <c r="K37" s="221">
        <v>0.62259660498859748</v>
      </c>
      <c r="L37" s="221">
        <v>3.78E-2</v>
      </c>
      <c r="M37" s="215">
        <f t="shared" si="0"/>
        <v>1.0378000000000001</v>
      </c>
      <c r="N37" s="221">
        <v>0.5</v>
      </c>
      <c r="O37" s="221">
        <v>0.36</v>
      </c>
      <c r="P37" s="221">
        <v>0.59</v>
      </c>
      <c r="Q37" s="221">
        <v>0.45</v>
      </c>
      <c r="R37" s="221">
        <v>0.25</v>
      </c>
      <c r="S37" s="323">
        <v>8826134.8133950345</v>
      </c>
      <c r="T37" s="323">
        <v>14712195.0809692</v>
      </c>
      <c r="U37" s="323">
        <v>5886060.267574165</v>
      </c>
      <c r="V37" s="323">
        <v>6135742.0326597979</v>
      </c>
      <c r="W37" s="323">
        <v>10227606.4958802</v>
      </c>
      <c r="X37" s="323">
        <v>4091864.463220404</v>
      </c>
      <c r="Y37" s="323">
        <v>1944560.47725</v>
      </c>
      <c r="Z37" s="323">
        <v>1085064.7463054999</v>
      </c>
      <c r="AA37" s="325">
        <v>0</v>
      </c>
      <c r="AB37" s="325">
        <v>0</v>
      </c>
      <c r="AC37" s="326">
        <f t="shared" si="2"/>
        <v>5886060.267574165</v>
      </c>
      <c r="AD37" s="326">
        <f t="shared" si="3"/>
        <v>4091864.463220404</v>
      </c>
      <c r="AE37" s="326">
        <f t="shared" si="4"/>
        <v>-859495.73094450007</v>
      </c>
      <c r="AF37" s="223"/>
    </row>
    <row r="38" spans="2:32" x14ac:dyDescent="0.3">
      <c r="B38" s="210">
        <v>35</v>
      </c>
      <c r="C38" s="218" t="s">
        <v>13</v>
      </c>
      <c r="D38" s="218" t="s">
        <v>1031</v>
      </c>
      <c r="E38" s="219" t="s">
        <v>1023</v>
      </c>
      <c r="F38" s="211" t="s">
        <v>1032</v>
      </c>
      <c r="G38" s="211" t="s">
        <v>1033</v>
      </c>
      <c r="H38" s="324">
        <v>17999300.179000001</v>
      </c>
      <c r="I38" s="324">
        <v>0</v>
      </c>
      <c r="J38" s="324">
        <v>5138605.62</v>
      </c>
      <c r="K38" s="221">
        <v>0.62259660498859748</v>
      </c>
      <c r="L38" s="221">
        <v>3.78E-2</v>
      </c>
      <c r="M38" s="215">
        <f t="shared" si="0"/>
        <v>1.0378000000000001</v>
      </c>
      <c r="N38" s="221">
        <v>0.5</v>
      </c>
      <c r="O38" s="221">
        <v>0.36</v>
      </c>
      <c r="P38" s="221">
        <v>0.59</v>
      </c>
      <c r="Q38" s="221">
        <v>0.45</v>
      </c>
      <c r="R38" s="221">
        <v>0.27</v>
      </c>
      <c r="S38" s="323">
        <v>11206303.183616051</v>
      </c>
      <c r="T38" s="323">
        <v>18679673.725766201</v>
      </c>
      <c r="U38" s="323">
        <v>7473370.5421501454</v>
      </c>
      <c r="V38" s="323">
        <v>8007024.7702287287</v>
      </c>
      <c r="W38" s="323">
        <v>13346828.8133302</v>
      </c>
      <c r="X38" s="323">
        <v>5339804.0431014718</v>
      </c>
      <c r="Y38" s="323">
        <v>2312372.5290000001</v>
      </c>
      <c r="Z38" s="323">
        <v>1387423.5174</v>
      </c>
      <c r="AA38" s="325">
        <v>0</v>
      </c>
      <c r="AB38" s="325">
        <v>0</v>
      </c>
      <c r="AC38" s="326">
        <f t="shared" si="2"/>
        <v>7473370.5421501454</v>
      </c>
      <c r="AD38" s="326">
        <f t="shared" si="3"/>
        <v>5339804.0431014718</v>
      </c>
      <c r="AE38" s="326">
        <f t="shared" si="4"/>
        <v>-924949.01160000009</v>
      </c>
      <c r="AF38" s="223"/>
    </row>
    <row r="39" spans="2:32" x14ac:dyDescent="0.3">
      <c r="B39" s="210">
        <v>36</v>
      </c>
      <c r="C39" s="218" t="s">
        <v>9</v>
      </c>
      <c r="D39" s="218" t="s">
        <v>1030</v>
      </c>
      <c r="E39" s="219" t="s">
        <v>1024</v>
      </c>
      <c r="F39" s="211"/>
      <c r="G39" s="211" t="s">
        <v>1033</v>
      </c>
      <c r="H39" s="324">
        <v>16147.124</v>
      </c>
      <c r="I39" s="324">
        <v>0</v>
      </c>
      <c r="J39" s="324">
        <v>2422.0700000000002</v>
      </c>
      <c r="K39" s="221">
        <v>0.36629144992804052</v>
      </c>
      <c r="L39" s="221">
        <v>0.1245223341111775</v>
      </c>
      <c r="M39" s="215">
        <f t="shared" si="0"/>
        <v>1.1245223341111774</v>
      </c>
      <c r="N39" s="221">
        <v>0.71875</v>
      </c>
      <c r="O39" s="221">
        <v>0.33500000000000002</v>
      </c>
      <c r="P39" s="221">
        <v>0.49</v>
      </c>
      <c r="Q39" s="221">
        <v>0.45</v>
      </c>
      <c r="R39" s="221">
        <v>0.22</v>
      </c>
      <c r="S39" s="323">
        <v>5914.5534621278603</v>
      </c>
      <c r="T39" s="323">
        <v>18157.80156966261</v>
      </c>
      <c r="U39" s="323">
        <v>12243.24810753475</v>
      </c>
      <c r="V39" s="323">
        <v>5027.3699300006519</v>
      </c>
      <c r="W39" s="323">
        <v>15434.129759881951</v>
      </c>
      <c r="X39" s="323">
        <v>10406.759829881299</v>
      </c>
      <c r="Y39" s="323">
        <v>1089.9314999999999</v>
      </c>
      <c r="Z39" s="323">
        <v>532.85540000000003</v>
      </c>
      <c r="AA39" s="325">
        <v>0</v>
      </c>
      <c r="AB39" s="325">
        <v>0</v>
      </c>
      <c r="AC39" s="326">
        <f t="shared" si="2"/>
        <v>12243.24810753475</v>
      </c>
      <c r="AD39" s="326">
        <f t="shared" si="3"/>
        <v>10406.759829881299</v>
      </c>
      <c r="AE39" s="326">
        <f t="shared" si="4"/>
        <v>-557.07609999999988</v>
      </c>
      <c r="AF39" s="223"/>
    </row>
    <row r="40" spans="2:32" x14ac:dyDescent="0.3">
      <c r="B40" s="210">
        <v>37</v>
      </c>
      <c r="C40" s="218" t="s">
        <v>10</v>
      </c>
      <c r="D40" s="218" t="s">
        <v>1027</v>
      </c>
      <c r="E40" s="219" t="s">
        <v>1024</v>
      </c>
      <c r="F40" s="211"/>
      <c r="G40" s="211" t="s">
        <v>1033</v>
      </c>
      <c r="H40" s="324">
        <v>6820.8280000000004</v>
      </c>
      <c r="I40" s="324">
        <v>0</v>
      </c>
      <c r="J40" s="324">
        <v>2486.4070000000002</v>
      </c>
      <c r="K40" s="221">
        <v>0.60927837918535688</v>
      </c>
      <c r="L40" s="221">
        <v>0.5660514364137077</v>
      </c>
      <c r="M40" s="215">
        <f t="shared" si="0"/>
        <v>1.5660514364137077</v>
      </c>
      <c r="N40" s="221">
        <v>0.66666700000000001</v>
      </c>
      <c r="O40" s="221">
        <v>0.3</v>
      </c>
      <c r="P40" s="221">
        <v>0.5</v>
      </c>
      <c r="Q40" s="221">
        <v>0.4</v>
      </c>
      <c r="R40" s="221">
        <v>0.2</v>
      </c>
      <c r="S40" s="323">
        <v>4155.7830285420996</v>
      </c>
      <c r="T40" s="323">
        <v>10681.767486930839</v>
      </c>
      <c r="U40" s="323">
        <v>6525.9844583887379</v>
      </c>
      <c r="V40" s="323">
        <v>2640.8690015869743</v>
      </c>
      <c r="W40" s="323">
        <v>6787.9262330717402</v>
      </c>
      <c r="X40" s="323">
        <v>4147.0572314847659</v>
      </c>
      <c r="Y40" s="323">
        <v>730.54195903260722</v>
      </c>
      <c r="Z40" s="323">
        <v>497.28140000000002</v>
      </c>
      <c r="AA40" s="325">
        <v>0</v>
      </c>
      <c r="AB40" s="325">
        <v>0</v>
      </c>
      <c r="AC40" s="326">
        <f t="shared" si="2"/>
        <v>6525.9844583887379</v>
      </c>
      <c r="AD40" s="326">
        <f t="shared" si="3"/>
        <v>4147.0572314847659</v>
      </c>
      <c r="AE40" s="326">
        <f t="shared" si="4"/>
        <v>-233.2605590326072</v>
      </c>
      <c r="AF40" s="223"/>
    </row>
    <row r="41" spans="2:32" x14ac:dyDescent="0.3">
      <c r="B41" s="210">
        <v>38</v>
      </c>
      <c r="C41" s="218" t="s">
        <v>10</v>
      </c>
      <c r="D41" s="218" t="s">
        <v>1028</v>
      </c>
      <c r="E41" s="219" t="s">
        <v>1024</v>
      </c>
      <c r="F41" s="211"/>
      <c r="G41" s="211" t="s">
        <v>1033</v>
      </c>
      <c r="H41" s="324">
        <v>15907.341</v>
      </c>
      <c r="I41" s="324">
        <v>0</v>
      </c>
      <c r="J41" s="324">
        <v>3717.221</v>
      </c>
      <c r="K41" s="221">
        <v>0.60927837918535688</v>
      </c>
      <c r="L41" s="221">
        <v>0.5660514364137077</v>
      </c>
      <c r="M41" s="215">
        <f t="shared" si="0"/>
        <v>1.5660514364137077</v>
      </c>
      <c r="N41" s="221">
        <v>0.7</v>
      </c>
      <c r="O41" s="221">
        <v>0.315</v>
      </c>
      <c r="P41" s="221">
        <v>0.5</v>
      </c>
      <c r="Q41" s="221">
        <v>0.42</v>
      </c>
      <c r="R41" s="221">
        <v>0.21</v>
      </c>
      <c r="S41" s="323">
        <v>9691.9989416287754</v>
      </c>
      <c r="T41" s="323">
        <v>24911.714222572671</v>
      </c>
      <c r="U41" s="323">
        <v>15219.715280943889</v>
      </c>
      <c r="V41" s="323">
        <v>7427.1765556750024</v>
      </c>
      <c r="W41" s="323">
        <v>19090.354936055472</v>
      </c>
      <c r="X41" s="323">
        <v>11663.178380380459</v>
      </c>
      <c r="Y41" s="323">
        <v>1092.88206033236</v>
      </c>
      <c r="Z41" s="323">
        <v>780.61640999999986</v>
      </c>
      <c r="AA41" s="325">
        <v>0</v>
      </c>
      <c r="AB41" s="325">
        <v>0</v>
      </c>
      <c r="AC41" s="326">
        <f t="shared" si="2"/>
        <v>15219.715280943889</v>
      </c>
      <c r="AD41" s="326">
        <f t="shared" si="3"/>
        <v>11663.178380380459</v>
      </c>
      <c r="AE41" s="326">
        <f t="shared" si="4"/>
        <v>-312.26565033236011</v>
      </c>
      <c r="AF41" s="223"/>
    </row>
    <row r="42" spans="2:32" x14ac:dyDescent="0.3">
      <c r="B42" s="210">
        <v>39</v>
      </c>
      <c r="C42" s="218" t="s">
        <v>10</v>
      </c>
      <c r="D42" s="218" t="s">
        <v>1029</v>
      </c>
      <c r="E42" s="219" t="s">
        <v>1024</v>
      </c>
      <c r="F42" s="211"/>
      <c r="G42" s="211" t="s">
        <v>1033</v>
      </c>
      <c r="H42" s="324">
        <v>3369979.76</v>
      </c>
      <c r="I42" s="324">
        <v>0</v>
      </c>
      <c r="J42" s="324">
        <v>415458.24</v>
      </c>
      <c r="K42" s="221">
        <v>0.60927837918535688</v>
      </c>
      <c r="L42" s="221">
        <v>0.5660514364137077</v>
      </c>
      <c r="M42" s="215">
        <f t="shared" si="0"/>
        <v>1.5660514364137077</v>
      </c>
      <c r="N42" s="221">
        <v>0.7</v>
      </c>
      <c r="O42" s="221">
        <v>0.32500000000000001</v>
      </c>
      <c r="P42" s="221">
        <v>0.5</v>
      </c>
      <c r="Q42" s="221">
        <v>0.43</v>
      </c>
      <c r="R42" s="221">
        <v>0.22</v>
      </c>
      <c r="S42" s="323">
        <v>2053255.8060602578</v>
      </c>
      <c r="T42" s="323">
        <v>5277561.6438331222</v>
      </c>
      <c r="U42" s="323">
        <v>3224305.8377728639</v>
      </c>
      <c r="V42" s="323">
        <v>1800126.0829738569</v>
      </c>
      <c r="W42" s="323">
        <v>4626932.6703112107</v>
      </c>
      <c r="X42" s="323">
        <v>2826806.5873373542</v>
      </c>
      <c r="Y42" s="323">
        <v>125055.0634395193</v>
      </c>
      <c r="Z42" s="323">
        <v>91400.8128</v>
      </c>
      <c r="AA42" s="325">
        <v>0</v>
      </c>
      <c r="AB42" s="325">
        <v>0</v>
      </c>
      <c r="AC42" s="326">
        <f t="shared" si="2"/>
        <v>3224305.8377728639</v>
      </c>
      <c r="AD42" s="326">
        <f t="shared" si="3"/>
        <v>2826806.5873373542</v>
      </c>
      <c r="AE42" s="326">
        <f t="shared" si="4"/>
        <v>-33654.250639519305</v>
      </c>
      <c r="AF42" s="223"/>
    </row>
    <row r="43" spans="2:32" x14ac:dyDescent="0.3">
      <c r="B43" s="210">
        <v>40</v>
      </c>
      <c r="C43" s="218" t="s">
        <v>10</v>
      </c>
      <c r="D43" s="218" t="s">
        <v>1030</v>
      </c>
      <c r="E43" s="219" t="s">
        <v>1024</v>
      </c>
      <c r="F43" s="211"/>
      <c r="G43" s="211" t="s">
        <v>1033</v>
      </c>
      <c r="H43" s="324">
        <v>40583366.917000003</v>
      </c>
      <c r="I43" s="324">
        <v>0</v>
      </c>
      <c r="J43" s="324">
        <v>4826105.2050000001</v>
      </c>
      <c r="K43" s="221">
        <v>0.60927837918535688</v>
      </c>
      <c r="L43" s="221">
        <v>0.5660514364137077</v>
      </c>
      <c r="M43" s="215">
        <f t="shared" si="0"/>
        <v>1.5660514364137077</v>
      </c>
      <c r="N43" s="221">
        <v>0.71875</v>
      </c>
      <c r="O43" s="221">
        <v>0.33500000000000002</v>
      </c>
      <c r="P43" s="221">
        <v>0.49</v>
      </c>
      <c r="Q43" s="221">
        <v>0.45</v>
      </c>
      <c r="R43" s="221">
        <v>0.22</v>
      </c>
      <c r="S43" s="323">
        <v>24726568.017074391</v>
      </c>
      <c r="T43" s="323">
        <v>63555640.054872394</v>
      </c>
      <c r="U43" s="323">
        <v>38829072.037797995</v>
      </c>
      <c r="V43" s="323">
        <v>21786126.459993981</v>
      </c>
      <c r="W43" s="323">
        <v>55997711.06629847</v>
      </c>
      <c r="X43" s="323">
        <v>34211584.606304489</v>
      </c>
      <c r="Y43" s="323">
        <v>1413384.825189858</v>
      </c>
      <c r="Z43" s="323">
        <v>1061743.1451000001</v>
      </c>
      <c r="AA43" s="325">
        <v>0</v>
      </c>
      <c r="AB43" s="325">
        <v>0</v>
      </c>
      <c r="AC43" s="326">
        <f t="shared" si="2"/>
        <v>38829072.037797995</v>
      </c>
      <c r="AD43" s="326">
        <f t="shared" si="3"/>
        <v>34211584.606304489</v>
      </c>
      <c r="AE43" s="326">
        <f t="shared" si="4"/>
        <v>-351641.68008985789</v>
      </c>
      <c r="AF43" s="223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zoomScale="70" zoomScaleNormal="70" workbookViewId="0">
      <selection activeCell="A6" sqref="A6"/>
    </sheetView>
  </sheetViews>
  <sheetFormatPr defaultColWidth="8.875" defaultRowHeight="16.5" x14ac:dyDescent="0.3"/>
  <cols>
    <col min="1" max="1" width="2.25" style="225" customWidth="1"/>
    <col min="2" max="2" width="13.125" style="225" customWidth="1"/>
    <col min="3" max="3" width="9" style="224" bestFit="1" customWidth="1"/>
    <col min="4" max="4" width="10.625" style="224" customWidth="1"/>
    <col min="5" max="5" width="15.375" style="224" bestFit="1" customWidth="1"/>
    <col min="6" max="6" width="14" style="224" bestFit="1" customWidth="1"/>
    <col min="7" max="7" width="9.25" style="224" bestFit="1" customWidth="1"/>
    <col min="8" max="9" width="11.375" style="225" bestFit="1" customWidth="1"/>
    <col min="10" max="11" width="11.875" style="225" bestFit="1" customWidth="1"/>
    <col min="12" max="13" width="11.25" style="225" bestFit="1" customWidth="1"/>
    <col min="14" max="16" width="11.875" style="225" bestFit="1" customWidth="1"/>
    <col min="17" max="17" width="16.125" style="225" bestFit="1" customWidth="1"/>
    <col min="18" max="22" width="10.125" style="225" customWidth="1"/>
    <col min="23" max="24" width="18.125" style="225" bestFit="1" customWidth="1"/>
    <col min="25" max="25" width="45.25" style="225" bestFit="1" customWidth="1"/>
    <col min="26" max="26" width="23.125" style="225" bestFit="1" customWidth="1"/>
    <col min="27" max="27" width="13.875" style="225" bestFit="1" customWidth="1"/>
    <col min="28" max="28" width="9.5" style="225" bestFit="1" customWidth="1"/>
    <col min="29" max="16384" width="8.875" style="225"/>
  </cols>
  <sheetData>
    <row r="1" spans="2:25" s="227" customFormat="1" x14ac:dyDescent="0.3">
      <c r="B1" s="230"/>
      <c r="C1" s="237"/>
      <c r="D1" s="237"/>
      <c r="E1" s="237"/>
      <c r="F1" s="237"/>
      <c r="G1" s="237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Y1" s="231"/>
    </row>
    <row r="2" spans="2:25" s="229" customFormat="1" x14ac:dyDescent="0.3">
      <c r="B2" s="337" t="s">
        <v>238</v>
      </c>
      <c r="C2" s="333" t="s">
        <v>215</v>
      </c>
      <c r="D2" s="334"/>
      <c r="E2" s="334"/>
      <c r="F2" s="334"/>
      <c r="G2" s="335"/>
      <c r="H2" s="336" t="s">
        <v>239</v>
      </c>
      <c r="I2" s="336"/>
      <c r="J2" s="336"/>
      <c r="K2" s="336"/>
      <c r="L2" s="336" t="s">
        <v>240</v>
      </c>
      <c r="M2" s="336"/>
      <c r="N2" s="336"/>
      <c r="O2" s="336"/>
      <c r="P2" s="336"/>
      <c r="Q2" s="336"/>
      <c r="R2" s="336" t="s">
        <v>217</v>
      </c>
      <c r="S2" s="336"/>
      <c r="T2" s="336"/>
      <c r="U2" s="336"/>
      <c r="V2" s="336"/>
      <c r="W2" s="336" t="s">
        <v>241</v>
      </c>
      <c r="X2" s="336"/>
      <c r="Y2" s="201" t="s">
        <v>242</v>
      </c>
    </row>
    <row r="3" spans="2:25" s="232" customFormat="1" ht="33" x14ac:dyDescent="0.3">
      <c r="B3" s="338"/>
      <c r="C3" s="236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7" customFormat="1" x14ac:dyDescent="0.3">
      <c r="B4" s="202">
        <v>1</v>
      </c>
      <c r="C4" s="238"/>
      <c r="D4" s="238"/>
      <c r="E4" s="239"/>
      <c r="F4" s="238"/>
      <c r="G4" s="238"/>
      <c r="H4" s="213"/>
      <c r="I4" s="213"/>
      <c r="J4" s="213"/>
      <c r="K4" s="213"/>
      <c r="L4" s="213"/>
      <c r="M4" s="213"/>
      <c r="N4" s="213"/>
      <c r="O4" s="213"/>
      <c r="P4" s="216"/>
      <c r="Q4" s="216"/>
      <c r="R4" s="216"/>
      <c r="S4" s="216"/>
      <c r="T4" s="216"/>
      <c r="U4" s="216"/>
      <c r="V4" s="216"/>
      <c r="W4" s="213"/>
      <c r="X4" s="213"/>
      <c r="Y4" s="217"/>
    </row>
    <row r="5" spans="2:25" x14ac:dyDescent="0.3">
      <c r="B5" s="202">
        <v>2</v>
      </c>
      <c r="C5" s="240"/>
      <c r="D5" s="240"/>
      <c r="E5" s="241"/>
      <c r="F5" s="240"/>
      <c r="G5" s="240"/>
      <c r="H5" s="220"/>
      <c r="I5" s="220"/>
      <c r="J5" s="220"/>
      <c r="K5" s="220"/>
      <c r="L5" s="220"/>
      <c r="M5" s="220"/>
      <c r="N5" s="220"/>
      <c r="O5" s="220"/>
      <c r="P5" s="221"/>
      <c r="Q5" s="221"/>
      <c r="R5" s="221"/>
      <c r="S5" s="221"/>
      <c r="T5" s="221"/>
      <c r="U5" s="221"/>
      <c r="V5" s="221"/>
      <c r="W5" s="220"/>
      <c r="X5" s="220"/>
      <c r="Y5" s="222"/>
    </row>
    <row r="6" spans="2:25" x14ac:dyDescent="0.3">
      <c r="B6" s="202">
        <v>3</v>
      </c>
      <c r="C6" s="240"/>
      <c r="D6" s="240"/>
      <c r="E6" s="241"/>
      <c r="F6" s="240"/>
      <c r="G6" s="240"/>
      <c r="H6" s="220"/>
      <c r="I6" s="220"/>
      <c r="J6" s="220"/>
      <c r="K6" s="220"/>
      <c r="L6" s="220"/>
      <c r="M6" s="220"/>
      <c r="N6" s="220"/>
      <c r="O6" s="220"/>
      <c r="P6" s="221"/>
      <c r="Q6" s="221"/>
      <c r="R6" s="221"/>
      <c r="S6" s="221"/>
      <c r="T6" s="221"/>
      <c r="U6" s="221"/>
      <c r="V6" s="221"/>
      <c r="W6" s="220"/>
      <c r="X6" s="220"/>
      <c r="Y6" s="223"/>
    </row>
    <row r="7" spans="2:25" x14ac:dyDescent="0.3">
      <c r="B7" s="202">
        <v>4</v>
      </c>
      <c r="C7" s="240"/>
      <c r="D7" s="240"/>
      <c r="E7" s="241"/>
      <c r="F7" s="240"/>
      <c r="G7" s="240"/>
      <c r="H7" s="220"/>
      <c r="I7" s="220"/>
      <c r="J7" s="220"/>
      <c r="K7" s="220"/>
      <c r="L7" s="220"/>
      <c r="M7" s="220"/>
      <c r="N7" s="220"/>
      <c r="O7" s="220"/>
      <c r="P7" s="221"/>
      <c r="Q7" s="221"/>
      <c r="R7" s="221"/>
      <c r="S7" s="221"/>
      <c r="T7" s="221"/>
      <c r="U7" s="221"/>
      <c r="V7" s="221"/>
      <c r="W7" s="220"/>
      <c r="X7" s="220"/>
      <c r="Y7" s="223"/>
    </row>
    <row r="8" spans="2:25" x14ac:dyDescent="0.3">
      <c r="B8" s="202">
        <v>5</v>
      </c>
      <c r="C8" s="240"/>
      <c r="D8" s="240"/>
      <c r="E8" s="241"/>
      <c r="F8" s="240"/>
      <c r="G8" s="240"/>
      <c r="H8" s="220"/>
      <c r="I8" s="220"/>
      <c r="J8" s="220"/>
      <c r="K8" s="220"/>
      <c r="L8" s="220"/>
      <c r="M8" s="220"/>
      <c r="N8" s="220"/>
      <c r="O8" s="220"/>
      <c r="P8" s="221"/>
      <c r="Q8" s="221"/>
      <c r="R8" s="221"/>
      <c r="S8" s="221"/>
      <c r="T8" s="221"/>
      <c r="U8" s="221"/>
      <c r="V8" s="221"/>
      <c r="W8" s="220"/>
      <c r="X8" s="220"/>
      <c r="Y8" s="223"/>
    </row>
    <row r="9" spans="2:25" x14ac:dyDescent="0.3">
      <c r="B9" s="202">
        <v>6</v>
      </c>
      <c r="C9" s="240"/>
      <c r="D9" s="240"/>
      <c r="E9" s="241"/>
      <c r="F9" s="240"/>
      <c r="G9" s="240"/>
      <c r="H9" s="220"/>
      <c r="I9" s="220"/>
      <c r="J9" s="220"/>
      <c r="K9" s="220"/>
      <c r="L9" s="220"/>
      <c r="M9" s="220"/>
      <c r="N9" s="220"/>
      <c r="O9" s="220"/>
      <c r="P9" s="221"/>
      <c r="Q9" s="221"/>
      <c r="R9" s="221"/>
      <c r="S9" s="221"/>
      <c r="T9" s="221"/>
      <c r="U9" s="221"/>
      <c r="V9" s="221"/>
      <c r="W9" s="220"/>
      <c r="X9" s="220"/>
      <c r="Y9" s="223"/>
    </row>
    <row r="10" spans="2:25" x14ac:dyDescent="0.3">
      <c r="B10" s="202">
        <v>7</v>
      </c>
      <c r="C10" s="240"/>
      <c r="D10" s="240"/>
      <c r="E10" s="241"/>
      <c r="F10" s="240"/>
      <c r="G10" s="240"/>
      <c r="H10" s="220"/>
      <c r="I10" s="220"/>
      <c r="J10" s="220"/>
      <c r="K10" s="220"/>
      <c r="L10" s="220"/>
      <c r="M10" s="220"/>
      <c r="N10" s="220"/>
      <c r="O10" s="220"/>
      <c r="P10" s="221"/>
      <c r="Q10" s="221"/>
      <c r="R10" s="221"/>
      <c r="S10" s="221"/>
      <c r="T10" s="221"/>
      <c r="U10" s="221"/>
      <c r="V10" s="221"/>
      <c r="W10" s="220"/>
      <c r="X10" s="220"/>
      <c r="Y10" s="223"/>
    </row>
    <row r="11" spans="2:25" x14ac:dyDescent="0.3">
      <c r="B11" s="202">
        <v>8</v>
      </c>
      <c r="C11" s="240"/>
      <c r="D11" s="240"/>
      <c r="E11" s="241"/>
      <c r="F11" s="240"/>
      <c r="G11" s="240"/>
      <c r="H11" s="220"/>
      <c r="I11" s="220"/>
      <c r="J11" s="220"/>
      <c r="K11" s="220"/>
      <c r="L11" s="220"/>
      <c r="M11" s="220"/>
      <c r="N11" s="220"/>
      <c r="O11" s="220"/>
      <c r="P11" s="221"/>
      <c r="Q11" s="221"/>
      <c r="R11" s="221"/>
      <c r="S11" s="221"/>
      <c r="T11" s="221"/>
      <c r="U11" s="221"/>
      <c r="V11" s="221"/>
      <c r="W11" s="220"/>
      <c r="X11" s="220"/>
      <c r="Y11" s="223"/>
    </row>
    <row r="12" spans="2:25" x14ac:dyDescent="0.3">
      <c r="B12" s="202">
        <v>9</v>
      </c>
      <c r="C12" s="240"/>
      <c r="D12" s="240"/>
      <c r="E12" s="241"/>
      <c r="F12" s="240"/>
      <c r="G12" s="240"/>
      <c r="H12" s="220"/>
      <c r="I12" s="220"/>
      <c r="J12" s="220"/>
      <c r="K12" s="220"/>
      <c r="L12" s="220"/>
      <c r="M12" s="220"/>
      <c r="N12" s="220"/>
      <c r="O12" s="220"/>
      <c r="P12" s="221"/>
      <c r="Q12" s="221"/>
      <c r="R12" s="221"/>
      <c r="S12" s="221"/>
      <c r="T12" s="221"/>
      <c r="U12" s="221"/>
      <c r="V12" s="221"/>
      <c r="W12" s="220"/>
      <c r="X12" s="220"/>
      <c r="Y12" s="223"/>
    </row>
    <row r="13" spans="2:25" x14ac:dyDescent="0.3">
      <c r="B13" s="202">
        <v>10</v>
      </c>
      <c r="C13" s="240"/>
      <c r="D13" s="240"/>
      <c r="E13" s="241"/>
      <c r="F13" s="240"/>
      <c r="G13" s="240"/>
      <c r="H13" s="220"/>
      <c r="I13" s="220"/>
      <c r="J13" s="220"/>
      <c r="K13" s="220"/>
      <c r="L13" s="220"/>
      <c r="M13" s="220"/>
      <c r="N13" s="220"/>
      <c r="O13" s="220"/>
      <c r="P13" s="221"/>
      <c r="Q13" s="221"/>
      <c r="R13" s="221"/>
      <c r="S13" s="221"/>
      <c r="T13" s="221"/>
      <c r="U13" s="221"/>
      <c r="V13" s="221"/>
      <c r="W13" s="220"/>
      <c r="X13" s="220"/>
      <c r="Y13" s="223"/>
    </row>
    <row r="14" spans="2:25" x14ac:dyDescent="0.3">
      <c r="B14" s="202">
        <v>11</v>
      </c>
      <c r="C14" s="240"/>
      <c r="D14" s="240"/>
      <c r="E14" s="241"/>
      <c r="F14" s="240"/>
      <c r="G14" s="240"/>
      <c r="H14" s="220"/>
      <c r="I14" s="220"/>
      <c r="J14" s="220"/>
      <c r="K14" s="220"/>
      <c r="L14" s="220"/>
      <c r="M14" s="220"/>
      <c r="N14" s="220"/>
      <c r="O14" s="220"/>
      <c r="P14" s="221"/>
      <c r="Q14" s="221"/>
      <c r="R14" s="221"/>
      <c r="S14" s="221"/>
      <c r="T14" s="221"/>
      <c r="U14" s="221"/>
      <c r="V14" s="221"/>
      <c r="W14" s="220"/>
      <c r="X14" s="220"/>
      <c r="Y14" s="223"/>
    </row>
    <row r="15" spans="2:25" x14ac:dyDescent="0.3">
      <c r="B15" s="202">
        <v>12</v>
      </c>
      <c r="C15" s="240"/>
      <c r="D15" s="240"/>
      <c r="E15" s="241"/>
      <c r="F15" s="240"/>
      <c r="G15" s="240"/>
      <c r="H15" s="220"/>
      <c r="I15" s="220"/>
      <c r="J15" s="220"/>
      <c r="K15" s="220"/>
      <c r="L15" s="220"/>
      <c r="M15" s="220"/>
      <c r="N15" s="220"/>
      <c r="O15" s="220"/>
      <c r="P15" s="221"/>
      <c r="Q15" s="221"/>
      <c r="R15" s="221"/>
      <c r="S15" s="221"/>
      <c r="T15" s="221"/>
      <c r="U15" s="221"/>
      <c r="V15" s="221"/>
      <c r="W15" s="220"/>
      <c r="X15" s="220"/>
      <c r="Y15" s="223"/>
    </row>
    <row r="16" spans="2:25" x14ac:dyDescent="0.3">
      <c r="B16" s="202">
        <v>13</v>
      </c>
      <c r="C16" s="240"/>
      <c r="D16" s="240"/>
      <c r="E16" s="241"/>
      <c r="F16" s="240"/>
      <c r="G16" s="240"/>
      <c r="H16" s="220"/>
      <c r="I16" s="220"/>
      <c r="J16" s="220"/>
      <c r="K16" s="220"/>
      <c r="L16" s="220"/>
      <c r="M16" s="220"/>
      <c r="N16" s="220"/>
      <c r="O16" s="220"/>
      <c r="P16" s="221"/>
      <c r="Q16" s="221"/>
      <c r="R16" s="221"/>
      <c r="S16" s="221"/>
      <c r="T16" s="221"/>
      <c r="U16" s="221"/>
      <c r="V16" s="221"/>
      <c r="W16" s="220"/>
      <c r="X16" s="220"/>
      <c r="Y16" s="223"/>
    </row>
    <row r="17" spans="2:25" x14ac:dyDescent="0.3">
      <c r="B17" s="202">
        <v>14</v>
      </c>
      <c r="C17" s="240"/>
      <c r="D17" s="240"/>
      <c r="E17" s="241"/>
      <c r="F17" s="240"/>
      <c r="G17" s="240"/>
      <c r="H17" s="220"/>
      <c r="I17" s="220"/>
      <c r="J17" s="220"/>
      <c r="K17" s="220"/>
      <c r="L17" s="220"/>
      <c r="M17" s="220"/>
      <c r="N17" s="220"/>
      <c r="O17" s="220"/>
      <c r="P17" s="221"/>
      <c r="Q17" s="221"/>
      <c r="R17" s="221"/>
      <c r="S17" s="221"/>
      <c r="T17" s="221"/>
      <c r="U17" s="221"/>
      <c r="V17" s="221"/>
      <c r="W17" s="220"/>
      <c r="X17" s="220"/>
      <c r="Y17" s="223"/>
    </row>
    <row r="18" spans="2:25" x14ac:dyDescent="0.3">
      <c r="B18" s="202">
        <v>15</v>
      </c>
      <c r="C18" s="240"/>
      <c r="D18" s="240"/>
      <c r="E18" s="241"/>
      <c r="F18" s="240"/>
      <c r="G18" s="240"/>
      <c r="H18" s="220"/>
      <c r="I18" s="220"/>
      <c r="J18" s="220"/>
      <c r="K18" s="220"/>
      <c r="L18" s="220"/>
      <c r="M18" s="220"/>
      <c r="N18" s="220"/>
      <c r="O18" s="220"/>
      <c r="P18" s="221"/>
      <c r="Q18" s="221"/>
      <c r="R18" s="221"/>
      <c r="S18" s="221"/>
      <c r="T18" s="221"/>
      <c r="U18" s="221"/>
      <c r="V18" s="221"/>
      <c r="W18" s="220"/>
      <c r="X18" s="220"/>
      <c r="Y18" s="223"/>
    </row>
    <row r="19" spans="2:25" x14ac:dyDescent="0.3">
      <c r="B19" s="202">
        <v>16</v>
      </c>
      <c r="C19" s="240"/>
      <c r="D19" s="240"/>
      <c r="E19" s="241"/>
      <c r="F19" s="240"/>
      <c r="G19" s="240"/>
      <c r="H19" s="220"/>
      <c r="I19" s="220"/>
      <c r="J19" s="220"/>
      <c r="K19" s="220"/>
      <c r="L19" s="220"/>
      <c r="M19" s="220"/>
      <c r="N19" s="220"/>
      <c r="O19" s="220"/>
      <c r="P19" s="221"/>
      <c r="Q19" s="221"/>
      <c r="R19" s="221"/>
      <c r="S19" s="221"/>
      <c r="T19" s="221"/>
      <c r="U19" s="221"/>
      <c r="V19" s="221"/>
      <c r="W19" s="220"/>
      <c r="X19" s="220"/>
      <c r="Y19" s="223"/>
    </row>
    <row r="20" spans="2:25" x14ac:dyDescent="0.3">
      <c r="B20" s="202">
        <v>17</v>
      </c>
      <c r="C20" s="240"/>
      <c r="D20" s="240"/>
      <c r="E20" s="241"/>
      <c r="F20" s="240"/>
      <c r="G20" s="240"/>
      <c r="H20" s="220"/>
      <c r="I20" s="220"/>
      <c r="J20" s="220"/>
      <c r="K20" s="220"/>
      <c r="L20" s="220"/>
      <c r="M20" s="220"/>
      <c r="N20" s="220"/>
      <c r="O20" s="220"/>
      <c r="P20" s="221"/>
      <c r="Q20" s="221"/>
      <c r="R20" s="221"/>
      <c r="S20" s="221"/>
      <c r="T20" s="221"/>
      <c r="U20" s="221"/>
      <c r="V20" s="221"/>
      <c r="W20" s="220"/>
      <c r="X20" s="220"/>
      <c r="Y20" s="223"/>
    </row>
    <row r="21" spans="2:25" x14ac:dyDescent="0.3">
      <c r="B21" s="202">
        <v>18</v>
      </c>
      <c r="C21" s="240"/>
      <c r="D21" s="240"/>
      <c r="E21" s="241"/>
      <c r="F21" s="240"/>
      <c r="G21" s="240"/>
      <c r="H21" s="220"/>
      <c r="I21" s="220"/>
      <c r="J21" s="220"/>
      <c r="K21" s="220"/>
      <c r="L21" s="220"/>
      <c r="M21" s="220"/>
      <c r="N21" s="220"/>
      <c r="O21" s="220"/>
      <c r="P21" s="221"/>
      <c r="Q21" s="221"/>
      <c r="R21" s="221"/>
      <c r="S21" s="221"/>
      <c r="T21" s="221"/>
      <c r="U21" s="221"/>
      <c r="V21" s="221"/>
      <c r="W21" s="220"/>
      <c r="X21" s="220"/>
      <c r="Y21" s="223"/>
    </row>
    <row r="22" spans="2:25" x14ac:dyDescent="0.3">
      <c r="B22" s="202">
        <v>19</v>
      </c>
      <c r="C22" s="240"/>
      <c r="D22" s="240"/>
      <c r="E22" s="241"/>
      <c r="F22" s="240"/>
      <c r="G22" s="240"/>
      <c r="H22" s="220"/>
      <c r="I22" s="220"/>
      <c r="J22" s="220"/>
      <c r="K22" s="220"/>
      <c r="L22" s="220"/>
      <c r="M22" s="220"/>
      <c r="N22" s="220"/>
      <c r="O22" s="220"/>
      <c r="P22" s="221"/>
      <c r="Q22" s="221"/>
      <c r="R22" s="221"/>
      <c r="S22" s="221"/>
      <c r="T22" s="221"/>
      <c r="U22" s="221"/>
      <c r="V22" s="221"/>
      <c r="W22" s="220"/>
      <c r="X22" s="220"/>
      <c r="Y22" s="223"/>
    </row>
    <row r="23" spans="2:25" x14ac:dyDescent="0.3">
      <c r="B23" s="202">
        <v>20</v>
      </c>
      <c r="C23" s="240"/>
      <c r="D23" s="240"/>
      <c r="E23" s="241"/>
      <c r="F23" s="240"/>
      <c r="G23" s="240"/>
      <c r="H23" s="220"/>
      <c r="I23" s="220"/>
      <c r="J23" s="220"/>
      <c r="K23" s="220"/>
      <c r="L23" s="220"/>
      <c r="M23" s="220"/>
      <c r="N23" s="220"/>
      <c r="O23" s="220"/>
      <c r="P23" s="221"/>
      <c r="Q23" s="221"/>
      <c r="R23" s="221"/>
      <c r="S23" s="221"/>
      <c r="T23" s="221"/>
      <c r="U23" s="221"/>
      <c r="V23" s="221"/>
      <c r="W23" s="220"/>
      <c r="X23" s="220"/>
      <c r="Y23" s="223"/>
    </row>
    <row r="24" spans="2:25" x14ac:dyDescent="0.3">
      <c r="B24" s="202">
        <v>21</v>
      </c>
      <c r="C24" s="240"/>
      <c r="D24" s="240"/>
      <c r="E24" s="241"/>
      <c r="F24" s="240"/>
      <c r="G24" s="240"/>
      <c r="H24" s="220"/>
      <c r="I24" s="220"/>
      <c r="J24" s="220"/>
      <c r="K24" s="220"/>
      <c r="L24" s="220"/>
      <c r="M24" s="220"/>
      <c r="N24" s="220"/>
      <c r="O24" s="220"/>
      <c r="P24" s="221"/>
      <c r="Q24" s="221"/>
      <c r="R24" s="221"/>
      <c r="S24" s="221"/>
      <c r="T24" s="221"/>
      <c r="U24" s="221"/>
      <c r="V24" s="221"/>
      <c r="W24" s="220"/>
      <c r="X24" s="220"/>
      <c r="Y24" s="223"/>
    </row>
    <row r="25" spans="2:25" x14ac:dyDescent="0.3">
      <c r="B25" s="202">
        <v>22</v>
      </c>
      <c r="C25" s="240"/>
      <c r="D25" s="240"/>
      <c r="E25" s="241"/>
      <c r="F25" s="240"/>
      <c r="G25" s="240"/>
      <c r="H25" s="220"/>
      <c r="I25" s="220"/>
      <c r="J25" s="220"/>
      <c r="K25" s="220"/>
      <c r="L25" s="220"/>
      <c r="M25" s="220"/>
      <c r="N25" s="220"/>
      <c r="O25" s="220"/>
      <c r="P25" s="221"/>
      <c r="Q25" s="221"/>
      <c r="R25" s="221"/>
      <c r="S25" s="221"/>
      <c r="T25" s="221"/>
      <c r="U25" s="221"/>
      <c r="V25" s="221"/>
      <c r="W25" s="220"/>
      <c r="X25" s="220"/>
      <c r="Y25" s="223"/>
    </row>
    <row r="26" spans="2:25" x14ac:dyDescent="0.3">
      <c r="B26" s="202">
        <v>23</v>
      </c>
      <c r="C26" s="240"/>
      <c r="D26" s="240"/>
      <c r="E26" s="241"/>
      <c r="F26" s="240"/>
      <c r="G26" s="240"/>
      <c r="H26" s="220"/>
      <c r="I26" s="220"/>
      <c r="J26" s="220"/>
      <c r="K26" s="220"/>
      <c r="L26" s="220"/>
      <c r="M26" s="220"/>
      <c r="N26" s="220"/>
      <c r="O26" s="220"/>
      <c r="P26" s="221"/>
      <c r="Q26" s="221"/>
      <c r="R26" s="221"/>
      <c r="S26" s="221"/>
      <c r="T26" s="221"/>
      <c r="U26" s="221"/>
      <c r="V26" s="221"/>
      <c r="W26" s="220"/>
      <c r="X26" s="220"/>
      <c r="Y26" s="223"/>
    </row>
    <row r="27" spans="2:25" x14ac:dyDescent="0.3">
      <c r="B27" s="202">
        <v>24</v>
      </c>
      <c r="C27" s="240"/>
      <c r="D27" s="240"/>
      <c r="E27" s="241"/>
      <c r="F27" s="240"/>
      <c r="G27" s="240"/>
      <c r="H27" s="220"/>
      <c r="I27" s="220"/>
      <c r="J27" s="220"/>
      <c r="K27" s="220"/>
      <c r="L27" s="220"/>
      <c r="M27" s="220"/>
      <c r="N27" s="220"/>
      <c r="O27" s="220"/>
      <c r="P27" s="221"/>
      <c r="Q27" s="221"/>
      <c r="R27" s="221"/>
      <c r="S27" s="221"/>
      <c r="T27" s="221"/>
      <c r="U27" s="221"/>
      <c r="V27" s="221"/>
      <c r="W27" s="220"/>
      <c r="X27" s="220"/>
      <c r="Y27" s="223"/>
    </row>
    <row r="28" spans="2:25" x14ac:dyDescent="0.3">
      <c r="B28" s="202">
        <v>25</v>
      </c>
      <c r="C28" s="240"/>
      <c r="D28" s="240"/>
      <c r="E28" s="241"/>
      <c r="F28" s="240"/>
      <c r="G28" s="240"/>
      <c r="H28" s="220"/>
      <c r="I28" s="220"/>
      <c r="J28" s="220"/>
      <c r="K28" s="220"/>
      <c r="L28" s="220"/>
      <c r="M28" s="220"/>
      <c r="N28" s="220"/>
      <c r="O28" s="220"/>
      <c r="P28" s="221"/>
      <c r="Q28" s="221"/>
      <c r="R28" s="221"/>
      <c r="S28" s="221"/>
      <c r="T28" s="221"/>
      <c r="U28" s="221"/>
      <c r="V28" s="221"/>
      <c r="W28" s="220"/>
      <c r="X28" s="220"/>
      <c r="Y28" s="223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3"/>
  <sheetViews>
    <sheetView zoomScale="85" zoomScaleNormal="85" workbookViewId="0">
      <selection activeCell="C32" sqref="C32:L34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34" x14ac:dyDescent="0.3">
      <c r="B2" s="250" t="s">
        <v>282</v>
      </c>
      <c r="C2" s="251">
        <v>1</v>
      </c>
      <c r="D2" s="252">
        <f>C2+1</f>
        <v>2</v>
      </c>
      <c r="E2" s="252">
        <f t="shared" ref="E2:L2" si="0">D2+1</f>
        <v>3</v>
      </c>
      <c r="F2" s="252">
        <f t="shared" si="0"/>
        <v>4</v>
      </c>
      <c r="G2" s="252">
        <f t="shared" si="0"/>
        <v>5</v>
      </c>
      <c r="H2" s="252">
        <f t="shared" si="0"/>
        <v>6</v>
      </c>
      <c r="I2" s="252">
        <f t="shared" si="0"/>
        <v>7</v>
      </c>
      <c r="J2" s="252">
        <f t="shared" si="0"/>
        <v>8</v>
      </c>
      <c r="K2" s="252">
        <f t="shared" si="0"/>
        <v>9</v>
      </c>
      <c r="L2" s="253">
        <f t="shared" si="0"/>
        <v>10</v>
      </c>
    </row>
    <row r="3" spans="2:34" x14ac:dyDescent="0.3">
      <c r="L3" s="244"/>
    </row>
    <row r="4" spans="2:34" x14ac:dyDescent="0.3">
      <c r="B4" s="242" t="s">
        <v>256</v>
      </c>
      <c r="C4" s="242" t="s">
        <v>257</v>
      </c>
      <c r="D4" s="242" t="s">
        <v>258</v>
      </c>
      <c r="E4" s="242" t="s">
        <v>259</v>
      </c>
      <c r="F4" s="242" t="s">
        <v>260</v>
      </c>
      <c r="G4" s="242" t="s">
        <v>261</v>
      </c>
      <c r="H4" s="242" t="s">
        <v>262</v>
      </c>
      <c r="I4" s="242" t="s">
        <v>263</v>
      </c>
      <c r="J4" s="242" t="s">
        <v>264</v>
      </c>
      <c r="K4" s="242" t="s">
        <v>265</v>
      </c>
      <c r="L4" s="242" t="s">
        <v>266</v>
      </c>
      <c r="N4" s="102" t="s">
        <v>0</v>
      </c>
      <c r="R4" s="339" t="s">
        <v>44</v>
      </c>
      <c r="S4" s="340"/>
      <c r="T4" s="340"/>
      <c r="U4" s="340"/>
      <c r="V4" s="340"/>
      <c r="W4" s="340"/>
      <c r="X4" s="340"/>
      <c r="AB4" s="330" t="s">
        <v>47</v>
      </c>
      <c r="AC4" s="331"/>
      <c r="AD4" s="331"/>
      <c r="AE4" s="331"/>
      <c r="AF4" s="331"/>
      <c r="AG4" s="331"/>
      <c r="AH4" s="332"/>
    </row>
    <row r="5" spans="2:34" x14ac:dyDescent="0.3">
      <c r="B5" s="249" t="s">
        <v>267</v>
      </c>
      <c r="C5" s="368">
        <f t="shared" ref="C5:L5" si="1">(SUMIFS($X:$X,$R:$R,C$2,$S:$S,$N5))/1000</f>
        <v>476065330.08711421</v>
      </c>
      <c r="D5" s="368">
        <f t="shared" si="1"/>
        <v>475957529.29901379</v>
      </c>
      <c r="E5" s="368">
        <f t="shared" si="1"/>
        <v>474106201.243204</v>
      </c>
      <c r="F5" s="368">
        <f t="shared" si="1"/>
        <v>478053225.4588182</v>
      </c>
      <c r="G5" s="368">
        <f t="shared" si="1"/>
        <v>475561785.60662001</v>
      </c>
      <c r="H5" s="368">
        <f t="shared" si="1"/>
        <v>476571460.29139078</v>
      </c>
      <c r="I5" s="368">
        <f t="shared" si="1"/>
        <v>0</v>
      </c>
      <c r="J5" s="368">
        <f t="shared" si="1"/>
        <v>0</v>
      </c>
      <c r="K5" s="368">
        <f t="shared" si="1"/>
        <v>0</v>
      </c>
      <c r="L5" s="259">
        <f t="shared" si="1"/>
        <v>0</v>
      </c>
      <c r="N5" s="6" t="s">
        <v>42</v>
      </c>
      <c r="R5" s="250" t="s">
        <v>282</v>
      </c>
      <c r="S5" s="250" t="s">
        <v>0</v>
      </c>
      <c r="T5" s="250" t="s">
        <v>1</v>
      </c>
      <c r="U5" s="250" t="s">
        <v>2</v>
      </c>
      <c r="V5" s="10" t="s">
        <v>1015</v>
      </c>
      <c r="W5" s="10" t="s">
        <v>1016</v>
      </c>
      <c r="X5" s="10" t="s">
        <v>700</v>
      </c>
      <c r="AB5" s="250" t="s">
        <v>282</v>
      </c>
      <c r="AC5" s="250" t="s">
        <v>0</v>
      </c>
      <c r="AD5" s="250" t="s">
        <v>1</v>
      </c>
      <c r="AE5" s="250" t="s">
        <v>2</v>
      </c>
      <c r="AF5" s="250" t="s">
        <v>3</v>
      </c>
      <c r="AG5" s="250" t="s">
        <v>43</v>
      </c>
      <c r="AH5" s="250" t="s">
        <v>281</v>
      </c>
    </row>
    <row r="6" spans="2:34" x14ac:dyDescent="0.3">
      <c r="C6" s="369"/>
      <c r="D6" s="369"/>
      <c r="E6" s="369"/>
      <c r="F6" s="369"/>
      <c r="G6" s="369"/>
      <c r="H6" s="369"/>
      <c r="I6" s="369"/>
      <c r="J6" s="369"/>
      <c r="K6" s="369"/>
      <c r="L6" s="369"/>
      <c r="R6" s="9">
        <v>1</v>
      </c>
      <c r="S6" s="9" t="s">
        <v>4</v>
      </c>
      <c r="T6" s="9" t="s">
        <v>6</v>
      </c>
      <c r="U6" s="9" t="s">
        <v>8</v>
      </c>
      <c r="V6" s="101">
        <v>2330583635.5263882</v>
      </c>
      <c r="W6" s="101">
        <v>5004440339.927825</v>
      </c>
      <c r="X6" s="101">
        <v>7335023975.4542122</v>
      </c>
      <c r="AB6" s="9"/>
      <c r="AC6" s="9"/>
      <c r="AD6" s="9"/>
      <c r="AE6" s="9"/>
      <c r="AF6" s="9"/>
      <c r="AG6" s="9"/>
      <c r="AH6" s="9"/>
    </row>
    <row r="7" spans="2:34" x14ac:dyDescent="0.3">
      <c r="B7" s="245" t="s">
        <v>268</v>
      </c>
      <c r="C7" s="370" t="s">
        <v>288</v>
      </c>
      <c r="D7" s="370" t="s">
        <v>289</v>
      </c>
      <c r="E7" s="370" t="s">
        <v>290</v>
      </c>
      <c r="F7" s="370" t="s">
        <v>291</v>
      </c>
      <c r="G7" s="370" t="s">
        <v>292</v>
      </c>
      <c r="H7" s="370" t="s">
        <v>293</v>
      </c>
      <c r="I7" s="370" t="s">
        <v>269</v>
      </c>
      <c r="J7" s="370" t="s">
        <v>270</v>
      </c>
      <c r="K7" s="370" t="s">
        <v>265</v>
      </c>
      <c r="L7" s="370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6605415103.2643051</v>
      </c>
      <c r="W7" s="101">
        <v>20865995001.45932</v>
      </c>
      <c r="X7" s="101">
        <v>27471410104.723621</v>
      </c>
      <c r="AB7" s="9"/>
      <c r="AC7" s="9"/>
      <c r="AD7" s="9"/>
      <c r="AE7" s="9"/>
      <c r="AF7" s="9"/>
      <c r="AG7" s="9"/>
      <c r="AH7" s="9"/>
    </row>
    <row r="8" spans="2:34" x14ac:dyDescent="0.3">
      <c r="B8" s="248" t="s">
        <v>271</v>
      </c>
      <c r="C8" s="371">
        <f t="shared" ref="C8:J8" si="2">SUM(C9:C27)</f>
        <v>1091978842.6633022</v>
      </c>
      <c r="D8" s="372">
        <f t="shared" si="2"/>
        <v>1091750462.0158381</v>
      </c>
      <c r="E8" s="371">
        <f t="shared" si="2"/>
        <v>1087779244.0465293</v>
      </c>
      <c r="F8" s="372">
        <f t="shared" si="2"/>
        <v>1096237803.5583792</v>
      </c>
      <c r="G8" s="371">
        <f t="shared" si="2"/>
        <v>1090920412.9225655</v>
      </c>
      <c r="H8" s="372">
        <f t="shared" si="2"/>
        <v>1093042572.2146749</v>
      </c>
      <c r="I8" s="371">
        <f t="shared" si="2"/>
        <v>0</v>
      </c>
      <c r="J8" s="373">
        <f t="shared" si="2"/>
        <v>0</v>
      </c>
      <c r="K8" s="371">
        <f>SUM(K9:K27)</f>
        <v>0</v>
      </c>
      <c r="L8" s="373">
        <f>SUM(L9:L27)</f>
        <v>0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26643065818.559769</v>
      </c>
      <c r="W8" s="101">
        <v>26716735199.490349</v>
      </c>
      <c r="X8" s="101">
        <v>53359801018.050133</v>
      </c>
      <c r="AB8" s="9"/>
      <c r="AC8" s="9"/>
      <c r="AD8" s="9"/>
      <c r="AE8" s="9"/>
      <c r="AF8" s="9"/>
      <c r="AG8" s="9"/>
      <c r="AH8" s="9"/>
    </row>
    <row r="9" spans="2:34" x14ac:dyDescent="0.3">
      <c r="B9" s="246" t="s">
        <v>272</v>
      </c>
      <c r="C9" s="257">
        <f t="shared" ref="C9:L18" si="3">(SUMIFS($X:$X,$R:$R,C$2,$S:$S,$N9,$T:$T,$O9,$U:$U,$P9))/1000</f>
        <v>36418605.954801194</v>
      </c>
      <c r="D9" s="374">
        <f t="shared" si="3"/>
        <v>36416466.44151476</v>
      </c>
      <c r="E9" s="257">
        <f t="shared" si="3"/>
        <v>36363502.008080371</v>
      </c>
      <c r="F9" s="374">
        <f t="shared" si="3"/>
        <v>36473877.476521686</v>
      </c>
      <c r="G9" s="257">
        <f t="shared" si="3"/>
        <v>36411939.852505177</v>
      </c>
      <c r="H9" s="374">
        <f t="shared" si="3"/>
        <v>36425284.07765191</v>
      </c>
      <c r="I9" s="257">
        <f t="shared" si="3"/>
        <v>0</v>
      </c>
      <c r="J9" s="375">
        <f t="shared" si="3"/>
        <v>0</v>
      </c>
      <c r="K9" s="257">
        <f t="shared" si="3"/>
        <v>0</v>
      </c>
      <c r="L9" s="375">
        <f t="shared" si="3"/>
        <v>0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10742282827.86405</v>
      </c>
      <c r="W9" s="101">
        <v>91010907053.260742</v>
      </c>
      <c r="X9" s="101">
        <v>101753189881.1248</v>
      </c>
      <c r="AB9" s="9"/>
      <c r="AC9" s="9"/>
      <c r="AD9" s="9"/>
      <c r="AE9" s="9"/>
      <c r="AF9" s="9"/>
      <c r="AG9" s="9"/>
      <c r="AH9" s="9"/>
    </row>
    <row r="10" spans="2:34" x14ac:dyDescent="0.3">
      <c r="B10" s="246" t="s">
        <v>273</v>
      </c>
      <c r="C10" s="257">
        <f t="shared" si="3"/>
        <v>45556270.596336611</v>
      </c>
      <c r="D10" s="374">
        <f t="shared" si="3"/>
        <v>45539595.518687285</v>
      </c>
      <c r="E10" s="257">
        <f t="shared" si="3"/>
        <v>45270067.516784526</v>
      </c>
      <c r="F10" s="374">
        <f t="shared" si="3"/>
        <v>45846766.154014267</v>
      </c>
      <c r="G10" s="257">
        <f t="shared" si="3"/>
        <v>45472528.420489803</v>
      </c>
      <c r="H10" s="374">
        <f t="shared" si="3"/>
        <v>45640440.108235002</v>
      </c>
      <c r="I10" s="257">
        <f t="shared" si="3"/>
        <v>0</v>
      </c>
      <c r="J10" s="375">
        <f t="shared" si="3"/>
        <v>0</v>
      </c>
      <c r="K10" s="257">
        <f t="shared" si="3"/>
        <v>0</v>
      </c>
      <c r="L10" s="375">
        <f t="shared" si="3"/>
        <v>0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808732346.84315789</v>
      </c>
      <c r="W10" s="101">
        <v>5075159513.4851341</v>
      </c>
      <c r="X10" s="101">
        <v>5883891860.3282919</v>
      </c>
      <c r="AB10" s="9"/>
      <c r="AC10" s="9"/>
      <c r="AD10" s="9"/>
      <c r="AE10" s="9"/>
      <c r="AF10" s="9"/>
      <c r="AG10" s="9"/>
      <c r="AH10" s="9"/>
    </row>
    <row r="11" spans="2:34" x14ac:dyDescent="0.3">
      <c r="B11" s="246" t="s">
        <v>274</v>
      </c>
      <c r="C11" s="257">
        <f t="shared" si="3"/>
        <v>108102166.26778521</v>
      </c>
      <c r="D11" s="374">
        <f t="shared" si="3"/>
        <v>108088729.6953717</v>
      </c>
      <c r="E11" s="257">
        <f t="shared" si="3"/>
        <v>107828459.2757104</v>
      </c>
      <c r="F11" s="374">
        <f t="shared" si="3"/>
        <v>108377780.02448039</v>
      </c>
      <c r="G11" s="257">
        <f t="shared" si="3"/>
        <v>108041308.55517611</v>
      </c>
      <c r="H11" s="374">
        <f t="shared" si="3"/>
        <v>108163212.3590119</v>
      </c>
      <c r="I11" s="257">
        <f t="shared" si="3"/>
        <v>0</v>
      </c>
      <c r="J11" s="375">
        <f t="shared" si="3"/>
        <v>0</v>
      </c>
      <c r="K11" s="257">
        <f t="shared" si="3"/>
        <v>0</v>
      </c>
      <c r="L11" s="375">
        <f t="shared" si="3"/>
        <v>0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17554986898.10445</v>
      </c>
      <c r="W11" s="101">
        <v>44652729086.085747</v>
      </c>
      <c r="X11" s="101">
        <v>62207715984.190201</v>
      </c>
      <c r="AB11" s="9"/>
      <c r="AC11" s="9"/>
      <c r="AD11" s="9"/>
      <c r="AE11" s="9"/>
      <c r="AF11" s="9"/>
      <c r="AG11" s="9"/>
      <c r="AH11" s="9"/>
    </row>
    <row r="12" spans="2:34" x14ac:dyDescent="0.3">
      <c r="B12" s="246" t="s">
        <v>275</v>
      </c>
      <c r="C12" s="257">
        <f t="shared" si="3"/>
        <v>116510326.52384759</v>
      </c>
      <c r="D12" s="374">
        <f t="shared" si="3"/>
        <v>116482989.6498816</v>
      </c>
      <c r="E12" s="257">
        <f t="shared" si="3"/>
        <v>116011476.3665871</v>
      </c>
      <c r="F12" s="374">
        <f t="shared" si="3"/>
        <v>117015836.53115809</v>
      </c>
      <c r="G12" s="257">
        <f t="shared" si="3"/>
        <v>116380426.12101389</v>
      </c>
      <c r="H12" s="374">
        <f t="shared" si="3"/>
        <v>116640858.077233</v>
      </c>
      <c r="I12" s="257">
        <f t="shared" si="3"/>
        <v>0</v>
      </c>
      <c r="J12" s="375">
        <f t="shared" si="3"/>
        <v>0</v>
      </c>
      <c r="K12" s="257">
        <f t="shared" si="3"/>
        <v>0</v>
      </c>
      <c r="L12" s="375">
        <f t="shared" si="3"/>
        <v>0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23271448678.31469</v>
      </c>
      <c r="W12" s="101">
        <v>18926896190.97731</v>
      </c>
      <c r="X12" s="101">
        <v>42198344869.292007</v>
      </c>
      <c r="AB12" s="9"/>
      <c r="AC12" s="9"/>
      <c r="AD12" s="9"/>
      <c r="AE12" s="9"/>
      <c r="AF12" s="9"/>
      <c r="AG12" s="9"/>
      <c r="AH12" s="9"/>
    </row>
    <row r="13" spans="2:34" x14ac:dyDescent="0.3">
      <c r="B13" s="246" t="s">
        <v>276</v>
      </c>
      <c r="C13" s="257">
        <f t="shared" si="3"/>
        <v>29555076.58011112</v>
      </c>
      <c r="D13" s="374">
        <f t="shared" si="3"/>
        <v>29540599.175996739</v>
      </c>
      <c r="E13" s="257">
        <f t="shared" si="3"/>
        <v>29314062.550634917</v>
      </c>
      <c r="F13" s="374">
        <f t="shared" si="3"/>
        <v>29801238.49299163</v>
      </c>
      <c r="G13" s="257">
        <f t="shared" si="3"/>
        <v>29486063.113247052</v>
      </c>
      <c r="H13" s="374">
        <f t="shared" si="3"/>
        <v>29624519.779480062</v>
      </c>
      <c r="I13" s="257">
        <f t="shared" si="3"/>
        <v>0</v>
      </c>
      <c r="J13" s="375">
        <f t="shared" si="3"/>
        <v>0</v>
      </c>
      <c r="K13" s="257">
        <f t="shared" si="3"/>
        <v>0</v>
      </c>
      <c r="L13" s="375">
        <f t="shared" si="3"/>
        <v>0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4303856538.8038816</v>
      </c>
      <c r="W13" s="101">
        <v>2946401763.8657579</v>
      </c>
      <c r="X13" s="101">
        <v>7250258302.6696396</v>
      </c>
      <c r="AB13" s="9"/>
      <c r="AC13" s="9"/>
      <c r="AD13" s="9"/>
      <c r="AE13" s="9"/>
      <c r="AF13" s="9"/>
      <c r="AG13" s="9"/>
      <c r="AH13" s="9"/>
    </row>
    <row r="14" spans="2:34" x14ac:dyDescent="0.3">
      <c r="B14" s="246" t="s">
        <v>277</v>
      </c>
      <c r="C14" s="257">
        <f t="shared" si="3"/>
        <v>110845508.2931457</v>
      </c>
      <c r="D14" s="374">
        <f t="shared" si="3"/>
        <v>110799930.56512789</v>
      </c>
      <c r="E14" s="257">
        <f t="shared" si="3"/>
        <v>110077812.92598869</v>
      </c>
      <c r="F14" s="374">
        <f t="shared" si="3"/>
        <v>111629362.84241161</v>
      </c>
      <c r="G14" s="257">
        <f t="shared" si="3"/>
        <v>110631046.09116229</v>
      </c>
      <c r="H14" s="374">
        <f t="shared" si="3"/>
        <v>111061323.46592881</v>
      </c>
      <c r="I14" s="257">
        <f t="shared" si="3"/>
        <v>0</v>
      </c>
      <c r="J14" s="375">
        <f t="shared" si="3"/>
        <v>0</v>
      </c>
      <c r="K14" s="257">
        <f t="shared" si="3"/>
        <v>0</v>
      </c>
      <c r="L14" s="375">
        <f t="shared" si="3"/>
        <v>0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28042812185.531651</v>
      </c>
      <c r="W14" s="101">
        <v>13714547074.0037</v>
      </c>
      <c r="X14" s="101">
        <v>41757359259.535347</v>
      </c>
      <c r="AB14" s="9"/>
      <c r="AC14" s="9"/>
      <c r="AD14" s="9"/>
      <c r="AE14" s="9"/>
      <c r="AF14" s="9"/>
      <c r="AG14" s="9"/>
      <c r="AH14" s="9"/>
    </row>
    <row r="15" spans="2:34" x14ac:dyDescent="0.3">
      <c r="B15" s="246" t="s">
        <v>278</v>
      </c>
      <c r="C15" s="257">
        <f t="shared" si="3"/>
        <v>131304700.82713079</v>
      </c>
      <c r="D15" s="374">
        <f t="shared" si="3"/>
        <v>131291769.0439408</v>
      </c>
      <c r="E15" s="257">
        <f t="shared" si="3"/>
        <v>131029911.7325197</v>
      </c>
      <c r="F15" s="374">
        <f t="shared" si="3"/>
        <v>131581601.2342654</v>
      </c>
      <c r="G15" s="257">
        <f t="shared" si="3"/>
        <v>131251139.02058341</v>
      </c>
      <c r="H15" s="374">
        <f t="shared" si="3"/>
        <v>131358467.7143473</v>
      </c>
      <c r="I15" s="257">
        <f t="shared" si="3"/>
        <v>0</v>
      </c>
      <c r="J15" s="375">
        <f t="shared" si="3"/>
        <v>0</v>
      </c>
      <c r="K15" s="257">
        <f t="shared" si="3"/>
        <v>0</v>
      </c>
      <c r="L15" s="375">
        <f t="shared" si="3"/>
        <v>0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-4808386.449034851</v>
      </c>
      <c r="W15" s="101">
        <v>100651813.3466015</v>
      </c>
      <c r="X15" s="101">
        <v>95843426.897566602</v>
      </c>
      <c r="AB15" s="9"/>
      <c r="AC15" s="9"/>
      <c r="AD15" s="9"/>
      <c r="AE15" s="9"/>
      <c r="AF15" s="9"/>
      <c r="AG15" s="9"/>
      <c r="AH15" s="9"/>
    </row>
    <row r="16" spans="2:34" x14ac:dyDescent="0.3">
      <c r="B16" s="246" t="s">
        <v>279</v>
      </c>
      <c r="C16" s="257">
        <f t="shared" si="3"/>
        <v>14207979.125099849</v>
      </c>
      <c r="D16" s="374">
        <f t="shared" si="3"/>
        <v>14206306.115888679</v>
      </c>
      <c r="E16" s="257">
        <f t="shared" si="3"/>
        <v>14173119.77043386</v>
      </c>
      <c r="F16" s="374">
        <f t="shared" si="3"/>
        <v>14243108.660526689</v>
      </c>
      <c r="G16" s="257">
        <f t="shared" si="3"/>
        <v>14200787.532338619</v>
      </c>
      <c r="H16" s="374">
        <f t="shared" si="3"/>
        <v>14215196.65052606</v>
      </c>
      <c r="I16" s="257">
        <f t="shared" si="3"/>
        <v>0</v>
      </c>
      <c r="J16" s="375">
        <f t="shared" si="3"/>
        <v>0</v>
      </c>
      <c r="K16" s="257">
        <f t="shared" si="3"/>
        <v>0</v>
      </c>
      <c r="L16" s="375">
        <f t="shared" si="3"/>
        <v>0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24722982004.497299</v>
      </c>
      <c r="W16" s="101">
        <v>102029509400.3511</v>
      </c>
      <c r="X16" s="101">
        <v>126752491404.8484</v>
      </c>
      <c r="AB16" s="9"/>
      <c r="AC16" s="9"/>
      <c r="AD16" s="9"/>
      <c r="AE16" s="9"/>
      <c r="AF16" s="9"/>
      <c r="AG16" s="9"/>
      <c r="AH16" s="9"/>
    </row>
    <row r="17" spans="2:34" x14ac:dyDescent="0.3">
      <c r="B17" s="246" t="s">
        <v>280</v>
      </c>
      <c r="C17" s="257">
        <f t="shared" si="3"/>
        <v>10025492.969096439</v>
      </c>
      <c r="D17" s="374">
        <f t="shared" si="3"/>
        <v>10023901.54883313</v>
      </c>
      <c r="E17" s="257">
        <f t="shared" si="3"/>
        <v>9995357.456535032</v>
      </c>
      <c r="F17" s="374">
        <f t="shared" si="3"/>
        <v>10056038.31527302</v>
      </c>
      <c r="G17" s="257">
        <f t="shared" si="3"/>
        <v>10018415.2591544</v>
      </c>
      <c r="H17" s="374">
        <f t="shared" si="3"/>
        <v>10032610.11376128</v>
      </c>
      <c r="I17" s="257">
        <f t="shared" si="3"/>
        <v>0</v>
      </c>
      <c r="J17" s="375">
        <f t="shared" si="3"/>
        <v>0</v>
      </c>
      <c r="K17" s="257">
        <f t="shared" si="3"/>
        <v>0</v>
      </c>
      <c r="L17" s="375">
        <f t="shared" si="3"/>
        <v>0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14652187902.752769</v>
      </c>
      <c r="W17" s="101">
        <v>21766418052.04842</v>
      </c>
      <c r="X17" s="101">
        <v>36418605954.801193</v>
      </c>
      <c r="AB17" s="9"/>
      <c r="AC17" s="9"/>
      <c r="AD17" s="9"/>
      <c r="AE17" s="9"/>
      <c r="AF17" s="9"/>
      <c r="AG17" s="9"/>
      <c r="AH17" s="9"/>
    </row>
    <row r="18" spans="2:34" x14ac:dyDescent="0.3">
      <c r="B18" s="246" t="s">
        <v>26</v>
      </c>
      <c r="C18" s="257">
        <f t="shared" si="3"/>
        <v>77961448.379991665</v>
      </c>
      <c r="D18" s="374">
        <f t="shared" si="3"/>
        <v>77949201.842203885</v>
      </c>
      <c r="E18" s="257">
        <f t="shared" si="3"/>
        <v>77729427.061036736</v>
      </c>
      <c r="F18" s="374">
        <f t="shared" si="3"/>
        <v>78196624.944271356</v>
      </c>
      <c r="G18" s="257">
        <f t="shared" si="3"/>
        <v>77907041.993918553</v>
      </c>
      <c r="H18" s="374">
        <f t="shared" si="3"/>
        <v>78016158.694900945</v>
      </c>
      <c r="I18" s="257">
        <f t="shared" si="3"/>
        <v>0</v>
      </c>
      <c r="J18" s="375">
        <f t="shared" si="3"/>
        <v>0</v>
      </c>
      <c r="K18" s="257">
        <f t="shared" si="3"/>
        <v>0</v>
      </c>
      <c r="L18" s="375">
        <f t="shared" si="3"/>
        <v>0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12391787899.95615</v>
      </c>
      <c r="W18" s="101">
        <v>33164482696.380459</v>
      </c>
      <c r="X18" s="101">
        <v>45556270596.336609</v>
      </c>
      <c r="AB18" s="9"/>
      <c r="AC18" s="9"/>
      <c r="AD18" s="9"/>
      <c r="AE18" s="9"/>
      <c r="AF18" s="9"/>
      <c r="AG18" s="9"/>
      <c r="AH18" s="9"/>
    </row>
    <row r="19" spans="2:34" x14ac:dyDescent="0.3">
      <c r="B19" s="246" t="s">
        <v>27</v>
      </c>
      <c r="C19" s="257">
        <f t="shared" ref="C19:L27" si="4">(SUMIFS($X:$X,$R:$R,C$2,$S:$S,$N19,$T:$T,$O19,$U:$U,$P19))/1000</f>
        <v>0</v>
      </c>
      <c r="D19" s="374">
        <f t="shared" si="4"/>
        <v>0</v>
      </c>
      <c r="E19" s="257">
        <f t="shared" si="4"/>
        <v>0</v>
      </c>
      <c r="F19" s="374">
        <f t="shared" si="4"/>
        <v>0</v>
      </c>
      <c r="G19" s="257">
        <f t="shared" si="4"/>
        <v>0</v>
      </c>
      <c r="H19" s="374">
        <f t="shared" si="4"/>
        <v>0</v>
      </c>
      <c r="I19" s="257">
        <f t="shared" si="4"/>
        <v>0</v>
      </c>
      <c r="J19" s="375">
        <f t="shared" si="4"/>
        <v>0</v>
      </c>
      <c r="K19" s="257">
        <f t="shared" si="4"/>
        <v>0</v>
      </c>
      <c r="L19" s="375">
        <f t="shared" si="4"/>
        <v>0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54343437579.477577</v>
      </c>
      <c r="W19" s="101">
        <v>53758728688.307602</v>
      </c>
      <c r="X19" s="101">
        <v>108102166267.7852</v>
      </c>
      <c r="AB19" s="9"/>
      <c r="AC19" s="9"/>
      <c r="AD19" s="9"/>
      <c r="AE19" s="9"/>
      <c r="AF19" s="9"/>
      <c r="AG19" s="9"/>
      <c r="AH19" s="9"/>
    </row>
    <row r="20" spans="2:34" x14ac:dyDescent="0.3">
      <c r="B20" s="246" t="s">
        <v>28</v>
      </c>
      <c r="C20" s="257">
        <f t="shared" si="4"/>
        <v>0</v>
      </c>
      <c r="D20" s="374">
        <f t="shared" si="4"/>
        <v>0</v>
      </c>
      <c r="E20" s="257">
        <f t="shared" si="4"/>
        <v>0</v>
      </c>
      <c r="F20" s="374">
        <f t="shared" si="4"/>
        <v>0</v>
      </c>
      <c r="G20" s="257">
        <f t="shared" si="4"/>
        <v>0</v>
      </c>
      <c r="H20" s="374">
        <f t="shared" si="4"/>
        <v>0</v>
      </c>
      <c r="I20" s="257">
        <f t="shared" si="4"/>
        <v>0</v>
      </c>
      <c r="J20" s="375">
        <f t="shared" si="4"/>
        <v>0</v>
      </c>
      <c r="K20" s="257">
        <f t="shared" si="4"/>
        <v>0</v>
      </c>
      <c r="L20" s="375">
        <f t="shared" si="4"/>
        <v>0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13497836571.67034</v>
      </c>
      <c r="W20" s="101">
        <v>103012489952.17731</v>
      </c>
      <c r="X20" s="101">
        <v>116510326523.8476</v>
      </c>
      <c r="AB20" s="9"/>
      <c r="AC20" s="9"/>
      <c r="AD20" s="9"/>
      <c r="AE20" s="9"/>
      <c r="AF20" s="9"/>
      <c r="AG20" s="9"/>
      <c r="AH20" s="9"/>
    </row>
    <row r="21" spans="2:34" x14ac:dyDescent="0.3">
      <c r="B21" s="246" t="s">
        <v>29</v>
      </c>
      <c r="C21" s="257">
        <f t="shared" si="4"/>
        <v>0</v>
      </c>
      <c r="D21" s="374">
        <f t="shared" si="4"/>
        <v>0</v>
      </c>
      <c r="E21" s="257">
        <f t="shared" si="4"/>
        <v>0</v>
      </c>
      <c r="F21" s="374">
        <f t="shared" si="4"/>
        <v>0</v>
      </c>
      <c r="G21" s="257">
        <f t="shared" si="4"/>
        <v>0</v>
      </c>
      <c r="H21" s="374">
        <f t="shared" si="4"/>
        <v>0</v>
      </c>
      <c r="I21" s="257">
        <f t="shared" si="4"/>
        <v>0</v>
      </c>
      <c r="J21" s="375">
        <f t="shared" si="4"/>
        <v>0</v>
      </c>
      <c r="K21" s="257">
        <f t="shared" si="4"/>
        <v>0</v>
      </c>
      <c r="L21" s="375">
        <f t="shared" si="4"/>
        <v>0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4527202787.750247</v>
      </c>
      <c r="W21" s="101">
        <v>25027873792.36087</v>
      </c>
      <c r="X21" s="101">
        <v>29555076580.111118</v>
      </c>
      <c r="AB21" s="9"/>
      <c r="AC21" s="9"/>
      <c r="AD21" s="9"/>
      <c r="AE21" s="9"/>
      <c r="AF21" s="9"/>
      <c r="AG21" s="9"/>
      <c r="AH21" s="9"/>
    </row>
    <row r="22" spans="2:34" x14ac:dyDescent="0.3">
      <c r="B22" s="246" t="s">
        <v>30</v>
      </c>
      <c r="C22" s="257">
        <f t="shared" si="4"/>
        <v>0</v>
      </c>
      <c r="D22" s="374">
        <f t="shared" si="4"/>
        <v>0</v>
      </c>
      <c r="E22" s="257">
        <f t="shared" si="4"/>
        <v>0</v>
      </c>
      <c r="F22" s="374">
        <f t="shared" si="4"/>
        <v>0</v>
      </c>
      <c r="G22" s="257">
        <f t="shared" si="4"/>
        <v>0</v>
      </c>
      <c r="H22" s="374">
        <f t="shared" si="4"/>
        <v>0</v>
      </c>
      <c r="I22" s="257">
        <f t="shared" si="4"/>
        <v>0</v>
      </c>
      <c r="J22" s="375">
        <f t="shared" si="4"/>
        <v>0</v>
      </c>
      <c r="K22" s="257">
        <f t="shared" si="4"/>
        <v>0</v>
      </c>
      <c r="L22" s="375">
        <f t="shared" si="4"/>
        <v>0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32412733867.155079</v>
      </c>
      <c r="W22" s="101">
        <v>78432774425.990585</v>
      </c>
      <c r="X22" s="101">
        <v>110845508293.14571</v>
      </c>
      <c r="AB22" s="9"/>
      <c r="AC22" s="9"/>
      <c r="AD22" s="9"/>
      <c r="AE22" s="9"/>
      <c r="AF22" s="9"/>
      <c r="AG22" s="9"/>
      <c r="AH22" s="9"/>
    </row>
    <row r="23" spans="2:34" x14ac:dyDescent="0.3">
      <c r="B23" s="246" t="s">
        <v>31</v>
      </c>
      <c r="C23" s="257">
        <f t="shared" si="4"/>
        <v>0</v>
      </c>
      <c r="D23" s="374">
        <f t="shared" si="4"/>
        <v>0</v>
      </c>
      <c r="E23" s="257">
        <f t="shared" si="4"/>
        <v>0</v>
      </c>
      <c r="F23" s="374">
        <f t="shared" si="4"/>
        <v>0</v>
      </c>
      <c r="G23" s="257">
        <f t="shared" si="4"/>
        <v>0</v>
      </c>
      <c r="H23" s="374">
        <f t="shared" si="4"/>
        <v>0</v>
      </c>
      <c r="I23" s="257">
        <f t="shared" si="4"/>
        <v>0</v>
      </c>
      <c r="J23" s="375">
        <f t="shared" si="4"/>
        <v>0</v>
      </c>
      <c r="K23" s="257">
        <f t="shared" si="4"/>
        <v>0</v>
      </c>
      <c r="L23" s="375">
        <f t="shared" si="4"/>
        <v>0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79198702505.444839</v>
      </c>
      <c r="W23" s="101">
        <v>52105998321.685951</v>
      </c>
      <c r="X23" s="101">
        <v>131304700827.1308</v>
      </c>
      <c r="AB23" s="9"/>
      <c r="AC23" s="9"/>
      <c r="AD23" s="9"/>
      <c r="AE23" s="9"/>
      <c r="AF23" s="9"/>
      <c r="AG23" s="9"/>
      <c r="AH23" s="9"/>
    </row>
    <row r="24" spans="2:34" x14ac:dyDescent="0.3">
      <c r="B24" s="246" t="s">
        <v>32</v>
      </c>
      <c r="C24" s="257">
        <f t="shared" si="4"/>
        <v>0</v>
      </c>
      <c r="D24" s="374">
        <f t="shared" si="4"/>
        <v>0</v>
      </c>
      <c r="E24" s="257">
        <f t="shared" si="4"/>
        <v>0</v>
      </c>
      <c r="F24" s="374">
        <f t="shared" si="4"/>
        <v>0</v>
      </c>
      <c r="G24" s="257">
        <f t="shared" si="4"/>
        <v>0</v>
      </c>
      <c r="H24" s="374">
        <f t="shared" si="4"/>
        <v>0</v>
      </c>
      <c r="I24" s="257">
        <f t="shared" si="4"/>
        <v>0</v>
      </c>
      <c r="J24" s="375">
        <f t="shared" si="4"/>
        <v>0</v>
      </c>
      <c r="K24" s="257">
        <f t="shared" si="4"/>
        <v>0</v>
      </c>
      <c r="L24" s="375">
        <f t="shared" si="4"/>
        <v>0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4062697317.7778449</v>
      </c>
      <c r="W24" s="101">
        <v>10145281807.32201</v>
      </c>
      <c r="X24" s="101">
        <v>14207979125.09985</v>
      </c>
      <c r="AB24" s="9"/>
      <c r="AC24" s="9"/>
      <c r="AD24" s="9"/>
      <c r="AE24" s="9"/>
      <c r="AF24" s="9"/>
      <c r="AG24" s="9"/>
      <c r="AH24" s="9"/>
    </row>
    <row r="25" spans="2:34" x14ac:dyDescent="0.3">
      <c r="B25" s="246" t="s">
        <v>33</v>
      </c>
      <c r="C25" s="257">
        <f t="shared" si="4"/>
        <v>0</v>
      </c>
      <c r="D25" s="374">
        <f t="shared" si="4"/>
        <v>0</v>
      </c>
      <c r="E25" s="257">
        <f t="shared" si="4"/>
        <v>0</v>
      </c>
      <c r="F25" s="374">
        <f t="shared" si="4"/>
        <v>0</v>
      </c>
      <c r="G25" s="257">
        <f t="shared" si="4"/>
        <v>0</v>
      </c>
      <c r="H25" s="374">
        <f t="shared" si="4"/>
        <v>0</v>
      </c>
      <c r="I25" s="257">
        <f t="shared" si="4"/>
        <v>0</v>
      </c>
      <c r="J25" s="375">
        <f t="shared" si="4"/>
        <v>0</v>
      </c>
      <c r="K25" s="257">
        <f t="shared" si="4"/>
        <v>0</v>
      </c>
      <c r="L25" s="375">
        <f t="shared" si="4"/>
        <v>0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5967528716.2436161</v>
      </c>
      <c r="W25" s="101">
        <v>4057964252.852819</v>
      </c>
      <c r="X25" s="101">
        <v>10025492969.096439</v>
      </c>
      <c r="AB25" s="9"/>
      <c r="AC25" s="9"/>
      <c r="AD25" s="9"/>
      <c r="AE25" s="9"/>
      <c r="AF25" s="9"/>
      <c r="AG25" s="9"/>
      <c r="AH25" s="9"/>
    </row>
    <row r="26" spans="2:34" x14ac:dyDescent="0.3">
      <c r="B26" s="246" t="s">
        <v>34</v>
      </c>
      <c r="C26" s="257">
        <f t="shared" si="4"/>
        <v>104340.0198031141</v>
      </c>
      <c r="D26" s="374">
        <f t="shared" si="4"/>
        <v>104318.8910334</v>
      </c>
      <c r="E26" s="257">
        <f t="shared" si="4"/>
        <v>103944.1006307069</v>
      </c>
      <c r="F26" s="374">
        <f t="shared" si="4"/>
        <v>104741.32946887911</v>
      </c>
      <c r="G26" s="257">
        <f t="shared" si="4"/>
        <v>104243.95790313769</v>
      </c>
      <c r="H26" s="374">
        <f t="shared" si="4"/>
        <v>104436.58879476511</v>
      </c>
      <c r="I26" s="257">
        <f t="shared" si="4"/>
        <v>0</v>
      </c>
      <c r="J26" s="375">
        <f t="shared" si="4"/>
        <v>0</v>
      </c>
      <c r="K26" s="257">
        <f t="shared" si="4"/>
        <v>0</v>
      </c>
      <c r="L26" s="375">
        <f t="shared" si="4"/>
        <v>0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48227762700.237122</v>
      </c>
      <c r="W26" s="101">
        <v>29733685679.754551</v>
      </c>
      <c r="X26" s="101">
        <v>77961448379.991669</v>
      </c>
      <c r="AB26" s="9"/>
      <c r="AC26" s="9"/>
      <c r="AD26" s="9"/>
      <c r="AE26" s="9"/>
      <c r="AF26" s="9"/>
      <c r="AG26" s="9"/>
      <c r="AH26" s="9"/>
    </row>
    <row r="27" spans="2:34" x14ac:dyDescent="0.3">
      <c r="B27" s="247" t="s">
        <v>35</v>
      </c>
      <c r="C27" s="259">
        <f t="shared" si="4"/>
        <v>411386927.12615275</v>
      </c>
      <c r="D27" s="376">
        <f t="shared" si="4"/>
        <v>411306653.52735841</v>
      </c>
      <c r="E27" s="259">
        <f t="shared" si="4"/>
        <v>409882103.28158724</v>
      </c>
      <c r="F27" s="376">
        <f t="shared" si="4"/>
        <v>412910827.5529961</v>
      </c>
      <c r="G27" s="259">
        <f t="shared" si="4"/>
        <v>411015473.00507301</v>
      </c>
      <c r="H27" s="376">
        <f t="shared" si="4"/>
        <v>411760064.58480406</v>
      </c>
      <c r="I27" s="259">
        <f t="shared" si="4"/>
        <v>0</v>
      </c>
      <c r="J27" s="377">
        <f t="shared" si="4"/>
        <v>0</v>
      </c>
      <c r="K27" s="259">
        <f t="shared" si="4"/>
        <v>0</v>
      </c>
      <c r="L27" s="377">
        <f t="shared" si="4"/>
        <v>0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-2469067.4177910788</v>
      </c>
      <c r="W27" s="101">
        <v>106809087.2209051</v>
      </c>
      <c r="X27" s="101">
        <v>104340019.8031141</v>
      </c>
      <c r="AB27" s="9"/>
      <c r="AC27" s="9"/>
      <c r="AD27" s="9"/>
      <c r="AE27" s="9"/>
      <c r="AF27" s="9"/>
      <c r="AG27" s="9"/>
      <c r="AH27" s="9"/>
    </row>
    <row r="28" spans="2:3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94269079504.145264</v>
      </c>
      <c r="W28" s="101">
        <v>317117847622.00751</v>
      </c>
      <c r="X28" s="101">
        <v>411386927126.15277</v>
      </c>
      <c r="AB28" s="9"/>
      <c r="AC28" s="9"/>
      <c r="AD28" s="9"/>
      <c r="AE28" s="9"/>
      <c r="AF28" s="9"/>
      <c r="AG28" s="9"/>
      <c r="AH28" s="9"/>
    </row>
    <row r="29" spans="2:3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2330510628.7883801</v>
      </c>
      <c r="W29" s="101">
        <v>5004053881.1634369</v>
      </c>
      <c r="X29" s="101">
        <v>7334564509.9518166</v>
      </c>
      <c r="AB29" s="9"/>
      <c r="AC29" s="9"/>
      <c r="AD29" s="9"/>
      <c r="AE29" s="9"/>
      <c r="AF29" s="9"/>
      <c r="AG29" s="9"/>
      <c r="AH29" s="9"/>
    </row>
    <row r="30" spans="2:3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6603586441.2822142</v>
      </c>
      <c r="W30" s="101">
        <v>20857659580.161751</v>
      </c>
      <c r="X30" s="101">
        <v>27461246021.44397</v>
      </c>
      <c r="AB30" s="9"/>
      <c r="AC30" s="9"/>
      <c r="AD30" s="9"/>
      <c r="AE30" s="9"/>
      <c r="AF30" s="9"/>
      <c r="AG30" s="9"/>
      <c r="AH30" s="9"/>
    </row>
    <row r="31" spans="2:34" x14ac:dyDescent="0.3">
      <c r="B31" s="243" t="s">
        <v>284</v>
      </c>
      <c r="C31" s="243" t="s">
        <v>288</v>
      </c>
      <c r="D31" s="243" t="s">
        <v>289</v>
      </c>
      <c r="E31" s="243" t="s">
        <v>290</v>
      </c>
      <c r="F31" s="243" t="s">
        <v>291</v>
      </c>
      <c r="G31" s="243" t="s">
        <v>292</v>
      </c>
      <c r="H31" s="243" t="s">
        <v>293</v>
      </c>
      <c r="I31" s="243" t="s">
        <v>294</v>
      </c>
      <c r="J31" s="243" t="s">
        <v>270</v>
      </c>
      <c r="K31" s="243" t="s">
        <v>265</v>
      </c>
      <c r="L31" s="243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26640687929.933609</v>
      </c>
      <c r="W31" s="101">
        <v>26712457877.78447</v>
      </c>
      <c r="X31" s="101">
        <v>53353145807.718079</v>
      </c>
      <c r="AB31" s="9"/>
      <c r="AC31" s="9"/>
      <c r="AD31" s="9"/>
      <c r="AE31" s="9"/>
      <c r="AF31" s="9"/>
      <c r="AG31" s="9"/>
      <c r="AH31" s="9"/>
    </row>
    <row r="32" spans="2:34" x14ac:dyDescent="0.3">
      <c r="B32" s="256" t="s">
        <v>287</v>
      </c>
      <c r="C32" s="255">
        <f>+C33+C34</f>
        <v>1091978842.6633019</v>
      </c>
      <c r="D32" s="255">
        <f t="shared" ref="D32:L32" si="5">+D33+D34</f>
        <v>1091750462.0158381</v>
      </c>
      <c r="E32" s="255">
        <f t="shared" si="5"/>
        <v>1087779244.0465295</v>
      </c>
      <c r="F32" s="255">
        <f t="shared" si="5"/>
        <v>1096237803.5583792</v>
      </c>
      <c r="G32" s="255">
        <f t="shared" si="5"/>
        <v>1090920412.9225655</v>
      </c>
      <c r="H32" s="255">
        <f t="shared" si="5"/>
        <v>1093042572.2146749</v>
      </c>
      <c r="I32" s="255">
        <f t="shared" si="5"/>
        <v>0</v>
      </c>
      <c r="J32" s="255">
        <f t="shared" si="5"/>
        <v>0</v>
      </c>
      <c r="K32" s="255">
        <f t="shared" si="5"/>
        <v>0</v>
      </c>
      <c r="L32" s="255">
        <f t="shared" si="5"/>
        <v>0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10740567710.47464</v>
      </c>
      <c r="W32" s="101">
        <v>90988641889.842194</v>
      </c>
      <c r="X32" s="101">
        <v>101729209600.3168</v>
      </c>
      <c r="AB32" s="9"/>
      <c r="AC32" s="9"/>
      <c r="AD32" s="9"/>
      <c r="AE32" s="9"/>
      <c r="AF32" s="9"/>
      <c r="AG32" s="9"/>
      <c r="AH32" s="9"/>
    </row>
    <row r="33" spans="2:34" x14ac:dyDescent="0.3">
      <c r="B33" s="254" t="s">
        <v>285</v>
      </c>
      <c r="C33" s="257">
        <f t="shared" ref="C33:L33" si="6">(SUMIFS($V:$V,$R:$R,C$2,$S:$S,$N33))/1000</f>
        <v>363548488.28519297</v>
      </c>
      <c r="D33" s="257">
        <f t="shared" si="6"/>
        <v>363501248.61116946</v>
      </c>
      <c r="E33" s="257">
        <f t="shared" si="6"/>
        <v>362636924.10392398</v>
      </c>
      <c r="F33" s="257">
        <f t="shared" si="6"/>
        <v>364471547.68634194</v>
      </c>
      <c r="G33" s="257">
        <f t="shared" si="6"/>
        <v>363341339.43213689</v>
      </c>
      <c r="H33" s="257">
        <f t="shared" si="6"/>
        <v>363756698.7554068</v>
      </c>
      <c r="I33" s="257">
        <f t="shared" si="6"/>
        <v>0</v>
      </c>
      <c r="J33" s="257">
        <f t="shared" si="6"/>
        <v>0</v>
      </c>
      <c r="K33" s="257">
        <f t="shared" si="6"/>
        <v>0</v>
      </c>
      <c r="L33" s="257">
        <f t="shared" si="6"/>
        <v>0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808426542.26159108</v>
      </c>
      <c r="W33" s="101">
        <v>5072570239.85952</v>
      </c>
      <c r="X33" s="101">
        <v>5880996782.1211109</v>
      </c>
      <c r="AB33" s="9"/>
      <c r="AC33" s="9"/>
      <c r="AD33" s="9"/>
      <c r="AE33" s="9"/>
      <c r="AF33" s="9"/>
      <c r="AG33" s="9"/>
      <c r="AH33" s="9"/>
    </row>
    <row r="34" spans="2:34" x14ac:dyDescent="0.3">
      <c r="B34" s="258" t="s">
        <v>286</v>
      </c>
      <c r="C34" s="259">
        <f t="shared" ref="C34:L34" si="7">(SUMIFS($W:$W,$R:$R,C$2,$S:$S,$N34))/1000</f>
        <v>728430354.3781091</v>
      </c>
      <c r="D34" s="259">
        <f t="shared" si="7"/>
        <v>728249213.40466869</v>
      </c>
      <c r="E34" s="259">
        <f t="shared" si="7"/>
        <v>725142319.9426055</v>
      </c>
      <c r="F34" s="259">
        <f t="shared" si="7"/>
        <v>731766255.87203717</v>
      </c>
      <c r="G34" s="259">
        <f t="shared" si="7"/>
        <v>727579073.49042845</v>
      </c>
      <c r="H34" s="259">
        <f t="shared" si="7"/>
        <v>729285873.45926821</v>
      </c>
      <c r="I34" s="259">
        <f t="shared" si="7"/>
        <v>0</v>
      </c>
      <c r="J34" s="259">
        <f t="shared" si="7"/>
        <v>0</v>
      </c>
      <c r="K34" s="259">
        <f t="shared" si="7"/>
        <v>0</v>
      </c>
      <c r="L34" s="259">
        <f t="shared" si="7"/>
        <v>0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17549222146.49247</v>
      </c>
      <c r="W34" s="101">
        <v>44632826620.301979</v>
      </c>
      <c r="X34" s="101">
        <v>62182048766.794449</v>
      </c>
      <c r="AB34" s="9"/>
      <c r="AC34" s="9"/>
      <c r="AD34" s="9"/>
      <c r="AE34" s="9"/>
      <c r="AF34" s="9"/>
      <c r="AG34" s="9"/>
      <c r="AH34" s="9"/>
    </row>
    <row r="35" spans="2:3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23269716864.596519</v>
      </c>
      <c r="W35" s="101">
        <v>18924337887.234001</v>
      </c>
      <c r="X35" s="101">
        <v>42194054751.830521</v>
      </c>
      <c r="AB35" s="9"/>
      <c r="AC35" s="9"/>
      <c r="AD35" s="9"/>
      <c r="AE35" s="9"/>
      <c r="AF35" s="9"/>
      <c r="AG35" s="9"/>
      <c r="AH35" s="9"/>
    </row>
    <row r="36" spans="2:3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4303296322.5199699</v>
      </c>
      <c r="W36" s="101">
        <v>2945809869.7556448</v>
      </c>
      <c r="X36" s="101">
        <v>7249106192.2756157</v>
      </c>
      <c r="AB36" s="9"/>
      <c r="AC36" s="9"/>
      <c r="AD36" s="9"/>
      <c r="AE36" s="9"/>
      <c r="AF36" s="9"/>
      <c r="AG36" s="9"/>
      <c r="AH36" s="9"/>
    </row>
    <row r="37" spans="2:3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28039162259.675652</v>
      </c>
      <c r="W37" s="101">
        <v>13711792234.47897</v>
      </c>
      <c r="X37" s="101">
        <v>41750954494.154617</v>
      </c>
      <c r="AB37" s="9"/>
      <c r="AC37" s="9"/>
      <c r="AD37" s="9"/>
      <c r="AE37" s="9"/>
      <c r="AF37" s="9"/>
      <c r="AG37" s="9"/>
      <c r="AH37" s="9"/>
    </row>
    <row r="38" spans="2:3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-4807760.5600527711</v>
      </c>
      <c r="W38" s="101">
        <v>100631593.6955604</v>
      </c>
      <c r="X38" s="101">
        <v>95823833.135507673</v>
      </c>
      <c r="AC38"/>
      <c r="AD38"/>
      <c r="AE38"/>
      <c r="AF38"/>
      <c r="AG38"/>
    </row>
    <row r="39" spans="2:3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24720103620.826241</v>
      </c>
      <c r="W39" s="101">
        <v>102006274918.4451</v>
      </c>
      <c r="X39" s="101">
        <v>126726378539.2713</v>
      </c>
    </row>
    <row r="40" spans="2:3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14651729022.709129</v>
      </c>
      <c r="W40" s="101">
        <v>21764737418.80563</v>
      </c>
      <c r="X40" s="101">
        <v>36416466441.514763</v>
      </c>
    </row>
    <row r="41" spans="2:3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12388358395.581791</v>
      </c>
      <c r="W41" s="101">
        <v>33151237123.105511</v>
      </c>
      <c r="X41" s="101">
        <v>45539595518.687286</v>
      </c>
    </row>
    <row r="42" spans="2:3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54338594777.897858</v>
      </c>
      <c r="W42" s="101">
        <v>53750134917.473824</v>
      </c>
      <c r="X42" s="101">
        <v>108088729695.3717</v>
      </c>
    </row>
    <row r="43" spans="2:3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13495684034.165421</v>
      </c>
      <c r="W43" s="101">
        <v>102987305615.7162</v>
      </c>
      <c r="X43" s="101">
        <v>116482989649.88161</v>
      </c>
    </row>
    <row r="44" spans="2:3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4525491376.9950085</v>
      </c>
      <c r="W44" s="101">
        <v>25015107799.001732</v>
      </c>
      <c r="X44" s="101">
        <v>29540599175.996738</v>
      </c>
    </row>
    <row r="45" spans="2:3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32402093716.015869</v>
      </c>
      <c r="W45" s="101">
        <v>78397836849.111984</v>
      </c>
      <c r="X45" s="101">
        <v>110799930565.1279</v>
      </c>
    </row>
    <row r="46" spans="2:3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79192811101.354996</v>
      </c>
      <c r="W46" s="101">
        <v>52098957942.585762</v>
      </c>
      <c r="X46" s="101">
        <v>131291769043.9408</v>
      </c>
    </row>
    <row r="47" spans="2:3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4062395103.3369951</v>
      </c>
      <c r="W47" s="101">
        <v>10143911012.551689</v>
      </c>
      <c r="X47" s="101">
        <v>14206306115.88868</v>
      </c>
    </row>
    <row r="48" spans="2:3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5966752240.5234518</v>
      </c>
      <c r="W48" s="101">
        <v>4057149308.3096819</v>
      </c>
      <c r="X48" s="101">
        <v>10023901548.83313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48221487458.247482</v>
      </c>
      <c r="W49" s="101">
        <v>29727714383.956409</v>
      </c>
      <c r="X49" s="101">
        <v>77949201842.203888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-2468746.150648091</v>
      </c>
      <c r="W50" s="101">
        <v>106787637.1840481</v>
      </c>
      <c r="X50" s="101">
        <v>104318891.0334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94258320130.492096</v>
      </c>
      <c r="W51" s="101">
        <v>317048333396.86627</v>
      </c>
      <c r="X51" s="101">
        <v>411306653527.3584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2328348903.715498</v>
      </c>
      <c r="W52" s="101">
        <v>4995000024.9023466</v>
      </c>
      <c r="X52" s="101">
        <v>7323348928.6178455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6573575237.2248249</v>
      </c>
      <c r="W53" s="101">
        <v>20723469603.19577</v>
      </c>
      <c r="X53" s="101">
        <v>27297044840.420601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26592541578.049061</v>
      </c>
      <c r="W54" s="101">
        <v>26631765014.946941</v>
      </c>
      <c r="X54" s="101">
        <v>53224306592.996002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10710322715.290359</v>
      </c>
      <c r="W55" s="101">
        <v>90605390967.720963</v>
      </c>
      <c r="X55" s="101">
        <v>101315713683.01131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803602449.46564937</v>
      </c>
      <c r="W56" s="101">
        <v>5032099564.5019751</v>
      </c>
      <c r="X56" s="101">
        <v>5835702013.9676247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17457351280.941631</v>
      </c>
      <c r="W57" s="101">
        <v>44318085438.019417</v>
      </c>
      <c r="X57" s="101">
        <v>61775436718.961052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23233237792.157959</v>
      </c>
      <c r="W58" s="101">
        <v>18874289349.508171</v>
      </c>
      <c r="X58" s="101">
        <v>42107527141.66613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4293136090.476686</v>
      </c>
      <c r="W59" s="101">
        <v>2935307708.6084099</v>
      </c>
      <c r="X59" s="101">
        <v>7228443799.0850964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27972965173.275551</v>
      </c>
      <c r="W60" s="101">
        <v>13662911437.939211</v>
      </c>
      <c r="X60" s="101">
        <v>41635876611.214767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-4796409.2704278734</v>
      </c>
      <c r="W61" s="101">
        <v>100272830.14318579</v>
      </c>
      <c r="X61" s="101">
        <v>95476420.872757927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24666052742.937031</v>
      </c>
      <c r="W62" s="101">
        <v>101601271749.4538</v>
      </c>
      <c r="X62" s="101">
        <v>126267324492.39079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14638140095.05374</v>
      </c>
      <c r="W63" s="101">
        <v>21725361913.02663</v>
      </c>
      <c r="X63" s="101">
        <v>36363502008.080368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12332072922.062201</v>
      </c>
      <c r="W64" s="101">
        <v>32937994594.722321</v>
      </c>
      <c r="X64" s="101">
        <v>45270067516.784523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54240503098.583107</v>
      </c>
      <c r="W65" s="101">
        <v>53587956177.127319</v>
      </c>
      <c r="X65" s="101">
        <v>107828459275.7104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13457718044.137671</v>
      </c>
      <c r="W66" s="101">
        <v>102553758322.4494</v>
      </c>
      <c r="X66" s="101">
        <v>116011476366.5871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4498493106.3821793</v>
      </c>
      <c r="W67" s="101">
        <v>24815569444.252739</v>
      </c>
      <c r="X67" s="101">
        <v>29314062550.634918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32232519840.597149</v>
      </c>
      <c r="W68" s="101">
        <v>77845293085.391541</v>
      </c>
      <c r="X68" s="101">
        <v>110077812925.98869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79068699451.455765</v>
      </c>
      <c r="W69" s="101">
        <v>51961212281.063942</v>
      </c>
      <c r="X69" s="101">
        <v>131029911732.5197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4056028483.036417</v>
      </c>
      <c r="W70" s="101">
        <v>10117091287.397449</v>
      </c>
      <c r="X70" s="101">
        <v>14173119770.433861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5952668826.8784971</v>
      </c>
      <c r="W71" s="101">
        <v>4042688629.6565351</v>
      </c>
      <c r="X71" s="101">
        <v>9995357456.5350323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48107669567.530113</v>
      </c>
      <c r="W72" s="101">
        <v>29621757493.506641</v>
      </c>
      <c r="X72" s="101">
        <v>77729427061.036743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-2462919.132561462</v>
      </c>
      <c r="W73" s="101">
        <v>106407019.76326831</v>
      </c>
      <c r="X73" s="101">
        <v>103944100.63070691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94054873587.33963</v>
      </c>
      <c r="W74" s="101">
        <v>315827229694.24762</v>
      </c>
      <c r="X74" s="101">
        <v>409882103281.58722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2332824090.8212972</v>
      </c>
      <c r="W75" s="101">
        <v>5013910922.2233801</v>
      </c>
      <c r="X75" s="101">
        <v>7346735013.0446768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6637700816.2125235</v>
      </c>
      <c r="W76" s="101">
        <v>21010695641.795311</v>
      </c>
      <c r="X76" s="101">
        <v>27648396458.007832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26693918012.685879</v>
      </c>
      <c r="W77" s="101">
        <v>26802322468.4515</v>
      </c>
      <c r="X77" s="101">
        <v>53496240481.137383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10774658634.95561</v>
      </c>
      <c r="W78" s="101">
        <v>91421851041.290543</v>
      </c>
      <c r="X78" s="101">
        <v>102196509676.2462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813967362.54553115</v>
      </c>
      <c r="W79" s="101">
        <v>5119144337.9957361</v>
      </c>
      <c r="X79" s="101">
        <v>5933111700.5412674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17654618143.947731</v>
      </c>
      <c r="W80" s="101">
        <v>44994480798.035278</v>
      </c>
      <c r="X80" s="101">
        <v>62649098941.983009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23309948415.26923</v>
      </c>
      <c r="W81" s="101">
        <v>18979913288.693802</v>
      </c>
      <c r="X81" s="101">
        <v>42289861703.963043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4314722635.745327</v>
      </c>
      <c r="W82" s="101">
        <v>2957646885.5928588</v>
      </c>
      <c r="X82" s="101">
        <v>7272369521.3381863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28113608116.460529</v>
      </c>
      <c r="W83" s="101">
        <v>13766885794.135151</v>
      </c>
      <c r="X83" s="101">
        <v>41880493910.595673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-4820526.3502643816</v>
      </c>
      <c r="W84" s="101">
        <v>101035957.12054861</v>
      </c>
      <c r="X84" s="101">
        <v>96215430.770284235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24780569914.4907</v>
      </c>
      <c r="W85" s="101">
        <v>102463622706.69991</v>
      </c>
      <c r="X85" s="101">
        <v>127244192621.1906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14666271679.63435</v>
      </c>
      <c r="W86" s="101">
        <v>21807605796.887329</v>
      </c>
      <c r="X86" s="101">
        <v>36473877476.521683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12452338976.14555</v>
      </c>
      <c r="W87" s="101">
        <v>33394427177.868721</v>
      </c>
      <c r="X87" s="101">
        <v>45846766154.014267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54447039764.172203</v>
      </c>
      <c r="W88" s="101">
        <v>53930740260.308167</v>
      </c>
      <c r="X88" s="101">
        <v>108377780024.48039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13538476714.952971</v>
      </c>
      <c r="W89" s="101">
        <v>103477359816.2052</v>
      </c>
      <c r="X89" s="101">
        <v>117015836531.1581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4556500723.3302317</v>
      </c>
      <c r="W90" s="101">
        <v>25244737769.6614</v>
      </c>
      <c r="X90" s="101">
        <v>29801238492.991631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32596631087.775539</v>
      </c>
      <c r="W91" s="101">
        <v>79032731754.636032</v>
      </c>
      <c r="X91" s="101">
        <v>111629362842.41161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79329688088.296051</v>
      </c>
      <c r="W92" s="101">
        <v>52251913145.969337</v>
      </c>
      <c r="X92" s="101">
        <v>131581601234.2654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4069416553.8168521</v>
      </c>
      <c r="W93" s="101">
        <v>10173692106.709841</v>
      </c>
      <c r="X93" s="101">
        <v>14243108660.52669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5982590466.7413187</v>
      </c>
      <c r="W94" s="101">
        <v>4073447848.531703</v>
      </c>
      <c r="X94" s="101">
        <v>10056038315.27302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48349487213.581497</v>
      </c>
      <c r="W95" s="101">
        <v>29847137730.689869</v>
      </c>
      <c r="X95" s="101">
        <v>78196624944.271362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-2475299.2231458728</v>
      </c>
      <c r="W96" s="101">
        <v>107216628.6920249</v>
      </c>
      <c r="X96" s="101">
        <v>104741329.4688791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94485581717.118484</v>
      </c>
      <c r="W97" s="101">
        <v>318425245835.87762</v>
      </c>
      <c r="X97" s="101">
        <v>412910827552.99609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2330476127.9697509</v>
      </c>
      <c r="W98" s="101">
        <v>5003062629.0227776</v>
      </c>
      <c r="X98" s="101">
        <v>7333538756.9925289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6596302249.4908991</v>
      </c>
      <c r="W99" s="101">
        <v>20824050533.635269</v>
      </c>
      <c r="X99" s="101">
        <v>27420352783.126171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26632987927.280041</v>
      </c>
      <c r="W100" s="101">
        <v>26696648093.041439</v>
      </c>
      <c r="X100" s="101">
        <v>53329636020.321487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10734396359.316139</v>
      </c>
      <c r="W101" s="101">
        <v>90904804319.536163</v>
      </c>
      <c r="X101" s="101">
        <v>101639200678.85229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807278642.17470086</v>
      </c>
      <c r="W102" s="101">
        <v>5062811897.0246534</v>
      </c>
      <c r="X102" s="101">
        <v>5870090539.1993542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17527957538.405811</v>
      </c>
      <c r="W103" s="101">
        <v>44558976333.946877</v>
      </c>
      <c r="X103" s="101">
        <v>62086933872.352676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23264811930.285599</v>
      </c>
      <c r="W104" s="101">
        <v>18915634476.953709</v>
      </c>
      <c r="X104" s="101">
        <v>42180446407.239304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4301421314.7033815</v>
      </c>
      <c r="W105" s="101">
        <v>2943712367.0304952</v>
      </c>
      <c r="X105" s="101">
        <v>7245133681.7338772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28026946478.752529</v>
      </c>
      <c r="W106" s="101">
        <v>13702030036.36915</v>
      </c>
      <c r="X106" s="101">
        <v>41728976515.121674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-4805665.7499456434</v>
      </c>
      <c r="W107" s="101">
        <v>100559941.05966569</v>
      </c>
      <c r="X107" s="101">
        <v>95754275.309720084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24710604027.60519</v>
      </c>
      <c r="W108" s="101">
        <v>101921118048.76579</v>
      </c>
      <c r="X108" s="101">
        <v>126631722076.371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14651512638.81456</v>
      </c>
      <c r="W109" s="101">
        <v>21760427213.69062</v>
      </c>
      <c r="X109" s="101">
        <v>36411939852.50518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12374697887.013729</v>
      </c>
      <c r="W110" s="101">
        <v>33097830533.47607</v>
      </c>
      <c r="X110" s="101">
        <v>45472528420.489799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54322924034.545868</v>
      </c>
      <c r="W111" s="101">
        <v>53718384520.630203</v>
      </c>
      <c r="X111" s="101">
        <v>108041308555.1761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13487940699.319229</v>
      </c>
      <c r="W112" s="101">
        <v>102892485421.6947</v>
      </c>
      <c r="X112" s="101">
        <v>116380426121.0139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4519067304.8781862</v>
      </c>
      <c r="W113" s="101">
        <v>24966995808.368858</v>
      </c>
      <c r="X113" s="101">
        <v>29486063113.247051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32362845993.15107</v>
      </c>
      <c r="W114" s="101">
        <v>78268200098.011261</v>
      </c>
      <c r="X114" s="101">
        <v>110631046091.16229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79176129422.117401</v>
      </c>
      <c r="W115" s="101">
        <v>52075009598.466003</v>
      </c>
      <c r="X115" s="101">
        <v>131251139020.5834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4061539374.5011601</v>
      </c>
      <c r="W116" s="101">
        <v>10139248157.83746</v>
      </c>
      <c r="X116" s="101">
        <v>14200787532.338619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5964153709.4151402</v>
      </c>
      <c r="W117" s="101">
        <v>4054261549.7392588</v>
      </c>
      <c r="X117" s="101">
        <v>10018415259.1544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48200486915.540451</v>
      </c>
      <c r="W118" s="101">
        <v>29706555078.378101</v>
      </c>
      <c r="X118" s="101">
        <v>77907041993.918549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-2467671.007351975</v>
      </c>
      <c r="W119" s="101">
        <v>106711628.91048969</v>
      </c>
      <c r="X119" s="101">
        <v>104243957.9031377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94222509123.847443</v>
      </c>
      <c r="W120" s="101">
        <v>316792963881.22552</v>
      </c>
      <c r="X120" s="101">
        <v>411015473005.073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2330691594.1148319</v>
      </c>
      <c r="W121" s="101">
        <v>5005820163.8881493</v>
      </c>
      <c r="X121" s="101">
        <v>7336511758.0029812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6614572926.8992701</v>
      </c>
      <c r="W122" s="101">
        <v>20908155335.760632</v>
      </c>
      <c r="X122" s="101">
        <v>27522728262.659901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26653176313.90984</v>
      </c>
      <c r="W123" s="101">
        <v>26736883080.01022</v>
      </c>
      <c r="X123" s="101">
        <v>53390059393.920059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10750209755.07078</v>
      </c>
      <c r="W124" s="101">
        <v>91117523019.659943</v>
      </c>
      <c r="X124" s="101">
        <v>101867732774.7307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810195002.6464479</v>
      </c>
      <c r="W125" s="101">
        <v>5087584135.0557947</v>
      </c>
      <c r="X125" s="101">
        <v>5897779137.7022429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17582186943.888329</v>
      </c>
      <c r="W126" s="101">
        <v>44747073187.309929</v>
      </c>
      <c r="X126" s="101">
        <v>62329260131.198257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23278114122.094891</v>
      </c>
      <c r="W127" s="101">
        <v>18938196968.82497</v>
      </c>
      <c r="X127" s="101">
        <v>42216311090.919861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4306306090.2420206</v>
      </c>
      <c r="W128" s="101">
        <v>2949105381.8703341</v>
      </c>
      <c r="X128" s="101">
        <v>7255411472.1123543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28058771236.574711</v>
      </c>
      <c r="W129" s="101">
        <v>13727130298.627819</v>
      </c>
      <c r="X129" s="101">
        <v>41785901535.20253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-4811123.1550182328</v>
      </c>
      <c r="W130" s="101">
        <v>100744171.4418532</v>
      </c>
      <c r="X130" s="101">
        <v>95933048.286834985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24735419247.309231</v>
      </c>
      <c r="W131" s="101">
        <v>102138412439.3457</v>
      </c>
      <c r="X131" s="101">
        <v>126873831686.655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14652866000.916479</v>
      </c>
      <c r="W132" s="101">
        <v>21772418076.735432</v>
      </c>
      <c r="X132" s="101">
        <v>36425284077.651909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12408962244.944599</v>
      </c>
      <c r="W133" s="101">
        <v>33231477863.290409</v>
      </c>
      <c r="X133" s="101">
        <v>45640440108.235001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54364017499.61586</v>
      </c>
      <c r="W134" s="101">
        <v>53799194859.396004</v>
      </c>
      <c r="X134" s="101">
        <v>108163212359.0119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13507783210.97418</v>
      </c>
      <c r="W135" s="101">
        <v>103133074866.2588</v>
      </c>
      <c r="X135" s="101">
        <v>116640858077.233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4535388362.777154</v>
      </c>
      <c r="W136" s="101">
        <v>25089131416.702911</v>
      </c>
      <c r="X136" s="101">
        <v>29624519779.480061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32462936767.201172</v>
      </c>
      <c r="W137" s="101">
        <v>78598386698.7276</v>
      </c>
      <c r="X137" s="101">
        <v>111061323465.9288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79221373195.485901</v>
      </c>
      <c r="W138" s="101">
        <v>52137094518.861382</v>
      </c>
      <c r="X138" s="101">
        <v>131358467714.34731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4063860268.0372348</v>
      </c>
      <c r="W139" s="101">
        <v>10151336382.488831</v>
      </c>
      <c r="X139" s="101">
        <v>14215196650.52606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5970923579.8805695</v>
      </c>
      <c r="W140" s="101">
        <v>4061686533.8807092</v>
      </c>
      <c r="X140" s="101">
        <v>10032610113.76128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48255198961.655853</v>
      </c>
      <c r="W141" s="101">
        <v>29760959733.245079</v>
      </c>
      <c r="X141" s="101">
        <v>78016158694.90094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-2470472.043992714</v>
      </c>
      <c r="W142" s="101">
        <v>106907060.8387578</v>
      </c>
      <c r="X142" s="101">
        <v>104436588.7947651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94315859135.961823</v>
      </c>
      <c r="W143" s="101">
        <v>317444205448.84222</v>
      </c>
      <c r="X143" s="101">
        <v>411760064584.80408</v>
      </c>
    </row>
  </sheetData>
  <mergeCells count="2">
    <mergeCell ref="R4:X4"/>
    <mergeCell ref="AB4:AH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0"/>
  <sheetViews>
    <sheetView zoomScale="85" zoomScaleNormal="85" workbookViewId="0">
      <selection activeCell="H9" sqref="H9"/>
    </sheetView>
  </sheetViews>
  <sheetFormatPr defaultColWidth="9" defaultRowHeight="13.5" x14ac:dyDescent="0.3"/>
  <cols>
    <col min="1" max="1" width="2.25" style="226" customWidth="1"/>
    <col min="2" max="2" width="10.5" style="226" customWidth="1"/>
    <col min="3" max="3" width="13.5" style="226" customWidth="1"/>
    <col min="4" max="4" width="14.5" style="226" customWidth="1"/>
    <col min="5" max="13" width="15.625" style="226" customWidth="1"/>
    <col min="14" max="22" width="10.25" style="226" customWidth="1"/>
    <col min="23" max="23" width="13" style="226" customWidth="1"/>
    <col min="24" max="24" width="17.5" style="226" customWidth="1"/>
    <col min="25" max="25" width="15" style="226" bestFit="1" customWidth="1"/>
    <col min="26" max="26" width="10.375" style="226" bestFit="1" customWidth="1"/>
    <col min="27" max="28" width="12.625" style="226" bestFit="1" customWidth="1"/>
    <col min="29" max="29" width="10.25" style="226" bestFit="1" customWidth="1"/>
    <col min="30" max="30" width="9" style="226"/>
    <col min="31" max="31" width="15" style="226" customWidth="1"/>
    <col min="32" max="32" width="15.375" style="226" bestFit="1" customWidth="1"/>
    <col min="33" max="33" width="15.75" style="226" bestFit="1" customWidth="1"/>
    <col min="34" max="34" width="9.75" style="226" bestFit="1" customWidth="1"/>
    <col min="35" max="35" width="16.75" style="226" bestFit="1" customWidth="1"/>
    <col min="36" max="37" width="9" style="226"/>
    <col min="38" max="38" width="11.5" style="226" bestFit="1" customWidth="1"/>
    <col min="39" max="39" width="10.75" style="226" bestFit="1" customWidth="1"/>
    <col min="40" max="40" width="15.75" style="226" bestFit="1" customWidth="1"/>
    <col min="41" max="41" width="9.75" style="226" bestFit="1" customWidth="1"/>
    <col min="42" max="42" width="19.5" style="226" bestFit="1" customWidth="1"/>
    <col min="43" max="44" width="9" style="226"/>
    <col min="45" max="45" width="15.75" style="226" bestFit="1" customWidth="1"/>
    <col min="46" max="46" width="12.5" style="226" bestFit="1" customWidth="1"/>
    <col min="47" max="47" width="16" style="226" bestFit="1" customWidth="1"/>
    <col min="48" max="16384" width="9" style="226"/>
  </cols>
  <sheetData>
    <row r="1" spans="2:47" ht="16.5" x14ac:dyDescent="0.3">
      <c r="D1" s="102" t="s">
        <v>362</v>
      </c>
      <c r="E1" s="312">
        <v>1</v>
      </c>
      <c r="F1" s="307">
        <v>2</v>
      </c>
      <c r="G1" s="307">
        <v>3</v>
      </c>
      <c r="H1" s="307">
        <v>4</v>
      </c>
      <c r="I1" s="307">
        <v>5</v>
      </c>
      <c r="J1" s="307">
        <v>6</v>
      </c>
      <c r="K1" s="307">
        <v>7</v>
      </c>
      <c r="L1" s="308">
        <v>99</v>
      </c>
    </row>
    <row r="2" spans="2:47" x14ac:dyDescent="0.3">
      <c r="M2" s="260"/>
    </row>
    <row r="3" spans="2:47" ht="16.5" x14ac:dyDescent="0.3">
      <c r="B3" s="348" t="s">
        <v>328</v>
      </c>
      <c r="C3" s="348"/>
      <c r="D3" s="348" t="s">
        <v>329</v>
      </c>
      <c r="E3" s="356" t="s">
        <v>330</v>
      </c>
      <c r="F3" s="356"/>
      <c r="G3" s="356"/>
      <c r="H3" s="356"/>
      <c r="I3" s="356"/>
      <c r="J3" s="356"/>
      <c r="K3" s="356"/>
      <c r="L3" s="356"/>
      <c r="M3" s="356"/>
      <c r="AE3" s="340" t="s">
        <v>44</v>
      </c>
      <c r="AF3" s="340"/>
      <c r="AG3" s="340"/>
      <c r="AH3" s="340"/>
      <c r="AI3" s="340"/>
      <c r="AL3" s="339" t="s">
        <v>47</v>
      </c>
      <c r="AM3" s="340"/>
      <c r="AN3" s="340"/>
      <c r="AO3" s="340"/>
      <c r="AP3" s="357"/>
      <c r="AS3" s="358" t="s">
        <v>44</v>
      </c>
      <c r="AT3" s="359"/>
      <c r="AU3" s="359"/>
    </row>
    <row r="4" spans="2:47" ht="16.5" x14ac:dyDescent="0.3">
      <c r="B4" s="349"/>
      <c r="C4" s="349"/>
      <c r="D4" s="349"/>
      <c r="E4" s="268" t="s">
        <v>331</v>
      </c>
      <c r="F4" s="268" t="s">
        <v>332</v>
      </c>
      <c r="G4" s="268" t="s">
        <v>298</v>
      </c>
      <c r="H4" s="268" t="s">
        <v>299</v>
      </c>
      <c r="I4" s="268" t="s">
        <v>300</v>
      </c>
      <c r="J4" s="268" t="s">
        <v>301</v>
      </c>
      <c r="K4" s="268" t="s">
        <v>302</v>
      </c>
      <c r="L4" s="268" t="s">
        <v>333</v>
      </c>
      <c r="M4" s="268" t="s">
        <v>334</v>
      </c>
      <c r="AE4" s="10" t="s">
        <v>766</v>
      </c>
      <c r="AF4" s="10" t="s">
        <v>378</v>
      </c>
      <c r="AG4" s="10" t="s">
        <v>366</v>
      </c>
      <c r="AH4" s="10" t="s">
        <v>363</v>
      </c>
      <c r="AI4" s="10" t="s">
        <v>700</v>
      </c>
      <c r="AL4" s="10" t="s">
        <v>766</v>
      </c>
      <c r="AM4" s="10" t="s">
        <v>378</v>
      </c>
      <c r="AN4" s="10" t="s">
        <v>366</v>
      </c>
      <c r="AO4" s="10" t="s">
        <v>363</v>
      </c>
      <c r="AP4" s="10" t="s">
        <v>700</v>
      </c>
      <c r="AS4" s="10" t="s">
        <v>1017</v>
      </c>
      <c r="AT4" s="10" t="s">
        <v>1018</v>
      </c>
      <c r="AU4" s="10" t="s">
        <v>1019</v>
      </c>
    </row>
    <row r="5" spans="2:47" ht="16.5" x14ac:dyDescent="0.3">
      <c r="B5" s="269" t="s">
        <v>335</v>
      </c>
      <c r="C5" s="270"/>
      <c r="D5" s="318">
        <f>SUM(E5:M5)</f>
        <v>476065330.0871141</v>
      </c>
      <c r="E5" s="318">
        <f t="shared" ref="E5:M5" si="0">SUM(E6:E6)</f>
        <v>1711824.7139207178</v>
      </c>
      <c r="F5" s="318">
        <f t="shared" si="0"/>
        <v>51452810.479480147</v>
      </c>
      <c r="G5" s="318">
        <f t="shared" si="0"/>
        <v>413050123.34674835</v>
      </c>
      <c r="H5" s="318">
        <f t="shared" si="0"/>
        <v>7269876.569233899</v>
      </c>
      <c r="I5" s="318">
        <f t="shared" si="0"/>
        <v>0</v>
      </c>
      <c r="J5" s="318">
        <f t="shared" si="0"/>
        <v>0</v>
      </c>
      <c r="K5" s="318">
        <f t="shared" si="0"/>
        <v>0</v>
      </c>
      <c r="L5" s="318">
        <f t="shared" si="0"/>
        <v>2580694.9777309643</v>
      </c>
      <c r="M5" s="318">
        <f t="shared" si="0"/>
        <v>0</v>
      </c>
      <c r="AE5" s="367" t="s">
        <v>701</v>
      </c>
      <c r="AF5" s="9" t="s">
        <v>486</v>
      </c>
      <c r="AG5" s="9" t="s">
        <v>487</v>
      </c>
      <c r="AH5" s="320">
        <v>0.48374104303424798</v>
      </c>
      <c r="AI5" s="101">
        <v>13618098.37368574</v>
      </c>
      <c r="AL5" s="367"/>
      <c r="AM5" s="9"/>
      <c r="AN5" s="9"/>
      <c r="AO5" s="9"/>
      <c r="AP5" s="9"/>
      <c r="AS5" s="9" t="s">
        <v>487</v>
      </c>
      <c r="AT5" s="9" t="s">
        <v>368</v>
      </c>
      <c r="AU5" s="101">
        <v>49187449</v>
      </c>
    </row>
    <row r="6" spans="2:47" ht="16.5" x14ac:dyDescent="0.3">
      <c r="B6" s="269"/>
      <c r="C6" s="271" t="s">
        <v>336</v>
      </c>
      <c r="D6" s="319">
        <f t="shared" ref="D6:D8" si="1">SUM(E6:M6)</f>
        <v>476065330.0871141</v>
      </c>
      <c r="E6" s="315">
        <f>E15</f>
        <v>1711824.7139207178</v>
      </c>
      <c r="F6" s="315">
        <f t="shared" ref="F6:M6" si="2">F15</f>
        <v>51452810.479480147</v>
      </c>
      <c r="G6" s="315">
        <f t="shared" si="2"/>
        <v>413050123.34674835</v>
      </c>
      <c r="H6" s="315">
        <f t="shared" si="2"/>
        <v>7269876.569233899</v>
      </c>
      <c r="I6" s="315">
        <f t="shared" si="2"/>
        <v>0</v>
      </c>
      <c r="J6" s="315">
        <f t="shared" si="2"/>
        <v>0</v>
      </c>
      <c r="K6" s="315">
        <f t="shared" si="2"/>
        <v>0</v>
      </c>
      <c r="L6" s="315">
        <f t="shared" si="2"/>
        <v>2580694.9777309643</v>
      </c>
      <c r="M6" s="315">
        <f t="shared" si="2"/>
        <v>0</v>
      </c>
      <c r="AE6" s="367" t="s">
        <v>702</v>
      </c>
      <c r="AF6" s="9" t="s">
        <v>387</v>
      </c>
      <c r="AG6" s="9" t="s">
        <v>388</v>
      </c>
      <c r="AH6" s="320">
        <v>1.053346934382517</v>
      </c>
      <c r="AI6" s="101">
        <v>45072000.846741743</v>
      </c>
      <c r="AL6" s="367"/>
      <c r="AM6" s="9"/>
      <c r="AN6" s="9"/>
      <c r="AO6" s="9"/>
      <c r="AP6" s="9"/>
      <c r="AS6" s="9" t="s">
        <v>388</v>
      </c>
      <c r="AT6" s="9" t="s">
        <v>369</v>
      </c>
      <c r="AU6" s="101">
        <v>14401942739</v>
      </c>
    </row>
    <row r="7" spans="2:47" ht="16.5" x14ac:dyDescent="0.3">
      <c r="B7" s="272" t="s">
        <v>337</v>
      </c>
      <c r="C7" s="273"/>
      <c r="D7" s="321">
        <f t="shared" si="1"/>
        <v>518724702.62349999</v>
      </c>
      <c r="E7" s="321">
        <f>+E8</f>
        <v>49187.449000000001</v>
      </c>
      <c r="F7" s="321">
        <f t="shared" ref="F7:M7" si="3">+F8</f>
        <v>71509136.406499997</v>
      </c>
      <c r="G7" s="321">
        <f t="shared" si="3"/>
        <v>428658111.9325</v>
      </c>
      <c r="H7" s="321">
        <f t="shared" si="3"/>
        <v>6554678.352</v>
      </c>
      <c r="I7" s="321">
        <f t="shared" si="3"/>
        <v>0</v>
      </c>
      <c r="J7" s="321">
        <f t="shared" si="3"/>
        <v>0</v>
      </c>
      <c r="K7" s="321">
        <f t="shared" si="3"/>
        <v>0</v>
      </c>
      <c r="L7" s="321">
        <f t="shared" si="3"/>
        <v>11953588.4835</v>
      </c>
      <c r="M7" s="321">
        <f t="shared" si="3"/>
        <v>0</v>
      </c>
      <c r="AE7" s="367" t="s">
        <v>703</v>
      </c>
      <c r="AF7" s="9" t="s">
        <v>389</v>
      </c>
      <c r="AG7" s="9" t="s">
        <v>388</v>
      </c>
      <c r="AH7" s="320">
        <v>0.4869053571847356</v>
      </c>
      <c r="AI7" s="101">
        <v>13818107.39625445</v>
      </c>
      <c r="AL7" s="367"/>
      <c r="AM7" s="9"/>
      <c r="AN7" s="9"/>
      <c r="AO7" s="9"/>
      <c r="AP7" s="9"/>
      <c r="AS7" s="9" t="s">
        <v>388</v>
      </c>
      <c r="AT7" s="9" t="s">
        <v>368</v>
      </c>
      <c r="AU7" s="101">
        <v>49906222298</v>
      </c>
    </row>
    <row r="8" spans="2:47" ht="16.5" x14ac:dyDescent="0.3">
      <c r="B8" s="274"/>
      <c r="C8" s="271" t="s">
        <v>338</v>
      </c>
      <c r="D8" s="319">
        <f t="shared" si="1"/>
        <v>518724702.62349999</v>
      </c>
      <c r="E8" s="315">
        <f>(SUMIFS($AU:$AU,$AS:$AS,E$1,$AT:$AT,"P")+1.5*SUMIFS($AU:$AU,$AS:$AS,E$1,$AT:$AT,"N"))/1000</f>
        <v>49187.449000000001</v>
      </c>
      <c r="F8" s="315">
        <f>(SUMIFS($AU:$AU,$AS:$AS,F$1,$AT:$AT,"P")+1.5*SUMIFS($AU:$AU,$AS:$AS,F$1,$AT:$AT,"N"))/1000</f>
        <v>71509136.406499997</v>
      </c>
      <c r="G8" s="315">
        <f>(SUMIFS($AU:$AU,$AS:$AS,G$1,$AT:$AT,"P")+1.5*SUMIFS($AU:$AU,$AS:$AS,G$1,$AT:$AT,"N"))/1000</f>
        <v>428658111.9325</v>
      </c>
      <c r="H8" s="315">
        <f>(SUMIFS($AU:$AU,$AS:$AS,H$1,$AT:$AT,"P")+1.5*SUMIFS($AU:$AU,$AS:$AS,H$1,$AT:$AT,"N"))/1000</f>
        <v>6554678.352</v>
      </c>
      <c r="I8" s="315">
        <f>(SUMIFS($AU:$AU,$AS:$AS,I$1,$AT:$AT,"P")+1.5*SUMIFS($AU:$AU,$AS:$AS,I$1,$AT:$AT,"N"))/1000</f>
        <v>0</v>
      </c>
      <c r="J8" s="315">
        <f>(SUMIFS($AU:$AU,$AS:$AS,J$1,$AT:$AT,"P")+1.5*SUMIFS($AU:$AU,$AS:$AS,J$1,$AT:$AT,"N"))/1000</f>
        <v>0</v>
      </c>
      <c r="K8" s="315">
        <f>(SUMIFS($AU:$AU,$AS:$AS,K$1,$AT:$AT,"P")+1.5*SUMIFS($AU:$AU,$AS:$AS,K$1,$AT:$AT,"N"))/1000</f>
        <v>0</v>
      </c>
      <c r="L8" s="315">
        <f>(SUMIFS($AU:$AU,$AS:$AS,L$1,$AT:$AT,"P")+1.5*SUMIFS($AU:$AU,$AS:$AS,L$1,$AT:$AT,"N"))/1000</f>
        <v>11953588.4835</v>
      </c>
      <c r="M8" s="315">
        <f>(SUMIFS($AU:$AU,$AS:$AS,M$1,$AT:$AT,"P")+1.5*SUMIFS($AU:$AU,$AS:$AS,M$1,$AT:$AT,"N"))/1000</f>
        <v>0</v>
      </c>
      <c r="AE8" s="367" t="s">
        <v>704</v>
      </c>
      <c r="AF8" s="9" t="s">
        <v>391</v>
      </c>
      <c r="AG8" s="9" t="s">
        <v>388</v>
      </c>
      <c r="AH8" s="320">
        <v>0.83534988910985308</v>
      </c>
      <c r="AI8" s="101">
        <v>3000772.425745755</v>
      </c>
      <c r="AL8" s="367"/>
      <c r="AM8" s="9"/>
      <c r="AN8" s="9"/>
      <c r="AO8" s="9"/>
      <c r="AP8" s="9"/>
      <c r="AS8" s="9" t="s">
        <v>380</v>
      </c>
      <c r="AT8" s="9" t="s">
        <v>369</v>
      </c>
      <c r="AU8" s="101">
        <v>16625004017</v>
      </c>
    </row>
    <row r="9" spans="2:47" ht="16.5" x14ac:dyDescent="0.3">
      <c r="B9" s="226" t="s">
        <v>339</v>
      </c>
      <c r="AE9" s="367" t="s">
        <v>705</v>
      </c>
      <c r="AF9" s="9" t="s">
        <v>399</v>
      </c>
      <c r="AG9" s="9" t="s">
        <v>388</v>
      </c>
      <c r="AH9" s="320">
        <v>0.70076098061757985</v>
      </c>
      <c r="AI9" s="101">
        <v>223359968.5631682</v>
      </c>
      <c r="AL9" s="367"/>
      <c r="AM9" s="9"/>
      <c r="AN9" s="9"/>
      <c r="AO9" s="9"/>
      <c r="AP9" s="9"/>
      <c r="AS9" s="9" t="s">
        <v>380</v>
      </c>
      <c r="AT9" s="9" t="s">
        <v>368</v>
      </c>
      <c r="AU9" s="101">
        <v>403720605907</v>
      </c>
    </row>
    <row r="10" spans="2:47" ht="16.5" x14ac:dyDescent="0.3">
      <c r="AE10" s="367" t="s">
        <v>706</v>
      </c>
      <c r="AF10" s="9" t="s">
        <v>407</v>
      </c>
      <c r="AG10" s="9" t="s">
        <v>388</v>
      </c>
      <c r="AH10" s="320">
        <v>0.62341035575614978</v>
      </c>
      <c r="AI10" s="101">
        <v>43659875.149999201</v>
      </c>
      <c r="AL10" s="367"/>
      <c r="AM10" s="9"/>
      <c r="AN10" s="9"/>
      <c r="AO10" s="9"/>
      <c r="AP10" s="9"/>
      <c r="AS10" s="9" t="s">
        <v>441</v>
      </c>
      <c r="AT10" s="9" t="s">
        <v>369</v>
      </c>
      <c r="AU10" s="101">
        <v>1442315420</v>
      </c>
    </row>
    <row r="11" spans="2:47" ht="16.5" x14ac:dyDescent="0.3">
      <c r="AE11" s="367" t="s">
        <v>707</v>
      </c>
      <c r="AF11" s="9" t="s">
        <v>413</v>
      </c>
      <c r="AG11" s="9" t="s">
        <v>388</v>
      </c>
      <c r="AH11" s="320">
        <v>0.96439014630960096</v>
      </c>
      <c r="AI11" s="101">
        <v>6883296416.6411972</v>
      </c>
      <c r="AL11" s="367"/>
      <c r="AM11" s="9"/>
      <c r="AN11" s="9"/>
      <c r="AO11" s="9"/>
      <c r="AP11" s="9"/>
      <c r="AS11" s="9" t="s">
        <v>441</v>
      </c>
      <c r="AT11" s="9" t="s">
        <v>368</v>
      </c>
      <c r="AU11" s="101">
        <v>4391205222</v>
      </c>
    </row>
    <row r="12" spans="2:47" ht="16.5" x14ac:dyDescent="0.3">
      <c r="B12" s="267" t="s">
        <v>340</v>
      </c>
      <c r="AE12" s="367" t="s">
        <v>708</v>
      </c>
      <c r="AF12" s="9" t="s">
        <v>419</v>
      </c>
      <c r="AG12" s="9" t="s">
        <v>388</v>
      </c>
      <c r="AH12" s="320">
        <v>0.98741025088805279</v>
      </c>
      <c r="AI12" s="101">
        <v>896664693.03414321</v>
      </c>
      <c r="AL12" s="367"/>
      <c r="AM12" s="9"/>
      <c r="AN12" s="9"/>
      <c r="AO12" s="9"/>
      <c r="AP12" s="9"/>
      <c r="AS12" s="9" t="s">
        <v>393</v>
      </c>
      <c r="AT12" s="9" t="s">
        <v>369</v>
      </c>
      <c r="AU12" s="101">
        <v>2041190743</v>
      </c>
    </row>
    <row r="13" spans="2:47" ht="16.5" customHeight="1" x14ac:dyDescent="0.3">
      <c r="B13" s="344" t="s">
        <v>348</v>
      </c>
      <c r="C13" s="345"/>
      <c r="D13" s="348" t="s">
        <v>341</v>
      </c>
      <c r="E13" s="353" t="s">
        <v>345</v>
      </c>
      <c r="F13" s="354"/>
      <c r="G13" s="354"/>
      <c r="H13" s="354"/>
      <c r="I13" s="354"/>
      <c r="J13" s="354"/>
      <c r="K13" s="354"/>
      <c r="L13" s="354"/>
      <c r="M13" s="355"/>
      <c r="AE13" s="367" t="s">
        <v>709</v>
      </c>
      <c r="AF13" s="9" t="s">
        <v>423</v>
      </c>
      <c r="AG13" s="9" t="s">
        <v>388</v>
      </c>
      <c r="AH13" s="320">
        <v>1.0557139061847469</v>
      </c>
      <c r="AI13" s="101">
        <v>1327611524.629657</v>
      </c>
      <c r="AL13" s="367"/>
      <c r="AM13" s="9"/>
      <c r="AN13" s="9"/>
      <c r="AO13" s="9"/>
      <c r="AP13" s="9"/>
      <c r="AS13" s="9" t="s">
        <v>393</v>
      </c>
      <c r="AT13" s="9" t="s">
        <v>368</v>
      </c>
      <c r="AU13" s="101">
        <v>8891802369</v>
      </c>
    </row>
    <row r="14" spans="2:47" ht="16.5" x14ac:dyDescent="0.3">
      <c r="B14" s="346"/>
      <c r="C14" s="347"/>
      <c r="D14" s="349"/>
      <c r="E14" s="282" t="s">
        <v>296</v>
      </c>
      <c r="F14" s="282" t="s">
        <v>349</v>
      </c>
      <c r="G14" s="282" t="s">
        <v>350</v>
      </c>
      <c r="H14" s="282" t="s">
        <v>342</v>
      </c>
      <c r="I14" s="282" t="s">
        <v>351</v>
      </c>
      <c r="J14" s="282" t="s">
        <v>343</v>
      </c>
      <c r="K14" s="282" t="s">
        <v>352</v>
      </c>
      <c r="L14" s="282" t="s">
        <v>303</v>
      </c>
      <c r="M14" s="268" t="s">
        <v>344</v>
      </c>
      <c r="AE14" s="367" t="s">
        <v>710</v>
      </c>
      <c r="AF14" s="9" t="s">
        <v>424</v>
      </c>
      <c r="AG14" s="9" t="s">
        <v>388</v>
      </c>
      <c r="AH14" s="320">
        <v>0.79647795346298478</v>
      </c>
      <c r="AI14" s="101">
        <v>505807282.50302052</v>
      </c>
      <c r="AL14" s="367"/>
      <c r="AM14" s="9"/>
      <c r="AN14" s="9"/>
      <c r="AO14" s="9"/>
      <c r="AP14" s="9"/>
    </row>
    <row r="15" spans="2:47" ht="16.5" x14ac:dyDescent="0.3">
      <c r="B15" s="275" t="s">
        <v>346</v>
      </c>
      <c r="C15" s="276"/>
      <c r="D15" s="317">
        <f>SUM(E15,F15,G15,H15,I15,J15,K15,L15,M15)</f>
        <v>476065330.0871141</v>
      </c>
      <c r="E15" s="316">
        <f t="shared" ref="E15:M15" si="4">SUM(E16:E30)</f>
        <v>1711824.7139207178</v>
      </c>
      <c r="F15" s="316">
        <f t="shared" si="4"/>
        <v>51452810.479480147</v>
      </c>
      <c r="G15" s="316">
        <f t="shared" si="4"/>
        <v>413050123.34674835</v>
      </c>
      <c r="H15" s="316">
        <f t="shared" si="4"/>
        <v>7269876.569233899</v>
      </c>
      <c r="I15" s="316">
        <f t="shared" si="4"/>
        <v>0</v>
      </c>
      <c r="J15" s="316">
        <f t="shared" si="4"/>
        <v>0</v>
      </c>
      <c r="K15" s="316">
        <f t="shared" si="4"/>
        <v>0</v>
      </c>
      <c r="L15" s="316">
        <f t="shared" si="4"/>
        <v>2580694.9777309643</v>
      </c>
      <c r="M15" s="316">
        <f t="shared" si="4"/>
        <v>0</v>
      </c>
      <c r="O15" s="10" t="s">
        <v>364</v>
      </c>
      <c r="P15" s="302" t="s">
        <v>365</v>
      </c>
      <c r="AE15" s="367" t="s">
        <v>711</v>
      </c>
      <c r="AF15" s="9" t="s">
        <v>427</v>
      </c>
      <c r="AG15" s="9" t="s">
        <v>388</v>
      </c>
      <c r="AH15" s="320">
        <v>0.89023600265184022</v>
      </c>
      <c r="AI15" s="101">
        <v>79637145.366601378</v>
      </c>
      <c r="AL15" s="367"/>
      <c r="AM15" s="9"/>
      <c r="AN15" s="9"/>
      <c r="AO15" s="9"/>
      <c r="AP15" s="9"/>
    </row>
    <row r="16" spans="2:47" ht="16.5" x14ac:dyDescent="0.3">
      <c r="B16" s="341" t="s">
        <v>347</v>
      </c>
      <c r="C16" s="277" t="s">
        <v>313</v>
      </c>
      <c r="D16" s="278"/>
      <c r="E16" s="313">
        <f t="shared" ref="E16:M30" si="5">(SUMIFS($AI:$AI,$AG:$AG,E$1,$AH:$AH,"&gt;="&amp;$O16,$AH:$AH,"&lt;"&amp;$P16))/1000</f>
        <v>13618.09837368574</v>
      </c>
      <c r="F16" s="313">
        <f t="shared" si="5"/>
        <v>42094857.083079375</v>
      </c>
      <c r="G16" s="313">
        <f t="shared" si="5"/>
        <v>401153877.22440046</v>
      </c>
      <c r="H16" s="313">
        <f t="shared" si="5"/>
        <v>7269876.569233899</v>
      </c>
      <c r="I16" s="313">
        <f t="shared" si="5"/>
        <v>0</v>
      </c>
      <c r="J16" s="313">
        <f t="shared" si="5"/>
        <v>0</v>
      </c>
      <c r="K16" s="313">
        <f t="shared" si="5"/>
        <v>0</v>
      </c>
      <c r="L16" s="313">
        <f t="shared" si="5"/>
        <v>2580694.9619562854</v>
      </c>
      <c r="M16" s="313">
        <f t="shared" si="5"/>
        <v>0</v>
      </c>
      <c r="O16" s="303">
        <v>-99</v>
      </c>
      <c r="P16" s="303">
        <v>1</v>
      </c>
      <c r="AE16" s="367" t="s">
        <v>712</v>
      </c>
      <c r="AF16" s="9" t="s">
        <v>428</v>
      </c>
      <c r="AG16" s="9" t="s">
        <v>388</v>
      </c>
      <c r="AH16" s="320">
        <v>0.88033574186472596</v>
      </c>
      <c r="AI16" s="101">
        <v>6869868965.9460888</v>
      </c>
      <c r="AL16" s="367"/>
      <c r="AM16" s="9"/>
      <c r="AN16" s="9"/>
      <c r="AO16" s="9"/>
      <c r="AP16" s="9"/>
    </row>
    <row r="17" spans="2:42" ht="16.5" x14ac:dyDescent="0.3">
      <c r="B17" s="342"/>
      <c r="C17" s="279" t="s">
        <v>314</v>
      </c>
      <c r="D17" s="280"/>
      <c r="E17" s="314">
        <f t="shared" si="5"/>
        <v>1698206.6155470321</v>
      </c>
      <c r="F17" s="314">
        <f t="shared" si="5"/>
        <v>9357953.3964007739</v>
      </c>
      <c r="G17" s="314">
        <f t="shared" si="5"/>
        <v>11896246.122347897</v>
      </c>
      <c r="H17" s="314">
        <f t="shared" si="5"/>
        <v>0</v>
      </c>
      <c r="I17" s="314">
        <f t="shared" si="5"/>
        <v>0</v>
      </c>
      <c r="J17" s="314">
        <f t="shared" si="5"/>
        <v>0</v>
      </c>
      <c r="K17" s="314">
        <f t="shared" si="5"/>
        <v>0</v>
      </c>
      <c r="L17" s="314">
        <f t="shared" si="5"/>
        <v>1.5774678806996009E-2</v>
      </c>
      <c r="M17" s="314">
        <f t="shared" si="5"/>
        <v>0</v>
      </c>
      <c r="O17" s="304">
        <f>P16</f>
        <v>1</v>
      </c>
      <c r="P17" s="304">
        <f t="shared" ref="P17:P29" si="6">O17+1</f>
        <v>2</v>
      </c>
      <c r="AE17" s="367" t="s">
        <v>713</v>
      </c>
      <c r="AF17" s="9" t="s">
        <v>429</v>
      </c>
      <c r="AG17" s="9" t="s">
        <v>388</v>
      </c>
      <c r="AH17" s="320">
        <v>0.74171855714985579</v>
      </c>
      <c r="AI17" s="101">
        <v>24538593.600105342</v>
      </c>
      <c r="AL17" s="367"/>
      <c r="AM17" s="9"/>
      <c r="AN17" s="9"/>
      <c r="AO17" s="9"/>
      <c r="AP17" s="9"/>
    </row>
    <row r="18" spans="2:42" ht="16.5" x14ac:dyDescent="0.3">
      <c r="B18" s="342"/>
      <c r="C18" s="279" t="s">
        <v>315</v>
      </c>
      <c r="D18" s="280"/>
      <c r="E18" s="314">
        <f t="shared" si="5"/>
        <v>0</v>
      </c>
      <c r="F18" s="314">
        <f t="shared" si="5"/>
        <v>0</v>
      </c>
      <c r="G18" s="314">
        <f t="shared" si="5"/>
        <v>0</v>
      </c>
      <c r="H18" s="314">
        <f t="shared" si="5"/>
        <v>0</v>
      </c>
      <c r="I18" s="314">
        <f t="shared" si="5"/>
        <v>0</v>
      </c>
      <c r="J18" s="314">
        <f t="shared" si="5"/>
        <v>0</v>
      </c>
      <c r="K18" s="314">
        <f t="shared" si="5"/>
        <v>0</v>
      </c>
      <c r="L18" s="314">
        <f t="shared" si="5"/>
        <v>0</v>
      </c>
      <c r="M18" s="314">
        <f t="shared" si="5"/>
        <v>0</v>
      </c>
      <c r="O18" s="304">
        <f t="shared" ref="O18:O30" si="7">P17</f>
        <v>2</v>
      </c>
      <c r="P18" s="304">
        <f t="shared" si="6"/>
        <v>3</v>
      </c>
      <c r="AE18" s="367" t="s">
        <v>714</v>
      </c>
      <c r="AF18" s="9" t="s">
        <v>433</v>
      </c>
      <c r="AG18" s="9" t="s">
        <v>388</v>
      </c>
      <c r="AH18" s="320">
        <v>0.96079752170342003</v>
      </c>
      <c r="AI18" s="101">
        <v>1468295839.7498579</v>
      </c>
      <c r="AL18" s="367"/>
      <c r="AM18" s="9"/>
      <c r="AN18" s="9"/>
      <c r="AO18" s="9"/>
      <c r="AP18" s="9"/>
    </row>
    <row r="19" spans="2:42" ht="16.5" x14ac:dyDescent="0.3">
      <c r="B19" s="342"/>
      <c r="C19" s="279" t="s">
        <v>316</v>
      </c>
      <c r="D19" s="280"/>
      <c r="E19" s="314">
        <f t="shared" si="5"/>
        <v>0</v>
      </c>
      <c r="F19" s="314">
        <f t="shared" si="5"/>
        <v>0</v>
      </c>
      <c r="G19" s="314">
        <f t="shared" si="5"/>
        <v>0</v>
      </c>
      <c r="H19" s="314">
        <f t="shared" si="5"/>
        <v>0</v>
      </c>
      <c r="I19" s="314">
        <f t="shared" si="5"/>
        <v>0</v>
      </c>
      <c r="J19" s="314">
        <f t="shared" si="5"/>
        <v>0</v>
      </c>
      <c r="K19" s="314">
        <f t="shared" si="5"/>
        <v>0</v>
      </c>
      <c r="L19" s="314">
        <f t="shared" si="5"/>
        <v>0</v>
      </c>
      <c r="M19" s="314">
        <f t="shared" si="5"/>
        <v>0</v>
      </c>
      <c r="O19" s="304">
        <f t="shared" si="7"/>
        <v>3</v>
      </c>
      <c r="P19" s="304">
        <f t="shared" si="6"/>
        <v>4</v>
      </c>
      <c r="AE19" s="367" t="s">
        <v>715</v>
      </c>
      <c r="AF19" s="9" t="s">
        <v>445</v>
      </c>
      <c r="AG19" s="9" t="s">
        <v>388</v>
      </c>
      <c r="AH19" s="320">
        <v>0.61083912964146592</v>
      </c>
      <c r="AI19" s="101">
        <v>7532135512.9623718</v>
      </c>
      <c r="AL19" s="367"/>
      <c r="AM19" s="9"/>
      <c r="AN19" s="9"/>
      <c r="AO19" s="9"/>
      <c r="AP19" s="9"/>
    </row>
    <row r="20" spans="2:42" ht="16.5" x14ac:dyDescent="0.3">
      <c r="B20" s="342"/>
      <c r="C20" s="279" t="s">
        <v>317</v>
      </c>
      <c r="D20" s="280"/>
      <c r="E20" s="314">
        <f t="shared" si="5"/>
        <v>0</v>
      </c>
      <c r="F20" s="314">
        <f t="shared" si="5"/>
        <v>0</v>
      </c>
      <c r="G20" s="314">
        <f t="shared" si="5"/>
        <v>0</v>
      </c>
      <c r="H20" s="314">
        <f t="shared" si="5"/>
        <v>0</v>
      </c>
      <c r="I20" s="314">
        <f t="shared" si="5"/>
        <v>0</v>
      </c>
      <c r="J20" s="314">
        <f t="shared" si="5"/>
        <v>0</v>
      </c>
      <c r="K20" s="314">
        <f t="shared" si="5"/>
        <v>0</v>
      </c>
      <c r="L20" s="314">
        <f t="shared" si="5"/>
        <v>0</v>
      </c>
      <c r="M20" s="314">
        <f t="shared" si="5"/>
        <v>0</v>
      </c>
      <c r="O20" s="304">
        <f t="shared" si="7"/>
        <v>4</v>
      </c>
      <c r="P20" s="304">
        <f t="shared" si="6"/>
        <v>5</v>
      </c>
      <c r="AE20" s="367" t="s">
        <v>716</v>
      </c>
      <c r="AF20" s="9" t="s">
        <v>447</v>
      </c>
      <c r="AG20" s="9" t="s">
        <v>388</v>
      </c>
      <c r="AH20" s="320">
        <v>0.86819732721305898</v>
      </c>
      <c r="AI20" s="101">
        <v>16945715.037327141</v>
      </c>
      <c r="AL20" s="367"/>
      <c r="AM20" s="9"/>
      <c r="AN20" s="9"/>
      <c r="AO20" s="9"/>
      <c r="AP20" s="9"/>
    </row>
    <row r="21" spans="2:42" ht="16.5" x14ac:dyDescent="0.3">
      <c r="B21" s="342"/>
      <c r="C21" s="279" t="s">
        <v>318</v>
      </c>
      <c r="D21" s="280"/>
      <c r="E21" s="314">
        <f t="shared" si="5"/>
        <v>0</v>
      </c>
      <c r="F21" s="314">
        <f t="shared" si="5"/>
        <v>0</v>
      </c>
      <c r="G21" s="314">
        <f t="shared" si="5"/>
        <v>0</v>
      </c>
      <c r="H21" s="314">
        <f t="shared" si="5"/>
        <v>0</v>
      </c>
      <c r="I21" s="314">
        <f t="shared" si="5"/>
        <v>0</v>
      </c>
      <c r="J21" s="314">
        <f t="shared" si="5"/>
        <v>0</v>
      </c>
      <c r="K21" s="314">
        <f t="shared" si="5"/>
        <v>0</v>
      </c>
      <c r="L21" s="314">
        <f t="shared" si="5"/>
        <v>0</v>
      </c>
      <c r="M21" s="314">
        <f t="shared" si="5"/>
        <v>0</v>
      </c>
      <c r="O21" s="304">
        <f t="shared" si="7"/>
        <v>5</v>
      </c>
      <c r="P21" s="304">
        <f t="shared" si="6"/>
        <v>6</v>
      </c>
      <c r="AE21" s="367" t="s">
        <v>717</v>
      </c>
      <c r="AF21" s="9" t="s">
        <v>449</v>
      </c>
      <c r="AG21" s="9" t="s">
        <v>388</v>
      </c>
      <c r="AH21" s="320">
        <v>0.69000373102333401</v>
      </c>
      <c r="AI21" s="101">
        <v>52906758.709984988</v>
      </c>
      <c r="AL21" s="367"/>
      <c r="AM21" s="9"/>
      <c r="AN21" s="9"/>
      <c r="AO21" s="9"/>
      <c r="AP21" s="9"/>
    </row>
    <row r="22" spans="2:42" ht="16.5" x14ac:dyDescent="0.3">
      <c r="B22" s="342"/>
      <c r="C22" s="279" t="s">
        <v>319</v>
      </c>
      <c r="D22" s="280"/>
      <c r="E22" s="314">
        <f t="shared" si="5"/>
        <v>0</v>
      </c>
      <c r="F22" s="314">
        <f t="shared" si="5"/>
        <v>0</v>
      </c>
      <c r="G22" s="314">
        <f t="shared" si="5"/>
        <v>0</v>
      </c>
      <c r="H22" s="314">
        <f t="shared" si="5"/>
        <v>0</v>
      </c>
      <c r="I22" s="314">
        <f t="shared" si="5"/>
        <v>0</v>
      </c>
      <c r="J22" s="314">
        <f t="shared" si="5"/>
        <v>0</v>
      </c>
      <c r="K22" s="314">
        <f t="shared" si="5"/>
        <v>0</v>
      </c>
      <c r="L22" s="314">
        <f t="shared" si="5"/>
        <v>0</v>
      </c>
      <c r="M22" s="314">
        <f t="shared" si="5"/>
        <v>0</v>
      </c>
      <c r="O22" s="304">
        <f t="shared" si="7"/>
        <v>6</v>
      </c>
      <c r="P22" s="304">
        <f t="shared" si="6"/>
        <v>7</v>
      </c>
      <c r="AE22" s="367" t="s">
        <v>718</v>
      </c>
      <c r="AF22" s="9" t="s">
        <v>452</v>
      </c>
      <c r="AG22" s="9" t="s">
        <v>388</v>
      </c>
      <c r="AH22" s="320">
        <v>1.0875936708682561</v>
      </c>
      <c r="AI22" s="101">
        <v>1247413802.7714119</v>
      </c>
      <c r="AL22" s="367"/>
      <c r="AM22" s="9"/>
      <c r="AN22" s="9"/>
      <c r="AO22" s="9"/>
      <c r="AP22" s="9"/>
    </row>
    <row r="23" spans="2:42" ht="16.5" x14ac:dyDescent="0.3">
      <c r="B23" s="342"/>
      <c r="C23" s="279" t="s">
        <v>320</v>
      </c>
      <c r="D23" s="280"/>
      <c r="E23" s="314">
        <f t="shared" si="5"/>
        <v>0</v>
      </c>
      <c r="F23" s="314">
        <f t="shared" si="5"/>
        <v>0</v>
      </c>
      <c r="G23" s="314">
        <f t="shared" si="5"/>
        <v>0</v>
      </c>
      <c r="H23" s="314">
        <f t="shared" si="5"/>
        <v>0</v>
      </c>
      <c r="I23" s="314">
        <f t="shared" si="5"/>
        <v>0</v>
      </c>
      <c r="J23" s="314">
        <f t="shared" si="5"/>
        <v>0</v>
      </c>
      <c r="K23" s="314">
        <f t="shared" si="5"/>
        <v>0</v>
      </c>
      <c r="L23" s="314">
        <f t="shared" si="5"/>
        <v>0</v>
      </c>
      <c r="M23" s="314">
        <f t="shared" si="5"/>
        <v>0</v>
      </c>
      <c r="O23" s="304">
        <f t="shared" si="7"/>
        <v>7</v>
      </c>
      <c r="P23" s="304">
        <f t="shared" si="6"/>
        <v>8</v>
      </c>
      <c r="AE23" s="367" t="s">
        <v>719</v>
      </c>
      <c r="AF23" s="9" t="s">
        <v>455</v>
      </c>
      <c r="AG23" s="9" t="s">
        <v>388</v>
      </c>
      <c r="AH23" s="320">
        <v>0.56785607367207325</v>
      </c>
      <c r="AI23" s="101">
        <v>1807850.887181543</v>
      </c>
    </row>
    <row r="24" spans="2:42" ht="16.5" x14ac:dyDescent="0.3">
      <c r="B24" s="342"/>
      <c r="C24" s="279" t="s">
        <v>321</v>
      </c>
      <c r="D24" s="280"/>
      <c r="E24" s="314">
        <f t="shared" si="5"/>
        <v>0</v>
      </c>
      <c r="F24" s="314">
        <f t="shared" si="5"/>
        <v>0</v>
      </c>
      <c r="G24" s="314">
        <f t="shared" si="5"/>
        <v>0</v>
      </c>
      <c r="H24" s="314">
        <f t="shared" si="5"/>
        <v>0</v>
      </c>
      <c r="I24" s="314">
        <f t="shared" si="5"/>
        <v>0</v>
      </c>
      <c r="J24" s="314">
        <f t="shared" si="5"/>
        <v>0</v>
      </c>
      <c r="K24" s="314">
        <f t="shared" si="5"/>
        <v>0</v>
      </c>
      <c r="L24" s="314">
        <f t="shared" si="5"/>
        <v>0</v>
      </c>
      <c r="M24" s="314">
        <f t="shared" si="5"/>
        <v>0</v>
      </c>
      <c r="O24" s="304">
        <f t="shared" si="7"/>
        <v>8</v>
      </c>
      <c r="P24" s="304">
        <f t="shared" si="6"/>
        <v>9</v>
      </c>
      <c r="AE24" s="367" t="s">
        <v>720</v>
      </c>
      <c r="AF24" s="9" t="s">
        <v>456</v>
      </c>
      <c r="AG24" s="9" t="s">
        <v>388</v>
      </c>
      <c r="AH24" s="320">
        <v>1.179871830731126</v>
      </c>
      <c r="AI24" s="101">
        <v>902133247.86136711</v>
      </c>
    </row>
    <row r="25" spans="2:42" ht="16.5" x14ac:dyDescent="0.3">
      <c r="B25" s="342"/>
      <c r="C25" s="279" t="s">
        <v>322</v>
      </c>
      <c r="D25" s="280"/>
      <c r="E25" s="314">
        <f t="shared" si="5"/>
        <v>0</v>
      </c>
      <c r="F25" s="314">
        <f t="shared" si="5"/>
        <v>0</v>
      </c>
      <c r="G25" s="314">
        <f t="shared" si="5"/>
        <v>0</v>
      </c>
      <c r="H25" s="314">
        <f t="shared" si="5"/>
        <v>0</v>
      </c>
      <c r="I25" s="314">
        <f t="shared" si="5"/>
        <v>0</v>
      </c>
      <c r="J25" s="314">
        <f t="shared" si="5"/>
        <v>0</v>
      </c>
      <c r="K25" s="314">
        <f t="shared" si="5"/>
        <v>0</v>
      </c>
      <c r="L25" s="314">
        <f t="shared" si="5"/>
        <v>0</v>
      </c>
      <c r="M25" s="314">
        <f t="shared" si="5"/>
        <v>0</v>
      </c>
      <c r="O25" s="304">
        <f t="shared" si="7"/>
        <v>9</v>
      </c>
      <c r="P25" s="304">
        <f t="shared" si="6"/>
        <v>10</v>
      </c>
      <c r="AE25" s="367" t="s">
        <v>721</v>
      </c>
      <c r="AF25" s="9" t="s">
        <v>458</v>
      </c>
      <c r="AG25" s="9" t="s">
        <v>388</v>
      </c>
      <c r="AH25" s="320">
        <v>0.62554155682456092</v>
      </c>
      <c r="AI25" s="101">
        <v>7210196295.2398987</v>
      </c>
    </row>
    <row r="26" spans="2:42" ht="16.5" x14ac:dyDescent="0.3">
      <c r="B26" s="342"/>
      <c r="C26" s="279" t="s">
        <v>323</v>
      </c>
      <c r="D26" s="280"/>
      <c r="E26" s="314">
        <f t="shared" si="5"/>
        <v>0</v>
      </c>
      <c r="F26" s="314">
        <f t="shared" si="5"/>
        <v>0</v>
      </c>
      <c r="G26" s="314">
        <f t="shared" si="5"/>
        <v>0</v>
      </c>
      <c r="H26" s="314">
        <f t="shared" si="5"/>
        <v>0</v>
      </c>
      <c r="I26" s="314">
        <f t="shared" si="5"/>
        <v>0</v>
      </c>
      <c r="J26" s="314">
        <f t="shared" si="5"/>
        <v>0</v>
      </c>
      <c r="K26" s="314">
        <f t="shared" si="5"/>
        <v>0</v>
      </c>
      <c r="L26" s="314">
        <f t="shared" si="5"/>
        <v>0</v>
      </c>
      <c r="M26" s="314">
        <f t="shared" si="5"/>
        <v>0</v>
      </c>
      <c r="O26" s="304">
        <f t="shared" si="7"/>
        <v>10</v>
      </c>
      <c r="P26" s="304">
        <f t="shared" si="6"/>
        <v>11</v>
      </c>
      <c r="AE26" s="367" t="s">
        <v>722</v>
      </c>
      <c r="AF26" s="9" t="s">
        <v>462</v>
      </c>
      <c r="AG26" s="9" t="s">
        <v>388</v>
      </c>
      <c r="AH26" s="320">
        <v>0.69788092247040023</v>
      </c>
      <c r="AI26" s="101">
        <v>603806350.24918222</v>
      </c>
    </row>
    <row r="27" spans="2:42" ht="16.5" x14ac:dyDescent="0.3">
      <c r="B27" s="342"/>
      <c r="C27" s="279" t="s">
        <v>324</v>
      </c>
      <c r="D27" s="280"/>
      <c r="E27" s="314">
        <f t="shared" si="5"/>
        <v>0</v>
      </c>
      <c r="F27" s="314">
        <f t="shared" si="5"/>
        <v>0</v>
      </c>
      <c r="G27" s="314">
        <f t="shared" si="5"/>
        <v>0</v>
      </c>
      <c r="H27" s="314">
        <f t="shared" si="5"/>
        <v>0</v>
      </c>
      <c r="I27" s="314">
        <f t="shared" si="5"/>
        <v>0</v>
      </c>
      <c r="J27" s="314">
        <f t="shared" si="5"/>
        <v>0</v>
      </c>
      <c r="K27" s="314">
        <f t="shared" si="5"/>
        <v>0</v>
      </c>
      <c r="L27" s="314">
        <f t="shared" si="5"/>
        <v>0</v>
      </c>
      <c r="M27" s="314">
        <f t="shared" si="5"/>
        <v>0</v>
      </c>
      <c r="O27" s="304">
        <f t="shared" si="7"/>
        <v>11</v>
      </c>
      <c r="P27" s="304">
        <f t="shared" si="6"/>
        <v>12</v>
      </c>
      <c r="AE27" s="367" t="s">
        <v>723</v>
      </c>
      <c r="AF27" s="9" t="s">
        <v>467</v>
      </c>
      <c r="AG27" s="9" t="s">
        <v>388</v>
      </c>
      <c r="AH27" s="320">
        <v>0.94756471865562109</v>
      </c>
      <c r="AI27" s="101">
        <v>596277709.37965012</v>
      </c>
    </row>
    <row r="28" spans="2:42" ht="16.5" x14ac:dyDescent="0.3">
      <c r="B28" s="342"/>
      <c r="C28" s="279" t="s">
        <v>325</v>
      </c>
      <c r="D28" s="280"/>
      <c r="E28" s="314">
        <f t="shared" si="5"/>
        <v>0</v>
      </c>
      <c r="F28" s="314">
        <f t="shared" si="5"/>
        <v>0</v>
      </c>
      <c r="G28" s="314">
        <f t="shared" si="5"/>
        <v>0</v>
      </c>
      <c r="H28" s="314">
        <f t="shared" si="5"/>
        <v>0</v>
      </c>
      <c r="I28" s="314">
        <f t="shared" si="5"/>
        <v>0</v>
      </c>
      <c r="J28" s="314">
        <f t="shared" si="5"/>
        <v>0</v>
      </c>
      <c r="K28" s="314">
        <f t="shared" si="5"/>
        <v>0</v>
      </c>
      <c r="L28" s="314">
        <f t="shared" si="5"/>
        <v>0</v>
      </c>
      <c r="M28" s="314">
        <f t="shared" si="5"/>
        <v>0</v>
      </c>
      <c r="O28" s="304">
        <f t="shared" si="7"/>
        <v>12</v>
      </c>
      <c r="P28" s="304">
        <f t="shared" si="6"/>
        <v>13</v>
      </c>
      <c r="AE28" s="367" t="s">
        <v>724</v>
      </c>
      <c r="AF28" s="9" t="s">
        <v>473</v>
      </c>
      <c r="AG28" s="9" t="s">
        <v>388</v>
      </c>
      <c r="AH28" s="320">
        <v>0.72305002749310587</v>
      </c>
      <c r="AI28" s="101">
        <v>676520738.60179698</v>
      </c>
    </row>
    <row r="29" spans="2:42" ht="16.5" x14ac:dyDescent="0.3">
      <c r="B29" s="342"/>
      <c r="C29" s="279" t="s">
        <v>326</v>
      </c>
      <c r="D29" s="280"/>
      <c r="E29" s="314">
        <f t="shared" si="5"/>
        <v>0</v>
      </c>
      <c r="F29" s="314">
        <f t="shared" si="5"/>
        <v>0</v>
      </c>
      <c r="G29" s="314">
        <f t="shared" si="5"/>
        <v>0</v>
      </c>
      <c r="H29" s="314">
        <f t="shared" si="5"/>
        <v>0</v>
      </c>
      <c r="I29" s="314">
        <f t="shared" si="5"/>
        <v>0</v>
      </c>
      <c r="J29" s="314">
        <f t="shared" si="5"/>
        <v>0</v>
      </c>
      <c r="K29" s="314">
        <f t="shared" si="5"/>
        <v>0</v>
      </c>
      <c r="L29" s="314">
        <f t="shared" si="5"/>
        <v>0</v>
      </c>
      <c r="M29" s="314">
        <f t="shared" si="5"/>
        <v>0</v>
      </c>
      <c r="O29" s="304">
        <f t="shared" si="7"/>
        <v>13</v>
      </c>
      <c r="P29" s="304">
        <f t="shared" si="6"/>
        <v>14</v>
      </c>
      <c r="AE29" s="367" t="s">
        <v>725</v>
      </c>
      <c r="AF29" s="9" t="s">
        <v>482</v>
      </c>
      <c r="AG29" s="9" t="s">
        <v>388</v>
      </c>
      <c r="AH29" s="320">
        <v>0.68102644112155186</v>
      </c>
      <c r="AI29" s="101">
        <v>94738604.547548443</v>
      </c>
    </row>
    <row r="30" spans="2:42" ht="16.5" x14ac:dyDescent="0.3">
      <c r="B30" s="343"/>
      <c r="C30" s="283" t="s">
        <v>327</v>
      </c>
      <c r="D30" s="281"/>
      <c r="E30" s="315">
        <f t="shared" si="5"/>
        <v>0</v>
      </c>
      <c r="F30" s="315">
        <f t="shared" si="5"/>
        <v>0</v>
      </c>
      <c r="G30" s="315">
        <f t="shared" si="5"/>
        <v>0</v>
      </c>
      <c r="H30" s="315">
        <f t="shared" si="5"/>
        <v>0</v>
      </c>
      <c r="I30" s="315">
        <f t="shared" si="5"/>
        <v>0</v>
      </c>
      <c r="J30" s="315">
        <f t="shared" si="5"/>
        <v>0</v>
      </c>
      <c r="K30" s="315">
        <f t="shared" si="5"/>
        <v>0</v>
      </c>
      <c r="L30" s="315">
        <f t="shared" si="5"/>
        <v>0</v>
      </c>
      <c r="M30" s="315">
        <f t="shared" si="5"/>
        <v>0</v>
      </c>
      <c r="O30" s="305">
        <f t="shared" si="7"/>
        <v>14</v>
      </c>
      <c r="P30" s="305">
        <v>99</v>
      </c>
      <c r="AE30" s="367" t="s">
        <v>726</v>
      </c>
      <c r="AF30" s="9" t="s">
        <v>488</v>
      </c>
      <c r="AG30" s="9" t="s">
        <v>388</v>
      </c>
      <c r="AH30" s="320">
        <v>0.88860027332575386</v>
      </c>
      <c r="AI30" s="101">
        <v>696060.90715032874</v>
      </c>
    </row>
    <row r="31" spans="2:42" ht="16.5" x14ac:dyDescent="0.3">
      <c r="AE31" s="367" t="s">
        <v>727</v>
      </c>
      <c r="AF31" s="9" t="s">
        <v>491</v>
      </c>
      <c r="AG31" s="9" t="s">
        <v>388</v>
      </c>
      <c r="AH31" s="320">
        <v>-0.29737130542882662</v>
      </c>
      <c r="AI31" s="101">
        <v>-2994973.9600845021</v>
      </c>
    </row>
    <row r="32" spans="2:42" ht="16.5" x14ac:dyDescent="0.3">
      <c r="B32" s="306" t="s">
        <v>366</v>
      </c>
      <c r="C32" s="307">
        <v>1</v>
      </c>
      <c r="D32" s="307">
        <v>1</v>
      </c>
      <c r="E32" s="307">
        <v>1</v>
      </c>
      <c r="F32" s="307">
        <v>2</v>
      </c>
      <c r="G32" s="307">
        <v>2</v>
      </c>
      <c r="H32" s="307">
        <v>2</v>
      </c>
      <c r="I32" s="307">
        <v>3</v>
      </c>
      <c r="J32" s="307">
        <v>3</v>
      </c>
      <c r="K32" s="307">
        <v>3</v>
      </c>
      <c r="L32" s="307">
        <v>4</v>
      </c>
      <c r="M32" s="307">
        <v>4</v>
      </c>
      <c r="N32" s="307">
        <v>4</v>
      </c>
      <c r="O32" s="307">
        <v>5</v>
      </c>
      <c r="P32" s="307">
        <v>5</v>
      </c>
      <c r="Q32" s="307">
        <v>5</v>
      </c>
      <c r="R32" s="307">
        <v>6</v>
      </c>
      <c r="S32" s="307">
        <v>6</v>
      </c>
      <c r="T32" s="307">
        <v>6</v>
      </c>
      <c r="U32" s="307">
        <v>7</v>
      </c>
      <c r="V32" s="307">
        <v>7</v>
      </c>
      <c r="W32" s="307">
        <v>7</v>
      </c>
      <c r="X32" s="307">
        <v>99</v>
      </c>
      <c r="Y32" s="307">
        <v>99</v>
      </c>
      <c r="Z32" s="308">
        <v>99</v>
      </c>
      <c r="AE32" s="367" t="s">
        <v>728</v>
      </c>
      <c r="AF32" s="9" t="s">
        <v>497</v>
      </c>
      <c r="AG32" s="9" t="s">
        <v>388</v>
      </c>
      <c r="AH32" s="320">
        <v>0.63881119077228032</v>
      </c>
      <c r="AI32" s="101">
        <v>22437473.324838571</v>
      </c>
    </row>
    <row r="33" spans="2:35" ht="16.5" x14ac:dyDescent="0.3">
      <c r="D33" s="310"/>
      <c r="G33" s="310"/>
      <c r="J33" s="310"/>
      <c r="M33" s="310"/>
      <c r="Y33" s="310"/>
      <c r="AE33" s="367" t="s">
        <v>729</v>
      </c>
      <c r="AF33" s="9" t="s">
        <v>500</v>
      </c>
      <c r="AG33" s="9" t="s">
        <v>388</v>
      </c>
      <c r="AH33" s="320">
        <v>0.63881119077228021</v>
      </c>
      <c r="AI33" s="101">
        <v>49861048.004944444</v>
      </c>
    </row>
    <row r="34" spans="2:35" ht="16.5" x14ac:dyDescent="0.3">
      <c r="J34" s="310"/>
      <c r="K34" s="310"/>
      <c r="AE34" s="367" t="s">
        <v>730</v>
      </c>
      <c r="AF34" s="9" t="s">
        <v>507</v>
      </c>
      <c r="AG34" s="9" t="s">
        <v>388</v>
      </c>
      <c r="AH34" s="320">
        <v>1.0190736591918601</v>
      </c>
      <c r="AI34" s="101">
        <v>107077.7983194189</v>
      </c>
    </row>
    <row r="35" spans="2:35" ht="16.5" x14ac:dyDescent="0.3">
      <c r="B35" s="360" t="s">
        <v>295</v>
      </c>
      <c r="C35" s="350" t="s">
        <v>296</v>
      </c>
      <c r="D35" s="351"/>
      <c r="E35" s="352"/>
      <c r="F35" s="350" t="s">
        <v>297</v>
      </c>
      <c r="G35" s="351"/>
      <c r="H35" s="352"/>
      <c r="I35" s="350" t="s">
        <v>298</v>
      </c>
      <c r="J35" s="351"/>
      <c r="K35" s="352"/>
      <c r="L35" s="350" t="s">
        <v>299</v>
      </c>
      <c r="M35" s="351"/>
      <c r="N35" s="352"/>
      <c r="O35" s="350" t="s">
        <v>300</v>
      </c>
      <c r="P35" s="351"/>
      <c r="Q35" s="352"/>
      <c r="R35" s="350" t="s">
        <v>301</v>
      </c>
      <c r="S35" s="351"/>
      <c r="T35" s="352"/>
      <c r="U35" s="350" t="s">
        <v>302</v>
      </c>
      <c r="V35" s="351"/>
      <c r="W35" s="352"/>
      <c r="X35" s="350" t="s">
        <v>303</v>
      </c>
      <c r="Y35" s="351"/>
      <c r="Z35" s="352"/>
      <c r="AA35" s="350" t="s">
        <v>304</v>
      </c>
      <c r="AB35" s="351"/>
      <c r="AC35" s="352"/>
      <c r="AE35" s="367" t="s">
        <v>731</v>
      </c>
      <c r="AF35" s="9" t="s">
        <v>538</v>
      </c>
      <c r="AG35" s="9" t="s">
        <v>388</v>
      </c>
      <c r="AH35" s="320">
        <v>0.48374104303424798</v>
      </c>
      <c r="AI35" s="101">
        <v>551535.35626186465</v>
      </c>
    </row>
    <row r="36" spans="2:35" ht="16.5" x14ac:dyDescent="0.3">
      <c r="B36" s="360"/>
      <c r="C36" s="261" t="s">
        <v>305</v>
      </c>
      <c r="D36" s="262" t="s">
        <v>306</v>
      </c>
      <c r="E36" s="263" t="s">
        <v>307</v>
      </c>
      <c r="F36" s="261" t="s">
        <v>305</v>
      </c>
      <c r="G36" s="262" t="s">
        <v>308</v>
      </c>
      <c r="H36" s="263" t="s">
        <v>307</v>
      </c>
      <c r="I36" s="261" t="s">
        <v>305</v>
      </c>
      <c r="J36" s="262" t="s">
        <v>309</v>
      </c>
      <c r="K36" s="263" t="s">
        <v>307</v>
      </c>
      <c r="L36" s="261" t="s">
        <v>305</v>
      </c>
      <c r="M36" s="262" t="s">
        <v>309</v>
      </c>
      <c r="N36" s="263" t="s">
        <v>307</v>
      </c>
      <c r="O36" s="261" t="s">
        <v>310</v>
      </c>
      <c r="P36" s="262" t="s">
        <v>308</v>
      </c>
      <c r="Q36" s="263" t="s">
        <v>307</v>
      </c>
      <c r="R36" s="261" t="s">
        <v>305</v>
      </c>
      <c r="S36" s="262" t="s">
        <v>309</v>
      </c>
      <c r="T36" s="263" t="s">
        <v>307</v>
      </c>
      <c r="U36" s="261" t="s">
        <v>305</v>
      </c>
      <c r="V36" s="262" t="s">
        <v>311</v>
      </c>
      <c r="W36" s="263" t="s">
        <v>307</v>
      </c>
      <c r="X36" s="261" t="s">
        <v>305</v>
      </c>
      <c r="Y36" s="262" t="s">
        <v>309</v>
      </c>
      <c r="Z36" s="263" t="s">
        <v>307</v>
      </c>
      <c r="AA36" s="261" t="s">
        <v>305</v>
      </c>
      <c r="AB36" s="262" t="s">
        <v>309</v>
      </c>
      <c r="AC36" s="263" t="s">
        <v>312</v>
      </c>
      <c r="AE36" s="367" t="s">
        <v>732</v>
      </c>
      <c r="AF36" s="9" t="s">
        <v>557</v>
      </c>
      <c r="AG36" s="9" t="s">
        <v>388</v>
      </c>
      <c r="AH36" s="320">
        <v>0.75498396402443912</v>
      </c>
      <c r="AI36" s="101">
        <v>41759197.446429677</v>
      </c>
    </row>
    <row r="37" spans="2:35" ht="16.5" x14ac:dyDescent="0.3">
      <c r="B37" s="360" t="s">
        <v>287</v>
      </c>
      <c r="C37" s="264" t="s">
        <v>1014</v>
      </c>
      <c r="D37" s="309">
        <v>1698206.6155470321</v>
      </c>
      <c r="E37" s="311">
        <v>1.019691223740627</v>
      </c>
      <c r="F37" s="264" t="s">
        <v>715</v>
      </c>
      <c r="G37" s="309">
        <v>7532135.512962372</v>
      </c>
      <c r="H37" s="311">
        <v>0.61083912964146592</v>
      </c>
      <c r="I37" s="264" t="s">
        <v>793</v>
      </c>
      <c r="J37" s="309">
        <v>307903648.1504519</v>
      </c>
      <c r="K37" s="311">
        <v>0.79215194570816372</v>
      </c>
      <c r="L37" s="264" t="s">
        <v>998</v>
      </c>
      <c r="M37" s="309">
        <v>4553233.854147166</v>
      </c>
      <c r="N37" s="311">
        <v>0.47677845435525362</v>
      </c>
      <c r="O37" s="264"/>
      <c r="P37" s="265"/>
      <c r="Q37" s="266"/>
      <c r="R37" s="264"/>
      <c r="S37" s="265"/>
      <c r="T37" s="266"/>
      <c r="U37" s="264"/>
      <c r="V37" s="265"/>
      <c r="W37" s="266"/>
      <c r="X37" s="264" t="s">
        <v>1003</v>
      </c>
      <c r="Y37" s="309">
        <v>881944.17236100568</v>
      </c>
      <c r="Z37" s="311">
        <v>0.71576254203127987</v>
      </c>
      <c r="AA37" s="264"/>
      <c r="AB37" s="265"/>
      <c r="AC37" s="266"/>
      <c r="AE37" s="367" t="s">
        <v>733</v>
      </c>
      <c r="AF37" s="9" t="s">
        <v>560</v>
      </c>
      <c r="AG37" s="9" t="s">
        <v>388</v>
      </c>
      <c r="AH37" s="320">
        <v>0.60949017514976134</v>
      </c>
      <c r="AI37" s="101">
        <v>512135452.28260428</v>
      </c>
    </row>
    <row r="38" spans="2:35" ht="16.5" x14ac:dyDescent="0.3">
      <c r="B38" s="360"/>
      <c r="C38" s="264" t="s">
        <v>701</v>
      </c>
      <c r="D38" s="309">
        <v>13618.09837368574</v>
      </c>
      <c r="E38" s="311">
        <v>0.48374104303424798</v>
      </c>
      <c r="F38" s="264" t="s">
        <v>721</v>
      </c>
      <c r="G38" s="309">
        <v>7210196.2952398984</v>
      </c>
      <c r="H38" s="311">
        <v>0.62554155682456092</v>
      </c>
      <c r="I38" s="264" t="s">
        <v>784</v>
      </c>
      <c r="J38" s="309">
        <v>11925788.59665725</v>
      </c>
      <c r="K38" s="311">
        <v>0.53853679597011073</v>
      </c>
      <c r="L38" s="264" t="s">
        <v>996</v>
      </c>
      <c r="M38" s="309">
        <v>1782644.710133295</v>
      </c>
      <c r="N38" s="311">
        <v>0.70376860737686209</v>
      </c>
      <c r="O38" s="264"/>
      <c r="P38" s="265"/>
      <c r="Q38" s="266"/>
      <c r="R38" s="264"/>
      <c r="S38" s="265"/>
      <c r="T38" s="266"/>
      <c r="U38" s="264"/>
      <c r="V38" s="265"/>
      <c r="W38" s="266"/>
      <c r="X38" s="264" t="s">
        <v>1006</v>
      </c>
      <c r="Y38" s="309">
        <v>351695.34836401558</v>
      </c>
      <c r="Z38" s="311">
        <v>0.85043779534599029</v>
      </c>
      <c r="AA38" s="264"/>
      <c r="AB38" s="265"/>
      <c r="AC38" s="266"/>
      <c r="AE38" s="367" t="s">
        <v>734</v>
      </c>
      <c r="AF38" s="9" t="s">
        <v>562</v>
      </c>
      <c r="AG38" s="9" t="s">
        <v>388</v>
      </c>
      <c r="AH38" s="320">
        <v>0.41859756379431828</v>
      </c>
      <c r="AI38" s="101">
        <v>-775814.85552397941</v>
      </c>
    </row>
    <row r="39" spans="2:35" ht="16.5" x14ac:dyDescent="0.3">
      <c r="B39" s="360"/>
      <c r="C39" s="264"/>
      <c r="D39" s="265"/>
      <c r="E39" s="266"/>
      <c r="F39" s="264" t="s">
        <v>707</v>
      </c>
      <c r="G39" s="309">
        <v>6883296.4166411972</v>
      </c>
      <c r="H39" s="311">
        <v>0.96439014630960096</v>
      </c>
      <c r="I39" s="264" t="s">
        <v>886</v>
      </c>
      <c r="J39" s="309">
        <v>10973605.574087821</v>
      </c>
      <c r="K39" s="311">
        <v>0.86242343287593515</v>
      </c>
      <c r="L39" s="264" t="s">
        <v>997</v>
      </c>
      <c r="M39" s="309">
        <v>933574.87205151201</v>
      </c>
      <c r="N39" s="311">
        <v>0.58006528616966668</v>
      </c>
      <c r="O39" s="264"/>
      <c r="P39" s="265"/>
      <c r="Q39" s="266"/>
      <c r="R39" s="264"/>
      <c r="S39" s="265"/>
      <c r="T39" s="266"/>
      <c r="U39" s="264"/>
      <c r="V39" s="265"/>
      <c r="W39" s="266"/>
      <c r="X39" s="264" t="s">
        <v>1001</v>
      </c>
      <c r="Y39" s="309">
        <v>337653.91668163653</v>
      </c>
      <c r="Z39" s="311">
        <v>0.54606840490336406</v>
      </c>
      <c r="AA39" s="264"/>
      <c r="AB39" s="265"/>
      <c r="AC39" s="266"/>
      <c r="AE39" s="367" t="s">
        <v>735</v>
      </c>
      <c r="AF39" s="9" t="s">
        <v>569</v>
      </c>
      <c r="AG39" s="9" t="s">
        <v>388</v>
      </c>
      <c r="AH39" s="320">
        <v>0.67632111667155959</v>
      </c>
      <c r="AI39" s="101">
        <v>66565994.362290807</v>
      </c>
    </row>
    <row r="40" spans="2:35" ht="16.5" x14ac:dyDescent="0.3">
      <c r="B40" s="360"/>
      <c r="C40" s="264"/>
      <c r="D40" s="265"/>
      <c r="E40" s="266"/>
      <c r="F40" s="264" t="s">
        <v>712</v>
      </c>
      <c r="G40" s="309">
        <v>6869868.9659460885</v>
      </c>
      <c r="H40" s="311">
        <v>0.88033574186472596</v>
      </c>
      <c r="I40" s="264" t="s">
        <v>835</v>
      </c>
      <c r="J40" s="309">
        <v>10939335.82758816</v>
      </c>
      <c r="K40" s="311">
        <v>0.85986292390893959</v>
      </c>
      <c r="L40" s="264" t="s">
        <v>999</v>
      </c>
      <c r="M40" s="309">
        <v>423.13290192650442</v>
      </c>
      <c r="N40" s="311">
        <v>0.86268919197549276</v>
      </c>
      <c r="O40" s="264"/>
      <c r="P40" s="265"/>
      <c r="Q40" s="266"/>
      <c r="R40" s="264"/>
      <c r="S40" s="265"/>
      <c r="T40" s="266"/>
      <c r="U40" s="264"/>
      <c r="V40" s="265"/>
      <c r="W40" s="266"/>
      <c r="X40" s="264" t="s">
        <v>1000</v>
      </c>
      <c r="Y40" s="309">
        <v>331285.18283145793</v>
      </c>
      <c r="Z40" s="311">
        <v>0.8119718647059706</v>
      </c>
      <c r="AA40" s="264"/>
      <c r="AB40" s="265"/>
      <c r="AC40" s="266"/>
      <c r="AE40" s="367" t="s">
        <v>736</v>
      </c>
      <c r="AF40" s="9" t="s">
        <v>573</v>
      </c>
      <c r="AG40" s="9" t="s">
        <v>388</v>
      </c>
      <c r="AH40" s="320">
        <v>0.67808776321586417</v>
      </c>
      <c r="AI40" s="101">
        <v>12503951.58219254</v>
      </c>
    </row>
    <row r="41" spans="2:35" ht="16.5" x14ac:dyDescent="0.3">
      <c r="B41" s="360"/>
      <c r="C41" s="264"/>
      <c r="D41" s="265"/>
      <c r="E41" s="266"/>
      <c r="F41" s="264" t="s">
        <v>749</v>
      </c>
      <c r="G41" s="309">
        <v>5194222.9312788323</v>
      </c>
      <c r="H41" s="311">
        <v>1.127053517244218</v>
      </c>
      <c r="I41" s="264" t="s">
        <v>785</v>
      </c>
      <c r="J41" s="309">
        <v>6582704.3300552443</v>
      </c>
      <c r="K41" s="311">
        <v>1.1198056723685761</v>
      </c>
      <c r="L41" s="264"/>
      <c r="M41" s="265"/>
      <c r="N41" s="266"/>
      <c r="O41" s="264"/>
      <c r="P41" s="265"/>
      <c r="Q41" s="266"/>
      <c r="R41" s="264"/>
      <c r="S41" s="265"/>
      <c r="T41" s="266"/>
      <c r="U41" s="264"/>
      <c r="V41" s="265"/>
      <c r="W41" s="266"/>
      <c r="X41" s="264" t="s">
        <v>1005</v>
      </c>
      <c r="Y41" s="309">
        <v>322389.49995582597</v>
      </c>
      <c r="Z41" s="311">
        <v>0.82899733245406038</v>
      </c>
      <c r="AA41" s="264"/>
      <c r="AB41" s="265"/>
      <c r="AC41" s="266"/>
      <c r="AE41" s="367" t="s">
        <v>737</v>
      </c>
      <c r="AF41" s="9" t="s">
        <v>574</v>
      </c>
      <c r="AG41" s="9" t="s">
        <v>388</v>
      </c>
      <c r="AH41" s="320">
        <v>1.124488607888446</v>
      </c>
      <c r="AI41" s="101">
        <v>236048297.10397449</v>
      </c>
    </row>
    <row r="42" spans="2:35" ht="16.5" x14ac:dyDescent="0.3">
      <c r="B42" s="360"/>
      <c r="C42" s="264"/>
      <c r="D42" s="265"/>
      <c r="E42" s="266"/>
      <c r="F42" s="264" t="s">
        <v>744</v>
      </c>
      <c r="G42" s="309">
        <v>3760365.0499986857</v>
      </c>
      <c r="H42" s="311">
        <v>0.75308381935943569</v>
      </c>
      <c r="I42" s="264" t="s">
        <v>995</v>
      </c>
      <c r="J42" s="309">
        <v>5243880.4017936857</v>
      </c>
      <c r="K42" s="311">
        <v>0.86268919197549288</v>
      </c>
      <c r="L42" s="264"/>
      <c r="M42" s="265"/>
      <c r="N42" s="266"/>
      <c r="O42" s="264"/>
      <c r="P42" s="265"/>
      <c r="Q42" s="266"/>
      <c r="R42" s="264"/>
      <c r="S42" s="265"/>
      <c r="T42" s="266"/>
      <c r="U42" s="264"/>
      <c r="V42" s="265"/>
      <c r="W42" s="266"/>
      <c r="X42" s="264" t="s">
        <v>1008</v>
      </c>
      <c r="Y42" s="309">
        <v>227142.92633657152</v>
      </c>
      <c r="Z42" s="311">
        <v>0.72660036914540493</v>
      </c>
      <c r="AA42" s="264"/>
      <c r="AB42" s="265"/>
      <c r="AC42" s="266"/>
      <c r="AE42" s="367" t="s">
        <v>738</v>
      </c>
      <c r="AF42" s="9" t="s">
        <v>605</v>
      </c>
      <c r="AG42" s="9" t="s">
        <v>388</v>
      </c>
      <c r="AH42" s="320">
        <v>0.8038768947778715</v>
      </c>
      <c r="AI42" s="101">
        <v>1945581.949549126</v>
      </c>
    </row>
    <row r="43" spans="2:35" ht="16.5" x14ac:dyDescent="0.3">
      <c r="B43" s="360"/>
      <c r="C43" s="264"/>
      <c r="D43" s="265"/>
      <c r="E43" s="266"/>
      <c r="F43" s="264" t="s">
        <v>714</v>
      </c>
      <c r="G43" s="309">
        <v>1468295.839749858</v>
      </c>
      <c r="H43" s="311">
        <v>0.96079752170342003</v>
      </c>
      <c r="I43" s="264" t="s">
        <v>792</v>
      </c>
      <c r="J43" s="309">
        <v>3483688.0874655629</v>
      </c>
      <c r="K43" s="311">
        <v>0.61948504758049183</v>
      </c>
      <c r="L43" s="264"/>
      <c r="M43" s="265"/>
      <c r="N43" s="266"/>
      <c r="O43" s="264"/>
      <c r="P43" s="265"/>
      <c r="Q43" s="266"/>
      <c r="R43" s="264"/>
      <c r="S43" s="265"/>
      <c r="T43" s="266"/>
      <c r="U43" s="264"/>
      <c r="V43" s="265"/>
      <c r="W43" s="266"/>
      <c r="X43" s="264" t="s">
        <v>1012</v>
      </c>
      <c r="Y43" s="309">
        <v>126989.5767213807</v>
      </c>
      <c r="Z43" s="311">
        <v>0.86268919197549288</v>
      </c>
      <c r="AA43" s="264"/>
      <c r="AB43" s="265"/>
      <c r="AC43" s="266"/>
      <c r="AE43" s="367" t="s">
        <v>739</v>
      </c>
      <c r="AF43" s="9" t="s">
        <v>607</v>
      </c>
      <c r="AG43" s="9" t="s">
        <v>388</v>
      </c>
      <c r="AH43" s="320">
        <v>0.74797531650626825</v>
      </c>
      <c r="AI43" s="101">
        <v>136365642.09970719</v>
      </c>
    </row>
    <row r="44" spans="2:35" ht="16.5" x14ac:dyDescent="0.3">
      <c r="B44" s="360"/>
      <c r="C44" s="264"/>
      <c r="D44" s="265"/>
      <c r="E44" s="266"/>
      <c r="F44" s="264" t="s">
        <v>709</v>
      </c>
      <c r="G44" s="309">
        <v>1327611.5246296569</v>
      </c>
      <c r="H44" s="311">
        <v>1.0557139061847469</v>
      </c>
      <c r="I44" s="264" t="s">
        <v>803</v>
      </c>
      <c r="J44" s="309">
        <v>2885256.8054173123</v>
      </c>
      <c r="K44" s="311">
        <v>0.81569641520868663</v>
      </c>
      <c r="L44" s="264"/>
      <c r="M44" s="265"/>
      <c r="N44" s="266"/>
      <c r="O44" s="264"/>
      <c r="P44" s="265"/>
      <c r="Q44" s="266"/>
      <c r="R44" s="264"/>
      <c r="S44" s="265"/>
      <c r="T44" s="266"/>
      <c r="U44" s="264"/>
      <c r="V44" s="265"/>
      <c r="W44" s="266"/>
      <c r="X44" s="264" t="s">
        <v>1011</v>
      </c>
      <c r="Y44" s="309">
        <v>1329.7060151890169</v>
      </c>
      <c r="Z44" s="311">
        <v>0.66148944232356888</v>
      </c>
      <c r="AA44" s="264"/>
      <c r="AB44" s="265"/>
      <c r="AC44" s="266"/>
      <c r="AE44" s="367" t="s">
        <v>740</v>
      </c>
      <c r="AF44" s="9" t="s">
        <v>615</v>
      </c>
      <c r="AG44" s="9" t="s">
        <v>388</v>
      </c>
      <c r="AH44" s="320">
        <v>1.042726932297481</v>
      </c>
      <c r="AI44" s="101">
        <v>457988.76629588351</v>
      </c>
    </row>
    <row r="45" spans="2:35" ht="16.5" x14ac:dyDescent="0.3">
      <c r="B45" s="360"/>
      <c r="C45" s="264"/>
      <c r="D45" s="265"/>
      <c r="E45" s="266"/>
      <c r="F45" s="264" t="s">
        <v>718</v>
      </c>
      <c r="G45" s="309">
        <v>1247413.8027714118</v>
      </c>
      <c r="H45" s="311">
        <v>1.0875936708682561</v>
      </c>
      <c r="I45" s="264" t="s">
        <v>801</v>
      </c>
      <c r="J45" s="309">
        <v>2860784.3654795489</v>
      </c>
      <c r="K45" s="311">
        <v>0.7570187304817545</v>
      </c>
      <c r="L45" s="264"/>
      <c r="M45" s="265"/>
      <c r="N45" s="266"/>
      <c r="O45" s="264"/>
      <c r="P45" s="265"/>
      <c r="Q45" s="266"/>
      <c r="R45" s="264"/>
      <c r="S45" s="265"/>
      <c r="T45" s="266"/>
      <c r="U45" s="264"/>
      <c r="V45" s="265"/>
      <c r="W45" s="266"/>
      <c r="X45" s="264" t="s">
        <v>1004</v>
      </c>
      <c r="Y45" s="309">
        <v>454.07270070856833</v>
      </c>
      <c r="Z45" s="311">
        <v>0.8575472999183017</v>
      </c>
      <c r="AA45" s="264"/>
      <c r="AB45" s="265"/>
      <c r="AC45" s="266"/>
      <c r="AE45" s="367" t="s">
        <v>741</v>
      </c>
      <c r="AF45" s="9" t="s">
        <v>618</v>
      </c>
      <c r="AG45" s="9" t="s">
        <v>388</v>
      </c>
      <c r="AH45" s="320">
        <v>0.85680004519811215</v>
      </c>
      <c r="AI45" s="101">
        <v>96374338.589885145</v>
      </c>
    </row>
    <row r="46" spans="2:35" ht="16.5" x14ac:dyDescent="0.3">
      <c r="B46" s="360"/>
      <c r="C46" s="264"/>
      <c r="D46" s="265"/>
      <c r="E46" s="266"/>
      <c r="F46" s="264" t="s">
        <v>720</v>
      </c>
      <c r="G46" s="309">
        <v>902133.24786136707</v>
      </c>
      <c r="H46" s="311">
        <v>1.179871830731126</v>
      </c>
      <c r="I46" s="264" t="s">
        <v>832</v>
      </c>
      <c r="J46" s="309">
        <v>2499811.5574892303</v>
      </c>
      <c r="K46" s="311">
        <v>0.69502483814933269</v>
      </c>
      <c r="L46" s="264"/>
      <c r="M46" s="265"/>
      <c r="N46" s="266"/>
      <c r="O46" s="264"/>
      <c r="P46" s="265"/>
      <c r="Q46" s="266"/>
      <c r="R46" s="264"/>
      <c r="S46" s="265"/>
      <c r="T46" s="266"/>
      <c r="U46" s="264"/>
      <c r="V46" s="265"/>
      <c r="W46" s="266"/>
      <c r="X46" s="264" t="s">
        <v>1010</v>
      </c>
      <c r="Y46" s="309">
        <v>367.3730994948931</v>
      </c>
      <c r="Z46" s="311">
        <v>0.66148944232356888</v>
      </c>
      <c r="AA46" s="264"/>
      <c r="AB46" s="265"/>
      <c r="AC46" s="266"/>
      <c r="AE46" s="367" t="s">
        <v>742</v>
      </c>
      <c r="AF46" s="9" t="s">
        <v>619</v>
      </c>
      <c r="AG46" s="9" t="s">
        <v>388</v>
      </c>
      <c r="AH46" s="320">
        <v>-0.42568341497876883</v>
      </c>
      <c r="AI46" s="101">
        <v>-553579.95204955852</v>
      </c>
    </row>
    <row r="47" spans="2:35" ht="16.5" x14ac:dyDescent="0.3">
      <c r="B47" s="360"/>
      <c r="C47" s="264"/>
      <c r="D47" s="265"/>
      <c r="E47" s="266"/>
      <c r="F47" s="264" t="s">
        <v>708</v>
      </c>
      <c r="G47" s="309">
        <v>896664.69303414319</v>
      </c>
      <c r="H47" s="311">
        <v>0.98741025088805279</v>
      </c>
      <c r="I47" s="264" t="s">
        <v>840</v>
      </c>
      <c r="J47" s="309">
        <v>1604649.2595493039</v>
      </c>
      <c r="K47" s="311">
        <v>1.061633039874778</v>
      </c>
      <c r="L47" s="264"/>
      <c r="M47" s="265"/>
      <c r="N47" s="266"/>
      <c r="O47" s="264"/>
      <c r="P47" s="265"/>
      <c r="Q47" s="266"/>
      <c r="R47" s="264"/>
      <c r="S47" s="265"/>
      <c r="T47" s="266"/>
      <c r="U47" s="264"/>
      <c r="V47" s="265"/>
      <c r="W47" s="266"/>
      <c r="X47" s="264" t="s">
        <v>1013</v>
      </c>
      <c r="Y47" s="309">
        <v>363.34470704180757</v>
      </c>
      <c r="Z47" s="311">
        <v>0.86268919197549288</v>
      </c>
      <c r="AA47" s="264"/>
      <c r="AB47" s="265"/>
      <c r="AC47" s="266"/>
      <c r="AE47" s="367" t="s">
        <v>743</v>
      </c>
      <c r="AF47" s="9" t="s">
        <v>621</v>
      </c>
      <c r="AG47" s="9" t="s">
        <v>388</v>
      </c>
      <c r="AH47" s="320">
        <v>0.68514745308902036</v>
      </c>
      <c r="AI47" s="101">
        <v>12955309.332167599</v>
      </c>
    </row>
    <row r="48" spans="2:35" ht="16.5" x14ac:dyDescent="0.3">
      <c r="B48" s="360"/>
      <c r="C48" s="264"/>
      <c r="D48" s="265"/>
      <c r="E48" s="266"/>
      <c r="F48" s="264" t="s">
        <v>746</v>
      </c>
      <c r="G48" s="309">
        <v>889442.81362195371</v>
      </c>
      <c r="H48" s="311">
        <v>0.58319597551962354</v>
      </c>
      <c r="I48" s="264" t="s">
        <v>796</v>
      </c>
      <c r="J48" s="309">
        <v>1561898.87091768</v>
      </c>
      <c r="K48" s="311">
        <v>0.84303487949499234</v>
      </c>
      <c r="L48" s="264"/>
      <c r="M48" s="265"/>
      <c r="N48" s="266"/>
      <c r="O48" s="264"/>
      <c r="P48" s="265"/>
      <c r="Q48" s="266"/>
      <c r="R48" s="264"/>
      <c r="S48" s="265"/>
      <c r="T48" s="266"/>
      <c r="U48" s="264"/>
      <c r="V48" s="265"/>
      <c r="W48" s="266"/>
      <c r="X48" s="264" t="s">
        <v>1007</v>
      </c>
      <c r="Y48" s="309">
        <v>1.5774678806996009E-2</v>
      </c>
      <c r="Z48" s="311">
        <v>1.113936302681481</v>
      </c>
      <c r="AA48" s="264"/>
      <c r="AB48" s="265"/>
      <c r="AC48" s="266"/>
      <c r="AE48" s="367" t="s">
        <v>744</v>
      </c>
      <c r="AF48" s="9" t="s">
        <v>622</v>
      </c>
      <c r="AG48" s="9" t="s">
        <v>388</v>
      </c>
      <c r="AH48" s="320">
        <v>0.75308381935943569</v>
      </c>
      <c r="AI48" s="101">
        <v>3760365049.9986858</v>
      </c>
    </row>
    <row r="49" spans="2:35" ht="16.5" x14ac:dyDescent="0.3">
      <c r="B49" s="360"/>
      <c r="C49" s="264"/>
      <c r="D49" s="265"/>
      <c r="E49" s="266"/>
      <c r="F49" s="264" t="s">
        <v>761</v>
      </c>
      <c r="G49" s="309">
        <v>713639.32460077282</v>
      </c>
      <c r="H49" s="311">
        <v>0.72063848034367606</v>
      </c>
      <c r="I49" s="264" t="s">
        <v>870</v>
      </c>
      <c r="J49" s="309">
        <v>1537333.37674554</v>
      </c>
      <c r="K49" s="311">
        <v>0.84885820372823662</v>
      </c>
      <c r="L49" s="264"/>
      <c r="M49" s="265"/>
      <c r="N49" s="266"/>
      <c r="O49" s="264"/>
      <c r="P49" s="265"/>
      <c r="Q49" s="266"/>
      <c r="R49" s="264"/>
      <c r="S49" s="265"/>
      <c r="T49" s="266"/>
      <c r="U49" s="264"/>
      <c r="V49" s="265"/>
      <c r="W49" s="266"/>
      <c r="X49" s="264" t="s">
        <v>1009</v>
      </c>
      <c r="Y49" s="309">
        <v>-920.15781804337053</v>
      </c>
      <c r="Z49" s="311">
        <v>0.67632111769248493</v>
      </c>
      <c r="AA49" s="264"/>
      <c r="AB49" s="265"/>
      <c r="AC49" s="266"/>
      <c r="AE49" s="367" t="s">
        <v>745</v>
      </c>
      <c r="AF49" s="9" t="s">
        <v>623</v>
      </c>
      <c r="AG49" s="9" t="s">
        <v>388</v>
      </c>
      <c r="AH49" s="320">
        <v>0.79876360377345879</v>
      </c>
      <c r="AI49" s="101">
        <v>83073438.116817415</v>
      </c>
    </row>
    <row r="50" spans="2:35" ht="16.5" x14ac:dyDescent="0.3">
      <c r="B50" s="360"/>
      <c r="C50" s="264"/>
      <c r="D50" s="265"/>
      <c r="E50" s="266"/>
      <c r="F50" s="264" t="s">
        <v>724</v>
      </c>
      <c r="G50" s="309">
        <v>676520.73860179703</v>
      </c>
      <c r="H50" s="311">
        <v>0.72305002749310587</v>
      </c>
      <c r="I50" s="264" t="s">
        <v>955</v>
      </c>
      <c r="J50" s="309">
        <v>1430639.2802224441</v>
      </c>
      <c r="K50" s="311">
        <v>0.56807617508668118</v>
      </c>
      <c r="L50" s="264"/>
      <c r="M50" s="265"/>
      <c r="N50" s="266"/>
      <c r="O50" s="264"/>
      <c r="P50" s="265"/>
      <c r="Q50" s="266"/>
      <c r="R50" s="264"/>
      <c r="S50" s="265"/>
      <c r="T50" s="266"/>
      <c r="U50" s="264"/>
      <c r="V50" s="265"/>
      <c r="W50" s="266"/>
      <c r="X50" s="264"/>
      <c r="Y50" s="265"/>
      <c r="Z50" s="266"/>
      <c r="AA50" s="264"/>
      <c r="AB50" s="265"/>
      <c r="AC50" s="266"/>
      <c r="AE50" s="367" t="s">
        <v>746</v>
      </c>
      <c r="AF50" s="9" t="s">
        <v>624</v>
      </c>
      <c r="AG50" s="9" t="s">
        <v>388</v>
      </c>
      <c r="AH50" s="320">
        <v>0.58319597551962354</v>
      </c>
      <c r="AI50" s="101">
        <v>889442813.62195373</v>
      </c>
    </row>
    <row r="51" spans="2:35" ht="16.5" x14ac:dyDescent="0.3">
      <c r="B51" s="360"/>
      <c r="C51" s="264"/>
      <c r="D51" s="265"/>
      <c r="E51" s="266"/>
      <c r="F51" s="264" t="s">
        <v>750</v>
      </c>
      <c r="G51" s="309">
        <v>636177.72383907984</v>
      </c>
      <c r="H51" s="311">
        <v>0.63704897311052011</v>
      </c>
      <c r="I51" s="264" t="s">
        <v>953</v>
      </c>
      <c r="J51" s="309">
        <v>1388402.5809610519</v>
      </c>
      <c r="K51" s="311">
        <v>0.71947062709017318</v>
      </c>
      <c r="L51" s="264"/>
      <c r="M51" s="265"/>
      <c r="N51" s="266"/>
      <c r="O51" s="264"/>
      <c r="P51" s="265"/>
      <c r="Q51" s="266"/>
      <c r="R51" s="264"/>
      <c r="S51" s="265"/>
      <c r="T51" s="266"/>
      <c r="U51" s="264"/>
      <c r="V51" s="265"/>
      <c r="W51" s="266"/>
      <c r="X51" s="264"/>
      <c r="Y51" s="265"/>
      <c r="Z51" s="266"/>
      <c r="AA51" s="264"/>
      <c r="AB51" s="265"/>
      <c r="AC51" s="266"/>
      <c r="AE51" s="367" t="s">
        <v>747</v>
      </c>
      <c r="AF51" s="9" t="s">
        <v>626</v>
      </c>
      <c r="AG51" s="9" t="s">
        <v>388</v>
      </c>
      <c r="AH51" s="320">
        <v>0.67814127171615679</v>
      </c>
      <c r="AI51" s="101">
        <v>142830338.65346521</v>
      </c>
    </row>
    <row r="52" spans="2:35" ht="16.5" x14ac:dyDescent="0.3">
      <c r="B52" s="360"/>
      <c r="C52" s="264"/>
      <c r="D52" s="265"/>
      <c r="E52" s="266"/>
      <c r="F52" s="264" t="s">
        <v>722</v>
      </c>
      <c r="G52" s="309">
        <v>603806.3502491822</v>
      </c>
      <c r="H52" s="311">
        <v>0.69788092247040023</v>
      </c>
      <c r="I52" s="264" t="s">
        <v>951</v>
      </c>
      <c r="J52" s="309">
        <v>1259799.4610539109</v>
      </c>
      <c r="K52" s="311">
        <v>0.6744727186280568</v>
      </c>
      <c r="L52" s="264"/>
      <c r="M52" s="265"/>
      <c r="N52" s="266"/>
      <c r="O52" s="264"/>
      <c r="P52" s="265"/>
      <c r="Q52" s="266"/>
      <c r="R52" s="264"/>
      <c r="S52" s="265"/>
      <c r="T52" s="266"/>
      <c r="U52" s="264"/>
      <c r="V52" s="265"/>
      <c r="W52" s="266"/>
      <c r="X52" s="264"/>
      <c r="Y52" s="265"/>
      <c r="Z52" s="266"/>
      <c r="AA52" s="264"/>
      <c r="AB52" s="265"/>
      <c r="AC52" s="266"/>
      <c r="AE52" s="367" t="s">
        <v>748</v>
      </c>
      <c r="AF52" s="9" t="s">
        <v>627</v>
      </c>
      <c r="AG52" s="9" t="s">
        <v>388</v>
      </c>
      <c r="AH52" s="320">
        <v>0.83852453686585404</v>
      </c>
      <c r="AI52" s="101">
        <v>487788218.31227481</v>
      </c>
    </row>
    <row r="53" spans="2:35" ht="16.5" x14ac:dyDescent="0.3">
      <c r="B53" s="360"/>
      <c r="C53" s="264"/>
      <c r="D53" s="265"/>
      <c r="E53" s="266"/>
      <c r="F53" s="264" t="s">
        <v>723</v>
      </c>
      <c r="G53" s="309">
        <v>596277.70937965007</v>
      </c>
      <c r="H53" s="311">
        <v>0.94756471865562109</v>
      </c>
      <c r="I53" s="264" t="s">
        <v>839</v>
      </c>
      <c r="J53" s="309">
        <v>1098389.1252639438</v>
      </c>
      <c r="K53" s="311">
        <v>0.71565515612265518</v>
      </c>
      <c r="L53" s="264"/>
      <c r="M53" s="265"/>
      <c r="N53" s="266"/>
      <c r="O53" s="264"/>
      <c r="P53" s="265"/>
      <c r="Q53" s="266"/>
      <c r="R53" s="264"/>
      <c r="S53" s="265"/>
      <c r="T53" s="266"/>
      <c r="U53" s="264"/>
      <c r="V53" s="265"/>
      <c r="W53" s="266"/>
      <c r="X53" s="264"/>
      <c r="Y53" s="265"/>
      <c r="Z53" s="266"/>
      <c r="AA53" s="264"/>
      <c r="AB53" s="265"/>
      <c r="AC53" s="266"/>
      <c r="AE53" s="367" t="s">
        <v>749</v>
      </c>
      <c r="AF53" s="9" t="s">
        <v>630</v>
      </c>
      <c r="AG53" s="9" t="s">
        <v>388</v>
      </c>
      <c r="AH53" s="320">
        <v>1.127053517244218</v>
      </c>
      <c r="AI53" s="101">
        <v>5194222931.2788324</v>
      </c>
    </row>
    <row r="54" spans="2:35" ht="16.5" x14ac:dyDescent="0.3">
      <c r="B54" s="360"/>
      <c r="C54" s="264"/>
      <c r="D54" s="265"/>
      <c r="E54" s="266"/>
      <c r="F54" s="264" t="s">
        <v>733</v>
      </c>
      <c r="G54" s="309">
        <v>512135.4522826043</v>
      </c>
      <c r="H54" s="311">
        <v>0.60949017514976134</v>
      </c>
      <c r="I54" s="264" t="s">
        <v>962</v>
      </c>
      <c r="J54" s="309">
        <v>1095250.9767683712</v>
      </c>
      <c r="K54" s="311">
        <v>0.86268919197549288</v>
      </c>
      <c r="L54" s="264"/>
      <c r="M54" s="265"/>
      <c r="N54" s="266"/>
      <c r="O54" s="264"/>
      <c r="P54" s="265"/>
      <c r="Q54" s="266"/>
      <c r="R54" s="264"/>
      <c r="S54" s="265"/>
      <c r="T54" s="266"/>
      <c r="U54" s="264"/>
      <c r="V54" s="265"/>
      <c r="W54" s="266"/>
      <c r="X54" s="264"/>
      <c r="Y54" s="265"/>
      <c r="Z54" s="266"/>
      <c r="AA54" s="264"/>
      <c r="AB54" s="265"/>
      <c r="AC54" s="266"/>
      <c r="AE54" s="367" t="s">
        <v>750</v>
      </c>
      <c r="AF54" s="9" t="s">
        <v>636</v>
      </c>
      <c r="AG54" s="9" t="s">
        <v>388</v>
      </c>
      <c r="AH54" s="320">
        <v>0.63704897311052011</v>
      </c>
      <c r="AI54" s="101">
        <v>636177723.83907986</v>
      </c>
    </row>
    <row r="55" spans="2:35" ht="16.5" x14ac:dyDescent="0.3">
      <c r="B55" s="360"/>
      <c r="C55" s="264"/>
      <c r="D55" s="265"/>
      <c r="E55" s="266"/>
      <c r="F55" s="264" t="s">
        <v>710</v>
      </c>
      <c r="G55" s="309">
        <v>505807.28250302054</v>
      </c>
      <c r="H55" s="311">
        <v>0.79647795346298478</v>
      </c>
      <c r="I55" s="264" t="s">
        <v>829</v>
      </c>
      <c r="J55" s="309">
        <v>1031959.3225994901</v>
      </c>
      <c r="K55" s="311">
        <v>0.55413013158595348</v>
      </c>
      <c r="L55" s="264"/>
      <c r="M55" s="265"/>
      <c r="N55" s="266"/>
      <c r="O55" s="264"/>
      <c r="P55" s="265"/>
      <c r="Q55" s="266"/>
      <c r="R55" s="264"/>
      <c r="S55" s="265"/>
      <c r="T55" s="266"/>
      <c r="U55" s="264"/>
      <c r="V55" s="265"/>
      <c r="W55" s="266"/>
      <c r="X55" s="264"/>
      <c r="Y55" s="265"/>
      <c r="Z55" s="266"/>
      <c r="AA55" s="264"/>
      <c r="AB55" s="265"/>
      <c r="AC55" s="266"/>
      <c r="AE55" s="367" t="s">
        <v>751</v>
      </c>
      <c r="AF55" s="9" t="s">
        <v>637</v>
      </c>
      <c r="AG55" s="9" t="s">
        <v>388</v>
      </c>
      <c r="AH55" s="320">
        <v>1.017129234405576</v>
      </c>
      <c r="AI55" s="101">
        <v>8853.8232320805691</v>
      </c>
    </row>
    <row r="56" spans="2:35" ht="16.5" x14ac:dyDescent="0.3">
      <c r="B56" s="360"/>
      <c r="C56" s="264"/>
      <c r="D56" s="265"/>
      <c r="E56" s="266"/>
      <c r="F56" s="264" t="s">
        <v>748</v>
      </c>
      <c r="G56" s="309">
        <v>487788.21831227484</v>
      </c>
      <c r="H56" s="311">
        <v>0.83852453686585404</v>
      </c>
      <c r="I56" s="264" t="s">
        <v>878</v>
      </c>
      <c r="J56" s="309">
        <v>1013167.448648054</v>
      </c>
      <c r="K56" s="311">
        <v>1.1932856108051451</v>
      </c>
      <c r="L56" s="264"/>
      <c r="M56" s="265"/>
      <c r="N56" s="266"/>
      <c r="O56" s="264"/>
      <c r="P56" s="265"/>
      <c r="Q56" s="266"/>
      <c r="R56" s="264"/>
      <c r="S56" s="265"/>
      <c r="T56" s="266"/>
      <c r="U56" s="264"/>
      <c r="V56" s="265"/>
      <c r="W56" s="266"/>
      <c r="X56" s="264"/>
      <c r="Y56" s="265"/>
      <c r="Z56" s="266"/>
      <c r="AA56" s="264"/>
      <c r="AB56" s="265"/>
      <c r="AC56" s="266"/>
      <c r="AE56" s="367" t="s">
        <v>752</v>
      </c>
      <c r="AF56" s="9" t="s">
        <v>641</v>
      </c>
      <c r="AG56" s="9" t="s">
        <v>388</v>
      </c>
      <c r="AH56" s="320">
        <v>1.1978108773787131</v>
      </c>
      <c r="AI56" s="101">
        <v>40023138.954678431</v>
      </c>
    </row>
    <row r="57" spans="2:35" ht="16.5" x14ac:dyDescent="0.3">
      <c r="B57" s="360"/>
      <c r="C57" s="264"/>
      <c r="D57" s="265"/>
      <c r="E57" s="266"/>
      <c r="F57" s="264" t="s">
        <v>764</v>
      </c>
      <c r="G57" s="309">
        <v>300208.02104105725</v>
      </c>
      <c r="H57" s="311">
        <v>1.1978108773787131</v>
      </c>
      <c r="I57" s="264" t="s">
        <v>795</v>
      </c>
      <c r="J57" s="309">
        <v>1011164.807894425</v>
      </c>
      <c r="K57" s="311">
        <v>0.97093311512993585</v>
      </c>
      <c r="L57" s="264"/>
      <c r="M57" s="265"/>
      <c r="N57" s="266"/>
      <c r="O57" s="264"/>
      <c r="P57" s="265"/>
      <c r="Q57" s="266"/>
      <c r="R57" s="264"/>
      <c r="S57" s="265"/>
      <c r="T57" s="266"/>
      <c r="U57" s="264"/>
      <c r="V57" s="265"/>
      <c r="W57" s="266"/>
      <c r="X57" s="264"/>
      <c r="Y57" s="265"/>
      <c r="Z57" s="266"/>
      <c r="AA57" s="264"/>
      <c r="AB57" s="265"/>
      <c r="AC57" s="266"/>
      <c r="AE57" s="367" t="s">
        <v>753</v>
      </c>
      <c r="AF57" s="9" t="s">
        <v>649</v>
      </c>
      <c r="AG57" s="9" t="s">
        <v>388</v>
      </c>
      <c r="AH57" s="320">
        <v>1.1978108773787131</v>
      </c>
      <c r="AI57" s="101">
        <v>10321756.888311811</v>
      </c>
    </row>
    <row r="58" spans="2:35" ht="16.5" x14ac:dyDescent="0.3">
      <c r="B58" s="360"/>
      <c r="C58" s="264"/>
      <c r="D58" s="265"/>
      <c r="E58" s="266"/>
      <c r="F58" s="264" t="s">
        <v>758</v>
      </c>
      <c r="G58" s="309">
        <v>274137.73470833246</v>
      </c>
      <c r="H58" s="311">
        <v>0.72891011804845762</v>
      </c>
      <c r="I58" s="264" t="s">
        <v>837</v>
      </c>
      <c r="J58" s="309">
        <v>955966.35994860448</v>
      </c>
      <c r="K58" s="311">
        <v>0.66508581563451785</v>
      </c>
      <c r="L58" s="264"/>
      <c r="M58" s="265"/>
      <c r="N58" s="266"/>
      <c r="O58" s="264"/>
      <c r="P58" s="265"/>
      <c r="Q58" s="266"/>
      <c r="R58" s="264"/>
      <c r="S58" s="265"/>
      <c r="T58" s="266"/>
      <c r="U58" s="264"/>
      <c r="V58" s="265"/>
      <c r="W58" s="266"/>
      <c r="X58" s="264"/>
      <c r="Y58" s="265"/>
      <c r="Z58" s="266"/>
      <c r="AA58" s="264"/>
      <c r="AB58" s="265"/>
      <c r="AC58" s="266"/>
      <c r="AE58" s="367" t="s">
        <v>754</v>
      </c>
      <c r="AF58" s="9" t="s">
        <v>650</v>
      </c>
      <c r="AG58" s="9" t="s">
        <v>388</v>
      </c>
      <c r="AH58" s="320">
        <v>0.86268919197549288</v>
      </c>
      <c r="AI58" s="101">
        <v>1756979.6178853831</v>
      </c>
    </row>
    <row r="59" spans="2:35" ht="16.5" x14ac:dyDescent="0.3">
      <c r="B59" s="360"/>
      <c r="C59" s="264"/>
      <c r="D59" s="265"/>
      <c r="E59" s="266"/>
      <c r="F59" s="264" t="s">
        <v>737</v>
      </c>
      <c r="G59" s="309">
        <v>236048.2971039745</v>
      </c>
      <c r="H59" s="311">
        <v>1.124488607888446</v>
      </c>
      <c r="I59" s="264" t="s">
        <v>914</v>
      </c>
      <c r="J59" s="309">
        <v>945060.48165092501</v>
      </c>
      <c r="K59" s="311">
        <v>0.80502516914645783</v>
      </c>
      <c r="L59" s="264"/>
      <c r="M59" s="265"/>
      <c r="N59" s="266"/>
      <c r="O59" s="264"/>
      <c r="P59" s="265"/>
      <c r="Q59" s="266"/>
      <c r="R59" s="264"/>
      <c r="S59" s="265"/>
      <c r="T59" s="266"/>
      <c r="U59" s="264"/>
      <c r="V59" s="265"/>
      <c r="W59" s="266"/>
      <c r="X59" s="264"/>
      <c r="Y59" s="265"/>
      <c r="Z59" s="266"/>
      <c r="AA59" s="264"/>
      <c r="AB59" s="265"/>
      <c r="AC59" s="266"/>
      <c r="AE59" s="367" t="s">
        <v>755</v>
      </c>
      <c r="AF59" s="9" t="s">
        <v>651</v>
      </c>
      <c r="AG59" s="9" t="s">
        <v>388</v>
      </c>
      <c r="AH59" s="320">
        <v>1.109729453450095</v>
      </c>
      <c r="AI59" s="101">
        <v>30626668.575808089</v>
      </c>
    </row>
    <row r="60" spans="2:35" ht="16.5" x14ac:dyDescent="0.3">
      <c r="B60" s="360"/>
      <c r="C60" s="264"/>
      <c r="D60" s="265"/>
      <c r="E60" s="266"/>
      <c r="F60" s="264" t="s">
        <v>705</v>
      </c>
      <c r="G60" s="309">
        <v>223359.96856316819</v>
      </c>
      <c r="H60" s="311">
        <v>0.70076098061757985</v>
      </c>
      <c r="I60" s="264" t="s">
        <v>800</v>
      </c>
      <c r="J60" s="309">
        <v>944103.15105662867</v>
      </c>
      <c r="K60" s="311">
        <v>0.60162854672834631</v>
      </c>
      <c r="L60" s="264"/>
      <c r="M60" s="265"/>
      <c r="N60" s="266"/>
      <c r="O60" s="264"/>
      <c r="P60" s="265"/>
      <c r="Q60" s="266"/>
      <c r="R60" s="264"/>
      <c r="S60" s="265"/>
      <c r="T60" s="266"/>
      <c r="U60" s="264"/>
      <c r="V60" s="265"/>
      <c r="W60" s="266"/>
      <c r="X60" s="264"/>
      <c r="Y60" s="265"/>
      <c r="Z60" s="266"/>
      <c r="AA60" s="264"/>
      <c r="AB60" s="265"/>
      <c r="AC60" s="266"/>
      <c r="AE60" s="367" t="s">
        <v>756</v>
      </c>
      <c r="AF60" s="9" t="s">
        <v>656</v>
      </c>
      <c r="AG60" s="9" t="s">
        <v>388</v>
      </c>
      <c r="AH60" s="320">
        <v>0.78660838746410799</v>
      </c>
      <c r="AI60" s="101">
        <v>55098694.815218993</v>
      </c>
    </row>
    <row r="61" spans="2:35" ht="16.5" x14ac:dyDescent="0.3">
      <c r="B61" s="360"/>
      <c r="C61" s="264"/>
      <c r="D61" s="265"/>
      <c r="E61" s="266"/>
      <c r="F61" s="264" t="s">
        <v>763</v>
      </c>
      <c r="G61" s="309">
        <v>152178.20021560742</v>
      </c>
      <c r="H61" s="311">
        <v>0.86268919197549288</v>
      </c>
      <c r="I61" s="264" t="s">
        <v>917</v>
      </c>
      <c r="J61" s="309">
        <v>922197.15193985985</v>
      </c>
      <c r="K61" s="311">
        <v>0.71575777235885407</v>
      </c>
      <c r="L61" s="264"/>
      <c r="M61" s="265"/>
      <c r="N61" s="266"/>
      <c r="O61" s="264"/>
      <c r="P61" s="265"/>
      <c r="Q61" s="266"/>
      <c r="R61" s="264"/>
      <c r="S61" s="265"/>
      <c r="T61" s="266"/>
      <c r="U61" s="264"/>
      <c r="V61" s="265"/>
      <c r="W61" s="266"/>
      <c r="X61" s="264"/>
      <c r="Y61" s="265"/>
      <c r="Z61" s="266"/>
      <c r="AA61" s="264"/>
      <c r="AB61" s="265"/>
      <c r="AC61" s="266"/>
      <c r="AE61" s="367" t="s">
        <v>757</v>
      </c>
      <c r="AF61" s="9" t="s">
        <v>658</v>
      </c>
      <c r="AG61" s="9" t="s">
        <v>388</v>
      </c>
      <c r="AH61" s="320">
        <v>0.72063848034367606</v>
      </c>
      <c r="AI61" s="101">
        <v>66418226.676077344</v>
      </c>
    </row>
    <row r="62" spans="2:35" ht="16.5" x14ac:dyDescent="0.3">
      <c r="B62" s="360"/>
      <c r="C62" s="264"/>
      <c r="D62" s="265"/>
      <c r="E62" s="266"/>
      <c r="F62" s="264" t="s">
        <v>747</v>
      </c>
      <c r="G62" s="309">
        <v>142830.33865346521</v>
      </c>
      <c r="H62" s="311">
        <v>0.67814127171615679</v>
      </c>
      <c r="I62" s="264" t="s">
        <v>828</v>
      </c>
      <c r="J62" s="309">
        <v>849442.20198370318</v>
      </c>
      <c r="K62" s="311">
        <v>0.83703271449577454</v>
      </c>
      <c r="L62" s="264"/>
      <c r="M62" s="265"/>
      <c r="N62" s="266"/>
      <c r="O62" s="264"/>
      <c r="P62" s="265"/>
      <c r="Q62" s="266"/>
      <c r="R62" s="264"/>
      <c r="S62" s="265"/>
      <c r="T62" s="266"/>
      <c r="U62" s="264"/>
      <c r="V62" s="265"/>
      <c r="W62" s="266"/>
      <c r="X62" s="264"/>
      <c r="Y62" s="265"/>
      <c r="Z62" s="266"/>
      <c r="AA62" s="264"/>
      <c r="AB62" s="265"/>
      <c r="AC62" s="266"/>
      <c r="AE62" s="367" t="s">
        <v>758</v>
      </c>
      <c r="AF62" s="9" t="s">
        <v>660</v>
      </c>
      <c r="AG62" s="9" t="s">
        <v>388</v>
      </c>
      <c r="AH62" s="320">
        <v>0.72891011804845762</v>
      </c>
      <c r="AI62" s="101">
        <v>274137734.70833248</v>
      </c>
    </row>
    <row r="63" spans="2:35" ht="16.5" x14ac:dyDescent="0.3">
      <c r="B63" s="360"/>
      <c r="C63" s="264"/>
      <c r="D63" s="265"/>
      <c r="E63" s="266"/>
      <c r="F63" s="264" t="s">
        <v>739</v>
      </c>
      <c r="G63" s="309">
        <v>136365.64209970718</v>
      </c>
      <c r="H63" s="311">
        <v>0.74797531650626825</v>
      </c>
      <c r="I63" s="264" t="s">
        <v>935</v>
      </c>
      <c r="J63" s="309">
        <v>844454.72896054434</v>
      </c>
      <c r="K63" s="311">
        <v>0.65167441411956328</v>
      </c>
      <c r="L63" s="264"/>
      <c r="M63" s="265"/>
      <c r="N63" s="266"/>
      <c r="O63" s="264"/>
      <c r="P63" s="265"/>
      <c r="Q63" s="266"/>
      <c r="R63" s="264"/>
      <c r="S63" s="265"/>
      <c r="T63" s="266"/>
      <c r="U63" s="264"/>
      <c r="V63" s="265"/>
      <c r="W63" s="266"/>
      <c r="X63" s="264"/>
      <c r="Y63" s="265"/>
      <c r="Z63" s="266"/>
      <c r="AA63" s="264"/>
      <c r="AB63" s="265"/>
      <c r="AC63" s="266"/>
      <c r="AE63" s="367" t="s">
        <v>759</v>
      </c>
      <c r="AF63" s="9" t="s">
        <v>663</v>
      </c>
      <c r="AG63" s="9" t="s">
        <v>388</v>
      </c>
      <c r="AH63" s="320">
        <v>0.86268919197549288</v>
      </c>
      <c r="AI63" s="101">
        <v>2223468.9866336058</v>
      </c>
    </row>
    <row r="64" spans="2:35" ht="16.5" x14ac:dyDescent="0.3">
      <c r="B64" s="360"/>
      <c r="C64" s="264"/>
      <c r="D64" s="265"/>
      <c r="E64" s="266"/>
      <c r="F64" s="264" t="s">
        <v>741</v>
      </c>
      <c r="G64" s="309">
        <v>96374.338589885141</v>
      </c>
      <c r="H64" s="311">
        <v>0.85680004519811215</v>
      </c>
      <c r="I64" s="264" t="s">
        <v>954</v>
      </c>
      <c r="J64" s="309">
        <v>806532.74077173206</v>
      </c>
      <c r="K64" s="311">
        <v>0.70949553574059432</v>
      </c>
      <c r="L64" s="264"/>
      <c r="M64" s="265"/>
      <c r="N64" s="266"/>
      <c r="O64" s="264"/>
      <c r="P64" s="265"/>
      <c r="Q64" s="266"/>
      <c r="R64" s="264"/>
      <c r="S64" s="265"/>
      <c r="T64" s="266"/>
      <c r="U64" s="264"/>
      <c r="V64" s="265"/>
      <c r="W64" s="266"/>
      <c r="X64" s="264"/>
      <c r="Y64" s="265"/>
      <c r="Z64" s="266"/>
      <c r="AA64" s="264"/>
      <c r="AB64" s="265"/>
      <c r="AC64" s="266"/>
      <c r="AE64" s="367" t="s">
        <v>760</v>
      </c>
      <c r="AF64" s="9" t="s">
        <v>664</v>
      </c>
      <c r="AG64" s="9" t="s">
        <v>388</v>
      </c>
      <c r="AH64" s="320">
        <v>0.86268919197549299</v>
      </c>
      <c r="AI64" s="101">
        <v>2900905.17065477</v>
      </c>
    </row>
    <row r="65" spans="2:35" ht="16.5" x14ac:dyDescent="0.3">
      <c r="B65" s="360"/>
      <c r="C65" s="264"/>
      <c r="D65" s="265"/>
      <c r="E65" s="266"/>
      <c r="F65" s="264" t="s">
        <v>725</v>
      </c>
      <c r="G65" s="309">
        <v>94738.604547548442</v>
      </c>
      <c r="H65" s="311">
        <v>0.68102644112155186</v>
      </c>
      <c r="I65" s="264" t="s">
        <v>820</v>
      </c>
      <c r="J65" s="309">
        <v>793985.27142298257</v>
      </c>
      <c r="K65" s="311">
        <v>0.602313396330874</v>
      </c>
      <c r="L65" s="264"/>
      <c r="M65" s="265"/>
      <c r="N65" s="266"/>
      <c r="O65" s="264"/>
      <c r="P65" s="265"/>
      <c r="Q65" s="266"/>
      <c r="R65" s="264"/>
      <c r="S65" s="265"/>
      <c r="T65" s="266"/>
      <c r="U65" s="264"/>
      <c r="V65" s="265"/>
      <c r="W65" s="266"/>
      <c r="X65" s="264"/>
      <c r="Y65" s="265"/>
      <c r="Z65" s="266"/>
      <c r="AA65" s="264"/>
      <c r="AB65" s="265"/>
      <c r="AC65" s="266"/>
      <c r="AE65" s="367" t="s">
        <v>761</v>
      </c>
      <c r="AF65" s="9" t="s">
        <v>672</v>
      </c>
      <c r="AG65" s="9" t="s">
        <v>388</v>
      </c>
      <c r="AH65" s="320">
        <v>0.72063848034367606</v>
      </c>
      <c r="AI65" s="101">
        <v>713639324.60077286</v>
      </c>
    </row>
    <row r="66" spans="2:35" ht="16.5" x14ac:dyDescent="0.3">
      <c r="B66" s="360"/>
      <c r="C66" s="264"/>
      <c r="D66" s="265"/>
      <c r="E66" s="266"/>
      <c r="F66" s="264" t="s">
        <v>745</v>
      </c>
      <c r="G66" s="309">
        <v>83073.438116817415</v>
      </c>
      <c r="H66" s="311">
        <v>0.79876360377345879</v>
      </c>
      <c r="I66" s="264" t="s">
        <v>876</v>
      </c>
      <c r="J66" s="309">
        <v>772497.86523260595</v>
      </c>
      <c r="K66" s="311">
        <v>0.56184878347211908</v>
      </c>
      <c r="L66" s="264"/>
      <c r="M66" s="265"/>
      <c r="N66" s="266"/>
      <c r="O66" s="264"/>
      <c r="P66" s="265"/>
      <c r="Q66" s="266"/>
      <c r="R66" s="264"/>
      <c r="S66" s="265"/>
      <c r="T66" s="266"/>
      <c r="U66" s="264"/>
      <c r="V66" s="265"/>
      <c r="W66" s="266"/>
      <c r="X66" s="264"/>
      <c r="Y66" s="265"/>
      <c r="Z66" s="266"/>
      <c r="AA66" s="264"/>
      <c r="AB66" s="265"/>
      <c r="AC66" s="266"/>
      <c r="AE66" s="367" t="s">
        <v>762</v>
      </c>
      <c r="AF66" s="9" t="s">
        <v>686</v>
      </c>
      <c r="AG66" s="9" t="s">
        <v>388</v>
      </c>
      <c r="AH66" s="320">
        <v>0.86268919197549276</v>
      </c>
      <c r="AI66" s="101">
        <v>79715553.284439683</v>
      </c>
    </row>
    <row r="67" spans="2:35" ht="16.5" x14ac:dyDescent="0.3">
      <c r="B67" s="360"/>
      <c r="C67" s="264"/>
      <c r="D67" s="265"/>
      <c r="E67" s="266"/>
      <c r="F67" s="264" t="s">
        <v>762</v>
      </c>
      <c r="G67" s="309">
        <v>79715.55328443968</v>
      </c>
      <c r="H67" s="311">
        <v>0.86268919197549276</v>
      </c>
      <c r="I67" s="264" t="s">
        <v>783</v>
      </c>
      <c r="J67" s="309">
        <v>767563.57435311645</v>
      </c>
      <c r="K67" s="311">
        <v>1.063545757065639</v>
      </c>
      <c r="L67" s="264"/>
      <c r="M67" s="265"/>
      <c r="N67" s="266"/>
      <c r="O67" s="264"/>
      <c r="P67" s="265"/>
      <c r="Q67" s="266"/>
      <c r="R67" s="264"/>
      <c r="S67" s="265"/>
      <c r="T67" s="266"/>
      <c r="U67" s="264"/>
      <c r="V67" s="265"/>
      <c r="W67" s="266"/>
      <c r="X67" s="264"/>
      <c r="Y67" s="265"/>
      <c r="Z67" s="266"/>
      <c r="AA67" s="264"/>
      <c r="AB67" s="265"/>
      <c r="AC67" s="266"/>
      <c r="AE67" s="367" t="s">
        <v>763</v>
      </c>
      <c r="AF67" s="9" t="s">
        <v>696</v>
      </c>
      <c r="AG67" s="9" t="s">
        <v>388</v>
      </c>
      <c r="AH67" s="320">
        <v>0.86268919197549288</v>
      </c>
      <c r="AI67" s="101">
        <v>152178200.2156074</v>
      </c>
    </row>
    <row r="68" spans="2:35" ht="16.5" x14ac:dyDescent="0.3">
      <c r="B68" s="360"/>
      <c r="C68" s="264"/>
      <c r="D68" s="265"/>
      <c r="E68" s="266"/>
      <c r="F68" s="264" t="s">
        <v>711</v>
      </c>
      <c r="G68" s="309">
        <v>79637.145366601384</v>
      </c>
      <c r="H68" s="311">
        <v>0.89023600265184022</v>
      </c>
      <c r="I68" s="264" t="s">
        <v>818</v>
      </c>
      <c r="J68" s="309">
        <v>750635.83648443385</v>
      </c>
      <c r="K68" s="311">
        <v>0.60246170629058882</v>
      </c>
      <c r="L68" s="264"/>
      <c r="M68" s="265"/>
      <c r="N68" s="266"/>
      <c r="O68" s="264"/>
      <c r="P68" s="265"/>
      <c r="Q68" s="266"/>
      <c r="R68" s="264"/>
      <c r="S68" s="265"/>
      <c r="T68" s="266"/>
      <c r="U68" s="264"/>
      <c r="V68" s="265"/>
      <c r="W68" s="266"/>
      <c r="X68" s="264"/>
      <c r="Y68" s="265"/>
      <c r="Z68" s="266"/>
      <c r="AA68" s="264"/>
      <c r="AB68" s="265"/>
      <c r="AC68" s="266"/>
      <c r="AE68" s="367" t="s">
        <v>764</v>
      </c>
      <c r="AF68" s="9" t="s">
        <v>697</v>
      </c>
      <c r="AG68" s="9" t="s">
        <v>388</v>
      </c>
      <c r="AH68" s="320">
        <v>1.1978108773787131</v>
      </c>
      <c r="AI68" s="101">
        <v>300208021.04105723</v>
      </c>
    </row>
    <row r="69" spans="2:35" ht="16.5" x14ac:dyDescent="0.3">
      <c r="B69" s="360"/>
      <c r="C69" s="264"/>
      <c r="D69" s="265"/>
      <c r="E69" s="266"/>
      <c r="F69" s="264" t="s">
        <v>735</v>
      </c>
      <c r="G69" s="309">
        <v>66565.994362290803</v>
      </c>
      <c r="H69" s="311">
        <v>0.67632111667155959</v>
      </c>
      <c r="I69" s="264" t="s">
        <v>991</v>
      </c>
      <c r="J69" s="309">
        <v>730354.26473089296</v>
      </c>
      <c r="K69" s="311">
        <v>0.72063848034367606</v>
      </c>
      <c r="L69" s="264"/>
      <c r="M69" s="265"/>
      <c r="N69" s="266"/>
      <c r="O69" s="264"/>
      <c r="P69" s="265"/>
      <c r="Q69" s="266"/>
      <c r="R69" s="264"/>
      <c r="S69" s="265"/>
      <c r="T69" s="266"/>
      <c r="U69" s="264"/>
      <c r="V69" s="265"/>
      <c r="W69" s="266"/>
      <c r="X69" s="264"/>
      <c r="Y69" s="265"/>
      <c r="Z69" s="266"/>
      <c r="AA69" s="264"/>
      <c r="AB69" s="265"/>
      <c r="AC69" s="266"/>
      <c r="AE69" s="367" t="s">
        <v>765</v>
      </c>
      <c r="AF69" s="9" t="s">
        <v>698</v>
      </c>
      <c r="AG69" s="9" t="s">
        <v>388</v>
      </c>
      <c r="AH69" s="320">
        <v>1.1978108773787131</v>
      </c>
      <c r="AI69" s="101">
        <v>23698086.06108766</v>
      </c>
    </row>
    <row r="70" spans="2:35" ht="16.5" x14ac:dyDescent="0.3">
      <c r="B70" s="360"/>
      <c r="C70" s="264"/>
      <c r="D70" s="265"/>
      <c r="E70" s="266"/>
      <c r="F70" s="264" t="s">
        <v>757</v>
      </c>
      <c r="G70" s="309">
        <v>66418.226676077349</v>
      </c>
      <c r="H70" s="311">
        <v>0.72063848034367606</v>
      </c>
      <c r="I70" s="264" t="s">
        <v>775</v>
      </c>
      <c r="J70" s="309">
        <v>712795.43970522261</v>
      </c>
      <c r="K70" s="311">
        <v>0.65729981214670141</v>
      </c>
      <c r="L70" s="264"/>
      <c r="M70" s="265"/>
      <c r="N70" s="266"/>
      <c r="O70" s="264"/>
      <c r="P70" s="265"/>
      <c r="Q70" s="266"/>
      <c r="R70" s="264"/>
      <c r="S70" s="265"/>
      <c r="T70" s="266"/>
      <c r="U70" s="264"/>
      <c r="V70" s="265"/>
      <c r="W70" s="266"/>
      <c r="X70" s="264"/>
      <c r="Y70" s="265"/>
      <c r="Z70" s="266"/>
      <c r="AA70" s="264"/>
      <c r="AB70" s="265"/>
      <c r="AC70" s="266"/>
      <c r="AE70" s="367" t="s">
        <v>767</v>
      </c>
      <c r="AF70" s="9" t="s">
        <v>379</v>
      </c>
      <c r="AG70" s="9" t="s">
        <v>380</v>
      </c>
      <c r="AH70" s="320">
        <v>0.48374104303424809</v>
      </c>
      <c r="AI70" s="101">
        <v>5037323.1057683239</v>
      </c>
    </row>
    <row r="71" spans="2:35" ht="16.5" x14ac:dyDescent="0.3">
      <c r="B71" s="360"/>
      <c r="C71" s="264"/>
      <c r="D71" s="265"/>
      <c r="E71" s="266"/>
      <c r="F71" s="264" t="s">
        <v>756</v>
      </c>
      <c r="G71" s="309">
        <v>55098.694815218994</v>
      </c>
      <c r="H71" s="311">
        <v>0.78660838746410799</v>
      </c>
      <c r="I71" s="264" t="s">
        <v>794</v>
      </c>
      <c r="J71" s="309">
        <v>708620.6546716562</v>
      </c>
      <c r="K71" s="311">
        <v>0.90011198050020147</v>
      </c>
      <c r="L71" s="264"/>
      <c r="M71" s="265"/>
      <c r="N71" s="266"/>
      <c r="O71" s="264"/>
      <c r="P71" s="265"/>
      <c r="Q71" s="266"/>
      <c r="R71" s="264"/>
      <c r="S71" s="265"/>
      <c r="T71" s="266"/>
      <c r="U71" s="264"/>
      <c r="V71" s="265"/>
      <c r="W71" s="266"/>
      <c r="X71" s="264"/>
      <c r="Y71" s="265"/>
      <c r="Z71" s="266"/>
      <c r="AA71" s="264"/>
      <c r="AB71" s="265"/>
      <c r="AC71" s="266"/>
      <c r="AE71" s="367" t="s">
        <v>768</v>
      </c>
      <c r="AF71" s="9" t="s">
        <v>381</v>
      </c>
      <c r="AG71" s="9" t="s">
        <v>380</v>
      </c>
      <c r="AH71" s="320">
        <v>0.72108567771416143</v>
      </c>
      <c r="AI71" s="101">
        <v>70272657.478259638</v>
      </c>
    </row>
    <row r="72" spans="2:35" ht="16.5" x14ac:dyDescent="0.3">
      <c r="B72" s="360"/>
      <c r="C72" s="264"/>
      <c r="D72" s="265"/>
      <c r="E72" s="266"/>
      <c r="F72" s="264" t="s">
        <v>717</v>
      </c>
      <c r="G72" s="309">
        <v>52906.758709984992</v>
      </c>
      <c r="H72" s="311">
        <v>0.69000373102333401</v>
      </c>
      <c r="I72" s="264" t="s">
        <v>973</v>
      </c>
      <c r="J72" s="309">
        <v>669985.87304389523</v>
      </c>
      <c r="K72" s="311">
        <v>0.72063851887232577</v>
      </c>
      <c r="L72" s="264"/>
      <c r="M72" s="265"/>
      <c r="N72" s="266"/>
      <c r="O72" s="264"/>
      <c r="P72" s="265"/>
      <c r="Q72" s="266"/>
      <c r="R72" s="264"/>
      <c r="S72" s="265"/>
      <c r="T72" s="266"/>
      <c r="U72" s="264"/>
      <c r="V72" s="265"/>
      <c r="W72" s="266"/>
      <c r="X72" s="264"/>
      <c r="Y72" s="265"/>
      <c r="Z72" s="266"/>
      <c r="AA72" s="264"/>
      <c r="AB72" s="265"/>
      <c r="AC72" s="266"/>
      <c r="AE72" s="367" t="s">
        <v>769</v>
      </c>
      <c r="AF72" s="9" t="s">
        <v>382</v>
      </c>
      <c r="AG72" s="9" t="s">
        <v>380</v>
      </c>
      <c r="AH72" s="320">
        <v>0.4875149496672419</v>
      </c>
      <c r="AI72" s="101">
        <v>54015895.84627118</v>
      </c>
    </row>
    <row r="73" spans="2:35" ht="16.5" x14ac:dyDescent="0.3">
      <c r="B73" s="360"/>
      <c r="C73" s="264"/>
      <c r="D73" s="265"/>
      <c r="E73" s="266"/>
      <c r="F73" s="264" t="s">
        <v>729</v>
      </c>
      <c r="G73" s="309">
        <v>49861.048004944445</v>
      </c>
      <c r="H73" s="311">
        <v>0.63881119077228021</v>
      </c>
      <c r="I73" s="264" t="s">
        <v>975</v>
      </c>
      <c r="J73" s="309">
        <v>609307.84184603195</v>
      </c>
      <c r="K73" s="311">
        <v>0.72063848034367606</v>
      </c>
      <c r="L73" s="264"/>
      <c r="M73" s="265"/>
      <c r="N73" s="266"/>
      <c r="O73" s="264"/>
      <c r="P73" s="265"/>
      <c r="Q73" s="266"/>
      <c r="R73" s="264"/>
      <c r="S73" s="265"/>
      <c r="T73" s="266"/>
      <c r="U73" s="264"/>
      <c r="V73" s="265"/>
      <c r="W73" s="266"/>
      <c r="X73" s="264"/>
      <c r="Y73" s="265"/>
      <c r="Z73" s="266"/>
      <c r="AA73" s="264"/>
      <c r="AB73" s="265"/>
      <c r="AC73" s="266"/>
      <c r="AE73" s="367" t="s">
        <v>770</v>
      </c>
      <c r="AF73" s="9" t="s">
        <v>383</v>
      </c>
      <c r="AG73" s="9" t="s">
        <v>380</v>
      </c>
      <c r="AH73" s="320">
        <v>0.60015638432216589</v>
      </c>
      <c r="AI73" s="101">
        <v>158848300.67082849</v>
      </c>
    </row>
    <row r="74" spans="2:35" ht="16.5" x14ac:dyDescent="0.3">
      <c r="B74" s="360"/>
      <c r="C74" s="264"/>
      <c r="D74" s="265"/>
      <c r="E74" s="266"/>
      <c r="F74" s="264" t="s">
        <v>702</v>
      </c>
      <c r="G74" s="309">
        <v>45072.000846741743</v>
      </c>
      <c r="H74" s="311">
        <v>1.053346934382517</v>
      </c>
      <c r="I74" s="264" t="s">
        <v>894</v>
      </c>
      <c r="J74" s="309">
        <v>607553.96369873104</v>
      </c>
      <c r="K74" s="311">
        <v>0.83573421547241999</v>
      </c>
      <c r="L74" s="264"/>
      <c r="M74" s="265"/>
      <c r="N74" s="266"/>
      <c r="O74" s="264"/>
      <c r="P74" s="265"/>
      <c r="Q74" s="266"/>
      <c r="R74" s="264"/>
      <c r="S74" s="265"/>
      <c r="T74" s="266"/>
      <c r="U74" s="264"/>
      <c r="V74" s="265"/>
      <c r="W74" s="266"/>
      <c r="X74" s="264"/>
      <c r="Y74" s="265"/>
      <c r="Z74" s="266"/>
      <c r="AA74" s="264"/>
      <c r="AB74" s="265"/>
      <c r="AC74" s="266"/>
      <c r="AE74" s="367" t="s">
        <v>771</v>
      </c>
      <c r="AF74" s="9" t="s">
        <v>384</v>
      </c>
      <c r="AG74" s="9" t="s">
        <v>380</v>
      </c>
      <c r="AH74" s="320">
        <v>0.72941092682308684</v>
      </c>
      <c r="AI74" s="101">
        <v>8993277.4185894039</v>
      </c>
    </row>
    <row r="75" spans="2:35" ht="16.5" x14ac:dyDescent="0.3">
      <c r="B75" s="360"/>
      <c r="C75" s="264"/>
      <c r="D75" s="265"/>
      <c r="E75" s="266"/>
      <c r="F75" s="264" t="s">
        <v>706</v>
      </c>
      <c r="G75" s="309">
        <v>43659.875149999199</v>
      </c>
      <c r="H75" s="311">
        <v>0.62341035575614978</v>
      </c>
      <c r="I75" s="264" t="s">
        <v>852</v>
      </c>
      <c r="J75" s="309">
        <v>562824.67394821683</v>
      </c>
      <c r="K75" s="311">
        <v>0.6516744135924003</v>
      </c>
      <c r="L75" s="264"/>
      <c r="M75" s="265"/>
      <c r="N75" s="266"/>
      <c r="O75" s="264"/>
      <c r="P75" s="265"/>
      <c r="Q75" s="266"/>
      <c r="R75" s="264"/>
      <c r="S75" s="265"/>
      <c r="T75" s="266"/>
      <c r="U75" s="264"/>
      <c r="V75" s="265"/>
      <c r="W75" s="266"/>
      <c r="X75" s="264"/>
      <c r="Y75" s="265"/>
      <c r="Z75" s="266"/>
      <c r="AA75" s="264"/>
      <c r="AB75" s="265"/>
      <c r="AC75" s="266"/>
      <c r="AE75" s="367" t="s">
        <v>772</v>
      </c>
      <c r="AF75" s="9" t="s">
        <v>385</v>
      </c>
      <c r="AG75" s="9" t="s">
        <v>380</v>
      </c>
      <c r="AH75" s="320">
        <v>0.48374104303424798</v>
      </c>
      <c r="AI75" s="101">
        <v>608446.03408210375</v>
      </c>
    </row>
    <row r="76" spans="2:35" ht="16.5" x14ac:dyDescent="0.3">
      <c r="B76" s="360"/>
      <c r="C76" s="264"/>
      <c r="D76" s="265"/>
      <c r="E76" s="266"/>
      <c r="F76" s="264" t="s">
        <v>732</v>
      </c>
      <c r="G76" s="309">
        <v>41759.19744642968</v>
      </c>
      <c r="H76" s="311">
        <v>0.75498396402443912</v>
      </c>
      <c r="I76" s="264" t="s">
        <v>987</v>
      </c>
      <c r="J76" s="309">
        <v>556220.51082758757</v>
      </c>
      <c r="K76" s="311">
        <v>0.86268919197549288</v>
      </c>
      <c r="L76" s="264"/>
      <c r="M76" s="265"/>
      <c r="N76" s="266"/>
      <c r="O76" s="264"/>
      <c r="P76" s="265"/>
      <c r="Q76" s="266"/>
      <c r="R76" s="264"/>
      <c r="S76" s="265"/>
      <c r="T76" s="266"/>
      <c r="U76" s="264"/>
      <c r="V76" s="265"/>
      <c r="W76" s="266"/>
      <c r="X76" s="264"/>
      <c r="Y76" s="265"/>
      <c r="Z76" s="266"/>
      <c r="AA76" s="264"/>
      <c r="AB76" s="265"/>
      <c r="AC76" s="266"/>
      <c r="AE76" s="367" t="s">
        <v>773</v>
      </c>
      <c r="AF76" s="9" t="s">
        <v>386</v>
      </c>
      <c r="AG76" s="9" t="s">
        <v>380</v>
      </c>
      <c r="AH76" s="320">
        <v>0.57570898395159087</v>
      </c>
      <c r="AI76" s="101">
        <v>483289717.57195932</v>
      </c>
    </row>
    <row r="77" spans="2:35" ht="16.5" x14ac:dyDescent="0.3">
      <c r="B77" s="360"/>
      <c r="C77" s="264"/>
      <c r="D77" s="265"/>
      <c r="E77" s="266"/>
      <c r="F77" s="264" t="s">
        <v>752</v>
      </c>
      <c r="G77" s="309">
        <v>40023.138954678434</v>
      </c>
      <c r="H77" s="311">
        <v>1.1978108773787131</v>
      </c>
      <c r="I77" s="264" t="s">
        <v>810</v>
      </c>
      <c r="J77" s="309">
        <v>523042.72113053751</v>
      </c>
      <c r="K77" s="311">
        <v>0.52288782564772196</v>
      </c>
      <c r="L77" s="264"/>
      <c r="M77" s="265"/>
      <c r="N77" s="266"/>
      <c r="O77" s="264"/>
      <c r="P77" s="265"/>
      <c r="Q77" s="266"/>
      <c r="R77" s="264"/>
      <c r="S77" s="265"/>
      <c r="T77" s="266"/>
      <c r="U77" s="264"/>
      <c r="V77" s="265"/>
      <c r="W77" s="266"/>
      <c r="X77" s="264"/>
      <c r="Y77" s="265"/>
      <c r="Z77" s="266"/>
      <c r="AA77" s="264"/>
      <c r="AB77" s="265"/>
      <c r="AC77" s="266"/>
      <c r="AE77" s="367" t="s">
        <v>774</v>
      </c>
      <c r="AF77" s="9" t="s">
        <v>390</v>
      </c>
      <c r="AG77" s="9" t="s">
        <v>380</v>
      </c>
      <c r="AH77" s="320">
        <v>0.54186316563293524</v>
      </c>
      <c r="AI77" s="101">
        <v>10162137.96603138</v>
      </c>
    </row>
    <row r="78" spans="2:35" ht="16.5" x14ac:dyDescent="0.3">
      <c r="B78" s="360"/>
      <c r="C78" s="264"/>
      <c r="D78" s="265"/>
      <c r="E78" s="266"/>
      <c r="F78" s="264" t="s">
        <v>755</v>
      </c>
      <c r="G78" s="309">
        <v>30626.668575808089</v>
      </c>
      <c r="H78" s="311">
        <v>1.109729453450095</v>
      </c>
      <c r="I78" s="264" t="s">
        <v>888</v>
      </c>
      <c r="J78" s="309">
        <v>512780.6315600652</v>
      </c>
      <c r="K78" s="311">
        <v>0.71700818354192331</v>
      </c>
      <c r="L78" s="264"/>
      <c r="M78" s="265"/>
      <c r="N78" s="266"/>
      <c r="O78" s="264"/>
      <c r="P78" s="265"/>
      <c r="Q78" s="266"/>
      <c r="R78" s="264"/>
      <c r="S78" s="265"/>
      <c r="T78" s="266"/>
      <c r="U78" s="264"/>
      <c r="V78" s="265"/>
      <c r="W78" s="266"/>
      <c r="X78" s="264"/>
      <c r="Y78" s="265"/>
      <c r="Z78" s="266"/>
      <c r="AA78" s="264"/>
      <c r="AB78" s="265"/>
      <c r="AC78" s="266"/>
      <c r="AE78" s="367" t="s">
        <v>775</v>
      </c>
      <c r="AF78" s="9" t="s">
        <v>394</v>
      </c>
      <c r="AG78" s="9" t="s">
        <v>380</v>
      </c>
      <c r="AH78" s="320">
        <v>0.65729981214670141</v>
      </c>
      <c r="AI78" s="101">
        <v>712795439.70522261</v>
      </c>
    </row>
    <row r="79" spans="2:35" ht="16.5" x14ac:dyDescent="0.3">
      <c r="B79" s="360"/>
      <c r="C79" s="264"/>
      <c r="D79" s="265"/>
      <c r="E79" s="266"/>
      <c r="F79" s="264" t="s">
        <v>713</v>
      </c>
      <c r="G79" s="309">
        <v>24538.593600105341</v>
      </c>
      <c r="H79" s="311">
        <v>0.74171855714985579</v>
      </c>
      <c r="I79" s="264" t="s">
        <v>863</v>
      </c>
      <c r="J79" s="309">
        <v>488811.78062289825</v>
      </c>
      <c r="K79" s="311">
        <v>0.86985757780141537</v>
      </c>
      <c r="L79" s="264"/>
      <c r="M79" s="265"/>
      <c r="N79" s="266"/>
      <c r="O79" s="264"/>
      <c r="P79" s="265"/>
      <c r="Q79" s="266"/>
      <c r="R79" s="264"/>
      <c r="S79" s="265"/>
      <c r="T79" s="266"/>
      <c r="U79" s="264"/>
      <c r="V79" s="265"/>
      <c r="W79" s="266"/>
      <c r="X79" s="264"/>
      <c r="Y79" s="265"/>
      <c r="Z79" s="266"/>
      <c r="AA79" s="264"/>
      <c r="AB79" s="265"/>
      <c r="AC79" s="266"/>
      <c r="AE79" s="367" t="s">
        <v>776</v>
      </c>
      <c r="AF79" s="9" t="s">
        <v>395</v>
      </c>
      <c r="AG79" s="9" t="s">
        <v>380</v>
      </c>
      <c r="AH79" s="320">
        <v>0.94377739482923473</v>
      </c>
      <c r="AI79" s="101">
        <v>56560272.794962227</v>
      </c>
    </row>
    <row r="80" spans="2:35" ht="16.5" x14ac:dyDescent="0.3">
      <c r="B80" s="360"/>
      <c r="C80" s="264"/>
      <c r="D80" s="265"/>
      <c r="E80" s="266"/>
      <c r="F80" s="264" t="s">
        <v>765</v>
      </c>
      <c r="G80" s="309">
        <v>23698.086061087659</v>
      </c>
      <c r="H80" s="311">
        <v>1.1978108773787131</v>
      </c>
      <c r="I80" s="264" t="s">
        <v>892</v>
      </c>
      <c r="J80" s="309">
        <v>483759.5718997512</v>
      </c>
      <c r="K80" s="311">
        <v>0.78189308031158922</v>
      </c>
      <c r="L80" s="264"/>
      <c r="M80" s="265"/>
      <c r="N80" s="266"/>
      <c r="O80" s="264"/>
      <c r="P80" s="265"/>
      <c r="Q80" s="266"/>
      <c r="R80" s="264"/>
      <c r="S80" s="265"/>
      <c r="T80" s="266"/>
      <c r="U80" s="264"/>
      <c r="V80" s="265"/>
      <c r="W80" s="266"/>
      <c r="X80" s="264"/>
      <c r="Y80" s="265"/>
      <c r="Z80" s="266"/>
      <c r="AA80" s="264"/>
      <c r="AB80" s="265"/>
      <c r="AC80" s="266"/>
      <c r="AE80" s="367" t="s">
        <v>777</v>
      </c>
      <c r="AF80" s="9" t="s">
        <v>396</v>
      </c>
      <c r="AG80" s="9" t="s">
        <v>380</v>
      </c>
      <c r="AH80" s="320">
        <v>0.90603139072726402</v>
      </c>
      <c r="AI80" s="101">
        <v>407822160.79989368</v>
      </c>
    </row>
    <row r="81" spans="2:35" ht="16.5" x14ac:dyDescent="0.3">
      <c r="B81" s="360"/>
      <c r="C81" s="264"/>
      <c r="D81" s="265"/>
      <c r="E81" s="266"/>
      <c r="F81" s="264" t="s">
        <v>728</v>
      </c>
      <c r="G81" s="309">
        <v>22437.473324838571</v>
      </c>
      <c r="H81" s="311">
        <v>0.63881119077228032</v>
      </c>
      <c r="I81" s="264" t="s">
        <v>773</v>
      </c>
      <c r="J81" s="309">
        <v>483289.71757195931</v>
      </c>
      <c r="K81" s="311">
        <v>0.57570898395159087</v>
      </c>
      <c r="L81" s="264"/>
      <c r="M81" s="265"/>
      <c r="N81" s="266"/>
      <c r="O81" s="264"/>
      <c r="P81" s="265"/>
      <c r="Q81" s="266"/>
      <c r="R81" s="264"/>
      <c r="S81" s="265"/>
      <c r="T81" s="266"/>
      <c r="U81" s="264"/>
      <c r="V81" s="265"/>
      <c r="W81" s="266"/>
      <c r="X81" s="264"/>
      <c r="Y81" s="265"/>
      <c r="Z81" s="266"/>
      <c r="AA81" s="264"/>
      <c r="AB81" s="265"/>
      <c r="AC81" s="266"/>
      <c r="AE81" s="367" t="s">
        <v>778</v>
      </c>
      <c r="AF81" s="9" t="s">
        <v>397</v>
      </c>
      <c r="AG81" s="9" t="s">
        <v>380</v>
      </c>
      <c r="AH81" s="320">
        <v>0.7225139538433607</v>
      </c>
      <c r="AI81" s="101">
        <v>56189162.458674282</v>
      </c>
    </row>
    <row r="82" spans="2:35" ht="16.5" x14ac:dyDescent="0.3">
      <c r="B82" s="360"/>
      <c r="C82" s="264"/>
      <c r="D82" s="265"/>
      <c r="E82" s="266"/>
      <c r="F82" s="264" t="s">
        <v>716</v>
      </c>
      <c r="G82" s="309">
        <v>16945.71503732714</v>
      </c>
      <c r="H82" s="311">
        <v>0.86819732721305898</v>
      </c>
      <c r="I82" s="264" t="s">
        <v>974</v>
      </c>
      <c r="J82" s="309">
        <v>469610.53367624833</v>
      </c>
      <c r="K82" s="311">
        <v>0.72063848034367606</v>
      </c>
      <c r="L82" s="264"/>
      <c r="M82" s="265"/>
      <c r="N82" s="266"/>
      <c r="O82" s="264"/>
      <c r="P82" s="265"/>
      <c r="Q82" s="266"/>
      <c r="R82" s="264"/>
      <c r="S82" s="265"/>
      <c r="T82" s="266"/>
      <c r="U82" s="264"/>
      <c r="V82" s="265"/>
      <c r="W82" s="266"/>
      <c r="X82" s="264"/>
      <c r="Y82" s="265"/>
      <c r="Z82" s="266"/>
      <c r="AA82" s="264"/>
      <c r="AB82" s="265"/>
      <c r="AC82" s="266"/>
      <c r="AE82" s="367" t="s">
        <v>779</v>
      </c>
      <c r="AF82" s="9" t="s">
        <v>398</v>
      </c>
      <c r="AG82" s="9" t="s">
        <v>380</v>
      </c>
      <c r="AH82" s="320">
        <v>1.1235838665288811</v>
      </c>
      <c r="AI82" s="101">
        <v>34213029.55175899</v>
      </c>
    </row>
    <row r="83" spans="2:35" ht="16.5" x14ac:dyDescent="0.3">
      <c r="B83" s="360"/>
      <c r="C83" s="264"/>
      <c r="D83" s="265"/>
      <c r="E83" s="266"/>
      <c r="F83" s="264" t="s">
        <v>703</v>
      </c>
      <c r="G83" s="309">
        <v>13818.107396254451</v>
      </c>
      <c r="H83" s="311">
        <v>0.4869053571847356</v>
      </c>
      <c r="I83" s="264" t="s">
        <v>798</v>
      </c>
      <c r="J83" s="309">
        <v>468222.53557185759</v>
      </c>
      <c r="K83" s="311">
        <v>0.72602244832451301</v>
      </c>
      <c r="L83" s="264"/>
      <c r="M83" s="265"/>
      <c r="N83" s="266"/>
      <c r="O83" s="264"/>
      <c r="P83" s="265"/>
      <c r="Q83" s="266"/>
      <c r="R83" s="264"/>
      <c r="S83" s="265"/>
      <c r="T83" s="266"/>
      <c r="U83" s="264"/>
      <c r="V83" s="265"/>
      <c r="W83" s="266"/>
      <c r="X83" s="264"/>
      <c r="Y83" s="265"/>
      <c r="Z83" s="266"/>
      <c r="AA83" s="264"/>
      <c r="AB83" s="265"/>
      <c r="AC83" s="266"/>
      <c r="AE83" s="367" t="s">
        <v>780</v>
      </c>
      <c r="AF83" s="9" t="s">
        <v>400</v>
      </c>
      <c r="AG83" s="9" t="s">
        <v>380</v>
      </c>
      <c r="AH83" s="320">
        <v>0.67961499680956139</v>
      </c>
      <c r="AI83" s="101">
        <v>32251824.73100834</v>
      </c>
    </row>
    <row r="84" spans="2:35" ht="16.5" x14ac:dyDescent="0.3">
      <c r="B84" s="360"/>
      <c r="C84" s="264"/>
      <c r="D84" s="265"/>
      <c r="E84" s="266"/>
      <c r="F84" s="264" t="s">
        <v>743</v>
      </c>
      <c r="G84" s="309">
        <v>12955.309332167599</v>
      </c>
      <c r="H84" s="311">
        <v>0.68514745308902036</v>
      </c>
      <c r="I84" s="264" t="s">
        <v>971</v>
      </c>
      <c r="J84" s="309">
        <v>455126.19035460358</v>
      </c>
      <c r="K84" s="311">
        <v>0.72063848034367606</v>
      </c>
      <c r="L84" s="264"/>
      <c r="M84" s="265"/>
      <c r="N84" s="266"/>
      <c r="O84" s="264"/>
      <c r="P84" s="265"/>
      <c r="Q84" s="266"/>
      <c r="R84" s="264"/>
      <c r="S84" s="265"/>
      <c r="T84" s="266"/>
      <c r="U84" s="264"/>
      <c r="V84" s="265"/>
      <c r="W84" s="266"/>
      <c r="X84" s="264"/>
      <c r="Y84" s="265"/>
      <c r="Z84" s="266"/>
      <c r="AA84" s="264"/>
      <c r="AB84" s="265"/>
      <c r="AC84" s="266"/>
      <c r="AE84" s="367" t="s">
        <v>781</v>
      </c>
      <c r="AF84" s="9" t="s">
        <v>401</v>
      </c>
      <c r="AG84" s="9" t="s">
        <v>380</v>
      </c>
      <c r="AH84" s="320">
        <v>0.53178520444100275</v>
      </c>
      <c r="AI84" s="101">
        <v>10511830.09780797</v>
      </c>
    </row>
    <row r="85" spans="2:35" ht="16.5" x14ac:dyDescent="0.3">
      <c r="B85" s="360"/>
      <c r="C85" s="264"/>
      <c r="D85" s="265"/>
      <c r="E85" s="266"/>
      <c r="F85" s="264" t="s">
        <v>736</v>
      </c>
      <c r="G85" s="309">
        <v>12503.95158219254</v>
      </c>
      <c r="H85" s="311">
        <v>0.67808776321586417</v>
      </c>
      <c r="I85" s="264" t="s">
        <v>842</v>
      </c>
      <c r="J85" s="309">
        <v>429105.76563611889</v>
      </c>
      <c r="K85" s="311">
        <v>1.1885861622072129</v>
      </c>
      <c r="L85" s="264"/>
      <c r="M85" s="265"/>
      <c r="N85" s="266"/>
      <c r="O85" s="264"/>
      <c r="P85" s="265"/>
      <c r="Q85" s="266"/>
      <c r="R85" s="264"/>
      <c r="S85" s="265"/>
      <c r="T85" s="266"/>
      <c r="U85" s="264"/>
      <c r="V85" s="265"/>
      <c r="W85" s="266"/>
      <c r="X85" s="264"/>
      <c r="Y85" s="265"/>
      <c r="Z85" s="266"/>
      <c r="AA85" s="264"/>
      <c r="AB85" s="265"/>
      <c r="AC85" s="266"/>
      <c r="AE85" s="367" t="s">
        <v>782</v>
      </c>
      <c r="AF85" s="9" t="s">
        <v>402</v>
      </c>
      <c r="AG85" s="9" t="s">
        <v>380</v>
      </c>
      <c r="AH85" s="320">
        <v>0.89734609116835817</v>
      </c>
      <c r="AI85" s="101">
        <v>28602814.47716647</v>
      </c>
    </row>
    <row r="86" spans="2:35" ht="16.5" x14ac:dyDescent="0.3">
      <c r="B86" s="360"/>
      <c r="C86" s="264"/>
      <c r="D86" s="265"/>
      <c r="E86" s="266"/>
      <c r="F86" s="264" t="s">
        <v>753</v>
      </c>
      <c r="G86" s="309">
        <v>10321.756888311811</v>
      </c>
      <c r="H86" s="311">
        <v>1.1978108773787131</v>
      </c>
      <c r="I86" s="264" t="s">
        <v>949</v>
      </c>
      <c r="J86" s="309">
        <v>412702.30854086473</v>
      </c>
      <c r="K86" s="311">
        <v>0.78311535895469442</v>
      </c>
      <c r="L86" s="264"/>
      <c r="M86" s="265"/>
      <c r="N86" s="266"/>
      <c r="O86" s="264"/>
      <c r="P86" s="265"/>
      <c r="Q86" s="266"/>
      <c r="R86" s="264"/>
      <c r="S86" s="265"/>
      <c r="T86" s="266"/>
      <c r="U86" s="264"/>
      <c r="V86" s="265"/>
      <c r="W86" s="266"/>
      <c r="X86" s="264"/>
      <c r="Y86" s="265"/>
      <c r="Z86" s="266"/>
      <c r="AA86" s="264"/>
      <c r="AB86" s="265"/>
      <c r="AC86" s="266"/>
      <c r="AE86" s="367" t="s">
        <v>783</v>
      </c>
      <c r="AF86" s="9" t="s">
        <v>403</v>
      </c>
      <c r="AG86" s="9" t="s">
        <v>380</v>
      </c>
      <c r="AH86" s="320">
        <v>1.063545757065639</v>
      </c>
      <c r="AI86" s="101">
        <v>767563574.35311639</v>
      </c>
    </row>
    <row r="87" spans="2:35" ht="16.5" x14ac:dyDescent="0.3">
      <c r="B87" s="360"/>
      <c r="C87" s="264"/>
      <c r="D87" s="265"/>
      <c r="E87" s="266"/>
      <c r="F87" s="264" t="s">
        <v>704</v>
      </c>
      <c r="G87" s="309">
        <v>3000.7724257457548</v>
      </c>
      <c r="H87" s="311">
        <v>0.83534988910985308</v>
      </c>
      <c r="I87" s="264" t="s">
        <v>777</v>
      </c>
      <c r="J87" s="309">
        <v>407822.16079989367</v>
      </c>
      <c r="K87" s="311">
        <v>0.90603139072726402</v>
      </c>
      <c r="L87" s="264"/>
      <c r="M87" s="265"/>
      <c r="N87" s="266"/>
      <c r="O87" s="264"/>
      <c r="P87" s="265"/>
      <c r="Q87" s="266"/>
      <c r="R87" s="264"/>
      <c r="S87" s="265"/>
      <c r="T87" s="266"/>
      <c r="U87" s="264"/>
      <c r="V87" s="265"/>
      <c r="W87" s="266"/>
      <c r="X87" s="264"/>
      <c r="Y87" s="265"/>
      <c r="Z87" s="266"/>
      <c r="AA87" s="264"/>
      <c r="AB87" s="265"/>
      <c r="AC87" s="266"/>
      <c r="AE87" s="367" t="s">
        <v>784</v>
      </c>
      <c r="AF87" s="9" t="s">
        <v>404</v>
      </c>
      <c r="AG87" s="9" t="s">
        <v>380</v>
      </c>
      <c r="AH87" s="320">
        <v>0.53853679597011073</v>
      </c>
      <c r="AI87" s="101">
        <v>11925788596.657249</v>
      </c>
    </row>
    <row r="88" spans="2:35" ht="16.5" x14ac:dyDescent="0.3">
      <c r="B88" s="360"/>
      <c r="C88" s="264"/>
      <c r="D88" s="265"/>
      <c r="E88" s="266"/>
      <c r="F88" s="264" t="s">
        <v>760</v>
      </c>
      <c r="G88" s="309">
        <v>2900.9051706547698</v>
      </c>
      <c r="H88" s="311">
        <v>0.86268919197549299</v>
      </c>
      <c r="I88" s="264" t="s">
        <v>956</v>
      </c>
      <c r="J88" s="309">
        <v>396171.41221771506</v>
      </c>
      <c r="K88" s="311">
        <v>0.96077239576453366</v>
      </c>
      <c r="L88" s="264"/>
      <c r="M88" s="265"/>
      <c r="N88" s="266"/>
      <c r="O88" s="264"/>
      <c r="P88" s="265"/>
      <c r="Q88" s="266"/>
      <c r="R88" s="264"/>
      <c r="S88" s="265"/>
      <c r="T88" s="266"/>
      <c r="U88" s="264"/>
      <c r="V88" s="265"/>
      <c r="W88" s="266"/>
      <c r="X88" s="264"/>
      <c r="Y88" s="265"/>
      <c r="Z88" s="266"/>
      <c r="AA88" s="264"/>
      <c r="AB88" s="265"/>
      <c r="AC88" s="266"/>
      <c r="AE88" s="367" t="s">
        <v>785</v>
      </c>
      <c r="AF88" s="9" t="s">
        <v>405</v>
      </c>
      <c r="AG88" s="9" t="s">
        <v>380</v>
      </c>
      <c r="AH88" s="320">
        <v>1.1198056723685761</v>
      </c>
      <c r="AI88" s="101">
        <v>6582704330.0552444</v>
      </c>
    </row>
    <row r="89" spans="2:35" ht="16.5" x14ac:dyDescent="0.3">
      <c r="B89" s="360"/>
      <c r="C89" s="264"/>
      <c r="D89" s="265"/>
      <c r="E89" s="266"/>
      <c r="F89" s="264" t="s">
        <v>759</v>
      </c>
      <c r="G89" s="309">
        <v>2223.4689866336057</v>
      </c>
      <c r="H89" s="311">
        <v>0.86268919197549288</v>
      </c>
      <c r="I89" s="264" t="s">
        <v>865</v>
      </c>
      <c r="J89" s="309">
        <v>377851.79119546816</v>
      </c>
      <c r="K89" s="311">
        <v>1.044032899687551</v>
      </c>
      <c r="L89" s="264"/>
      <c r="M89" s="265"/>
      <c r="N89" s="266"/>
      <c r="O89" s="264"/>
      <c r="P89" s="265"/>
      <c r="Q89" s="266"/>
      <c r="R89" s="264"/>
      <c r="S89" s="265"/>
      <c r="T89" s="266"/>
      <c r="U89" s="264"/>
      <c r="V89" s="265"/>
      <c r="W89" s="266"/>
      <c r="X89" s="264"/>
      <c r="Y89" s="265"/>
      <c r="Z89" s="266"/>
      <c r="AA89" s="264"/>
      <c r="AB89" s="265"/>
      <c r="AC89" s="266"/>
      <c r="AE89" s="367" t="s">
        <v>786</v>
      </c>
      <c r="AF89" s="9" t="s">
        <v>406</v>
      </c>
      <c r="AG89" s="9" t="s">
        <v>380</v>
      </c>
      <c r="AH89" s="320">
        <v>0.67632111769248493</v>
      </c>
      <c r="AI89" s="101">
        <v>9090073.0994260795</v>
      </c>
    </row>
    <row r="90" spans="2:35" ht="16.5" x14ac:dyDescent="0.3">
      <c r="B90" s="360"/>
      <c r="C90" s="264"/>
      <c r="D90" s="265"/>
      <c r="E90" s="266"/>
      <c r="F90" s="264" t="s">
        <v>738</v>
      </c>
      <c r="G90" s="309">
        <v>1945.581949549126</v>
      </c>
      <c r="H90" s="311">
        <v>0.8038768947778715</v>
      </c>
      <c r="I90" s="264" t="s">
        <v>946</v>
      </c>
      <c r="J90" s="309">
        <v>377717.97141745134</v>
      </c>
      <c r="K90" s="311">
        <v>0.6188692538046543</v>
      </c>
      <c r="L90" s="264"/>
      <c r="M90" s="265"/>
      <c r="N90" s="266"/>
      <c r="O90" s="264"/>
      <c r="P90" s="265"/>
      <c r="Q90" s="266"/>
      <c r="R90" s="264"/>
      <c r="S90" s="265"/>
      <c r="T90" s="266"/>
      <c r="U90" s="264"/>
      <c r="V90" s="265"/>
      <c r="W90" s="266"/>
      <c r="X90" s="264"/>
      <c r="Y90" s="265"/>
      <c r="Z90" s="266"/>
      <c r="AA90" s="264"/>
      <c r="AB90" s="265"/>
      <c r="AC90" s="266"/>
      <c r="AE90" s="367" t="s">
        <v>787</v>
      </c>
      <c r="AF90" s="9" t="s">
        <v>408</v>
      </c>
      <c r="AG90" s="9" t="s">
        <v>380</v>
      </c>
      <c r="AH90" s="320">
        <v>0.67814115860958735</v>
      </c>
      <c r="AI90" s="101">
        <v>1007676.677128805</v>
      </c>
    </row>
    <row r="91" spans="2:35" ht="16.5" x14ac:dyDescent="0.3">
      <c r="B91" s="360"/>
      <c r="C91" s="264"/>
      <c r="D91" s="265"/>
      <c r="E91" s="266"/>
      <c r="F91" s="264" t="s">
        <v>719</v>
      </c>
      <c r="G91" s="309">
        <v>1807.8508871815432</v>
      </c>
      <c r="H91" s="311">
        <v>0.56785607367207325</v>
      </c>
      <c r="I91" s="264" t="s">
        <v>855</v>
      </c>
      <c r="J91" s="309">
        <v>377022.37417969329</v>
      </c>
      <c r="K91" s="311">
        <v>0.85716610319098741</v>
      </c>
      <c r="L91" s="264"/>
      <c r="M91" s="265"/>
      <c r="N91" s="266"/>
      <c r="O91" s="264"/>
      <c r="P91" s="265"/>
      <c r="Q91" s="266"/>
      <c r="R91" s="264"/>
      <c r="S91" s="265"/>
      <c r="T91" s="266"/>
      <c r="U91" s="264"/>
      <c r="V91" s="265"/>
      <c r="W91" s="266"/>
      <c r="X91" s="264"/>
      <c r="Y91" s="265"/>
      <c r="Z91" s="266"/>
      <c r="AA91" s="264"/>
      <c r="AB91" s="265"/>
      <c r="AC91" s="266"/>
      <c r="AE91" s="367" t="s">
        <v>788</v>
      </c>
      <c r="AF91" s="9" t="s">
        <v>409</v>
      </c>
      <c r="AG91" s="9" t="s">
        <v>380</v>
      </c>
      <c r="AH91" s="320">
        <v>0.49164720192335182</v>
      </c>
      <c r="AI91" s="101">
        <v>24516148.595249679</v>
      </c>
    </row>
    <row r="92" spans="2:35" ht="16.5" x14ac:dyDescent="0.3">
      <c r="B92" s="360"/>
      <c r="C92" s="264"/>
      <c r="D92" s="265"/>
      <c r="E92" s="266"/>
      <c r="F92" s="264" t="s">
        <v>754</v>
      </c>
      <c r="G92" s="309">
        <v>1756.979617885383</v>
      </c>
      <c r="H92" s="311">
        <v>0.86268919197549288</v>
      </c>
      <c r="I92" s="264" t="s">
        <v>890</v>
      </c>
      <c r="J92" s="309">
        <v>349431.52176623378</v>
      </c>
      <c r="K92" s="311">
        <v>0.97851591510576386</v>
      </c>
      <c r="L92" s="264"/>
      <c r="M92" s="265"/>
      <c r="N92" s="266"/>
      <c r="O92" s="264"/>
      <c r="P92" s="265"/>
      <c r="Q92" s="266"/>
      <c r="R92" s="264"/>
      <c r="S92" s="265"/>
      <c r="T92" s="266"/>
      <c r="U92" s="264"/>
      <c r="V92" s="265"/>
      <c r="W92" s="266"/>
      <c r="X92" s="264"/>
      <c r="Y92" s="265"/>
      <c r="Z92" s="266"/>
      <c r="AA92" s="264"/>
      <c r="AB92" s="265"/>
      <c r="AC92" s="266"/>
      <c r="AE92" s="367" t="s">
        <v>789</v>
      </c>
      <c r="AF92" s="9" t="s">
        <v>410</v>
      </c>
      <c r="AG92" s="9" t="s">
        <v>380</v>
      </c>
      <c r="AH92" s="320">
        <v>0.88860027332575409</v>
      </c>
      <c r="AI92" s="101">
        <v>4405621.2643891573</v>
      </c>
    </row>
    <row r="93" spans="2:35" ht="16.5" x14ac:dyDescent="0.3">
      <c r="B93" s="360"/>
      <c r="C93" s="264"/>
      <c r="D93" s="265"/>
      <c r="E93" s="266"/>
      <c r="F93" s="264" t="s">
        <v>726</v>
      </c>
      <c r="G93" s="309">
        <v>696.06090715032872</v>
      </c>
      <c r="H93" s="311">
        <v>0.88860027332575386</v>
      </c>
      <c r="I93" s="264" t="s">
        <v>830</v>
      </c>
      <c r="J93" s="309">
        <v>313617.22236827365</v>
      </c>
      <c r="K93" s="311">
        <v>0.74304735755324491</v>
      </c>
      <c r="L93" s="264"/>
      <c r="M93" s="265"/>
      <c r="N93" s="266"/>
      <c r="O93" s="264"/>
      <c r="P93" s="265"/>
      <c r="Q93" s="266"/>
      <c r="R93" s="264"/>
      <c r="S93" s="265"/>
      <c r="T93" s="266"/>
      <c r="U93" s="264"/>
      <c r="V93" s="265"/>
      <c r="W93" s="266"/>
      <c r="X93" s="264"/>
      <c r="Y93" s="265"/>
      <c r="Z93" s="266"/>
      <c r="AA93" s="264"/>
      <c r="AB93" s="265"/>
      <c r="AC93" s="266"/>
      <c r="AE93" s="367" t="s">
        <v>790</v>
      </c>
      <c r="AF93" s="9" t="s">
        <v>411</v>
      </c>
      <c r="AG93" s="9" t="s">
        <v>380</v>
      </c>
      <c r="AH93" s="320">
        <v>1.0366872174614259</v>
      </c>
      <c r="AI93" s="101">
        <v>22983880.244499311</v>
      </c>
    </row>
    <row r="94" spans="2:35" ht="16.5" x14ac:dyDescent="0.3">
      <c r="B94" s="360"/>
      <c r="C94" s="264"/>
      <c r="D94" s="265"/>
      <c r="E94" s="266"/>
      <c r="F94" s="264" t="s">
        <v>731</v>
      </c>
      <c r="G94" s="309">
        <v>551.53535626186465</v>
      </c>
      <c r="H94" s="311">
        <v>0.48374104303424798</v>
      </c>
      <c r="I94" s="264" t="s">
        <v>957</v>
      </c>
      <c r="J94" s="309">
        <v>291173.4596121356</v>
      </c>
      <c r="K94" s="311">
        <v>0.74590235874460542</v>
      </c>
      <c r="L94" s="264"/>
      <c r="M94" s="265"/>
      <c r="N94" s="266"/>
      <c r="O94" s="264"/>
      <c r="P94" s="265"/>
      <c r="Q94" s="266"/>
      <c r="R94" s="264"/>
      <c r="S94" s="265"/>
      <c r="T94" s="266"/>
      <c r="U94" s="264"/>
      <c r="V94" s="265"/>
      <c r="W94" s="266"/>
      <c r="X94" s="264"/>
      <c r="Y94" s="265"/>
      <c r="Z94" s="266"/>
      <c r="AA94" s="264"/>
      <c r="AB94" s="265"/>
      <c r="AC94" s="266"/>
      <c r="AE94" s="367" t="s">
        <v>791</v>
      </c>
      <c r="AF94" s="9" t="s">
        <v>412</v>
      </c>
      <c r="AG94" s="9" t="s">
        <v>380</v>
      </c>
      <c r="AH94" s="320">
        <v>0.72551377440243392</v>
      </c>
      <c r="AI94" s="101">
        <v>70954003.917488694</v>
      </c>
    </row>
    <row r="95" spans="2:35" ht="16.5" x14ac:dyDescent="0.3">
      <c r="B95" s="360"/>
      <c r="C95" s="264"/>
      <c r="D95" s="265"/>
      <c r="E95" s="266"/>
      <c r="F95" s="264" t="s">
        <v>740</v>
      </c>
      <c r="G95" s="309">
        <v>457.98876629588352</v>
      </c>
      <c r="H95" s="311">
        <v>1.042726932297481</v>
      </c>
      <c r="I95" s="264" t="s">
        <v>884</v>
      </c>
      <c r="J95" s="309">
        <v>289366.84372448688</v>
      </c>
      <c r="K95" s="311">
        <v>1.1223474195959731</v>
      </c>
      <c r="L95" s="264"/>
      <c r="M95" s="265"/>
      <c r="N95" s="266"/>
      <c r="O95" s="264"/>
      <c r="P95" s="265"/>
      <c r="Q95" s="266"/>
      <c r="R95" s="264"/>
      <c r="S95" s="265"/>
      <c r="T95" s="266"/>
      <c r="U95" s="264"/>
      <c r="V95" s="265"/>
      <c r="W95" s="266"/>
      <c r="X95" s="264"/>
      <c r="Y95" s="265"/>
      <c r="Z95" s="266"/>
      <c r="AA95" s="264"/>
      <c r="AB95" s="265"/>
      <c r="AC95" s="266"/>
      <c r="AE95" s="367" t="s">
        <v>792</v>
      </c>
      <c r="AF95" s="9" t="s">
        <v>415</v>
      </c>
      <c r="AG95" s="9" t="s">
        <v>380</v>
      </c>
      <c r="AH95" s="320">
        <v>0.61948504758049183</v>
      </c>
      <c r="AI95" s="101">
        <v>3483688087.4655628</v>
      </c>
    </row>
    <row r="96" spans="2:35" ht="16.5" x14ac:dyDescent="0.3">
      <c r="B96" s="360"/>
      <c r="C96" s="264"/>
      <c r="D96" s="265"/>
      <c r="E96" s="266"/>
      <c r="F96" s="264" t="s">
        <v>730</v>
      </c>
      <c r="G96" s="309">
        <v>107.0777983194189</v>
      </c>
      <c r="H96" s="311">
        <v>1.0190736591918601</v>
      </c>
      <c r="I96" s="264" t="s">
        <v>948</v>
      </c>
      <c r="J96" s="309">
        <v>284983.89186486811</v>
      </c>
      <c r="K96" s="311">
        <v>0.61944011673995802</v>
      </c>
      <c r="L96" s="264"/>
      <c r="M96" s="265"/>
      <c r="N96" s="266"/>
      <c r="O96" s="264"/>
      <c r="P96" s="265"/>
      <c r="Q96" s="266"/>
      <c r="R96" s="264"/>
      <c r="S96" s="265"/>
      <c r="T96" s="266"/>
      <c r="U96" s="264"/>
      <c r="V96" s="265"/>
      <c r="W96" s="266"/>
      <c r="X96" s="264"/>
      <c r="Y96" s="265"/>
      <c r="Z96" s="266"/>
      <c r="AA96" s="264"/>
      <c r="AB96" s="265"/>
      <c r="AC96" s="266"/>
      <c r="AE96" s="367" t="s">
        <v>793</v>
      </c>
      <c r="AF96" s="9" t="s">
        <v>416</v>
      </c>
      <c r="AG96" s="9" t="s">
        <v>380</v>
      </c>
      <c r="AH96" s="320">
        <v>0.79215194570816372</v>
      </c>
      <c r="AI96" s="101">
        <v>307903648150.4519</v>
      </c>
    </row>
    <row r="97" spans="2:35" ht="16.5" x14ac:dyDescent="0.3">
      <c r="B97" s="360"/>
      <c r="C97" s="264"/>
      <c r="D97" s="265"/>
      <c r="E97" s="266"/>
      <c r="F97" s="264" t="s">
        <v>751</v>
      </c>
      <c r="G97" s="309">
        <v>8.8538232320805683</v>
      </c>
      <c r="H97" s="311">
        <v>1.017129234405576</v>
      </c>
      <c r="I97" s="264" t="s">
        <v>896</v>
      </c>
      <c r="J97" s="309">
        <v>270007.992691238</v>
      </c>
      <c r="K97" s="311">
        <v>0.73095122924557965</v>
      </c>
      <c r="L97" s="264"/>
      <c r="M97" s="265"/>
      <c r="N97" s="266"/>
      <c r="O97" s="264"/>
      <c r="P97" s="265"/>
      <c r="Q97" s="266"/>
      <c r="R97" s="264"/>
      <c r="S97" s="265"/>
      <c r="T97" s="266"/>
      <c r="U97" s="264"/>
      <c r="V97" s="265"/>
      <c r="W97" s="266"/>
      <c r="X97" s="264"/>
      <c r="Y97" s="265"/>
      <c r="Z97" s="266"/>
      <c r="AA97" s="264"/>
      <c r="AB97" s="265"/>
      <c r="AC97" s="266"/>
      <c r="AE97" s="367" t="s">
        <v>794</v>
      </c>
      <c r="AF97" s="9" t="s">
        <v>417</v>
      </c>
      <c r="AG97" s="9" t="s">
        <v>380</v>
      </c>
      <c r="AH97" s="320">
        <v>0.90011198050020147</v>
      </c>
      <c r="AI97" s="101">
        <v>708620654.67165625</v>
      </c>
    </row>
    <row r="98" spans="2:35" ht="16.5" x14ac:dyDescent="0.3">
      <c r="B98" s="360"/>
      <c r="C98" s="264"/>
      <c r="D98" s="265"/>
      <c r="E98" s="266"/>
      <c r="F98" s="264" t="s">
        <v>742</v>
      </c>
      <c r="G98" s="309">
        <v>-553.57995204955853</v>
      </c>
      <c r="H98" s="311">
        <v>-0.42568341497876883</v>
      </c>
      <c r="I98" s="264" t="s">
        <v>813</v>
      </c>
      <c r="J98" s="309">
        <v>268110.2037605159</v>
      </c>
      <c r="K98" s="311">
        <v>0.61050975360028115</v>
      </c>
      <c r="L98" s="264"/>
      <c r="M98" s="265"/>
      <c r="N98" s="266"/>
      <c r="O98" s="264"/>
      <c r="P98" s="265"/>
      <c r="Q98" s="266"/>
      <c r="R98" s="264"/>
      <c r="S98" s="265"/>
      <c r="T98" s="266"/>
      <c r="U98" s="264"/>
      <c r="V98" s="265"/>
      <c r="W98" s="266"/>
      <c r="X98" s="264"/>
      <c r="Y98" s="265"/>
      <c r="Z98" s="266"/>
      <c r="AA98" s="264"/>
      <c r="AB98" s="265"/>
      <c r="AC98" s="266"/>
      <c r="AE98" s="367" t="s">
        <v>795</v>
      </c>
      <c r="AF98" s="9" t="s">
        <v>418</v>
      </c>
      <c r="AG98" s="9" t="s">
        <v>380</v>
      </c>
      <c r="AH98" s="320">
        <v>0.97093311512993585</v>
      </c>
      <c r="AI98" s="101">
        <v>1011164807.894425</v>
      </c>
    </row>
    <row r="99" spans="2:35" ht="16.5" x14ac:dyDescent="0.3">
      <c r="B99" s="360"/>
      <c r="C99" s="264"/>
      <c r="D99" s="265"/>
      <c r="E99" s="266"/>
      <c r="F99" s="264" t="s">
        <v>734</v>
      </c>
      <c r="G99" s="309">
        <v>-775.81485552397942</v>
      </c>
      <c r="H99" s="311">
        <v>0.41859756379431828</v>
      </c>
      <c r="I99" s="264" t="s">
        <v>972</v>
      </c>
      <c r="J99" s="309">
        <v>266353.02343624219</v>
      </c>
      <c r="K99" s="311">
        <v>0.72063848034367606</v>
      </c>
      <c r="L99" s="264"/>
      <c r="M99" s="265"/>
      <c r="N99" s="266"/>
      <c r="O99" s="264"/>
      <c r="P99" s="265"/>
      <c r="Q99" s="266"/>
      <c r="R99" s="264"/>
      <c r="S99" s="265"/>
      <c r="T99" s="266"/>
      <c r="U99" s="264"/>
      <c r="V99" s="265"/>
      <c r="W99" s="266"/>
      <c r="X99" s="264"/>
      <c r="Y99" s="265"/>
      <c r="Z99" s="266"/>
      <c r="AA99" s="264"/>
      <c r="AB99" s="265"/>
      <c r="AC99" s="266"/>
      <c r="AE99" s="367" t="s">
        <v>796</v>
      </c>
      <c r="AF99" s="9" t="s">
        <v>420</v>
      </c>
      <c r="AG99" s="9" t="s">
        <v>380</v>
      </c>
      <c r="AH99" s="320">
        <v>0.84303487949499234</v>
      </c>
      <c r="AI99" s="101">
        <v>1561898870.91768</v>
      </c>
    </row>
    <row r="100" spans="2:35" ht="16.5" x14ac:dyDescent="0.3">
      <c r="B100" s="360"/>
      <c r="C100" s="264"/>
      <c r="D100" s="265"/>
      <c r="E100" s="266"/>
      <c r="F100" s="264" t="s">
        <v>727</v>
      </c>
      <c r="G100" s="309">
        <v>-2994.9739600845023</v>
      </c>
      <c r="H100" s="311">
        <v>-0.29737130542882662</v>
      </c>
      <c r="I100" s="264" t="s">
        <v>812</v>
      </c>
      <c r="J100" s="309">
        <v>240999.9581859016</v>
      </c>
      <c r="K100" s="311">
        <v>0.78295517032062067</v>
      </c>
      <c r="L100" s="264"/>
      <c r="M100" s="265"/>
      <c r="N100" s="266"/>
      <c r="O100" s="264"/>
      <c r="P100" s="265"/>
      <c r="Q100" s="266"/>
      <c r="R100" s="264"/>
      <c r="S100" s="265"/>
      <c r="T100" s="266"/>
      <c r="U100" s="264"/>
      <c r="V100" s="265"/>
      <c r="W100" s="266"/>
      <c r="X100" s="264"/>
      <c r="Y100" s="265"/>
      <c r="Z100" s="266"/>
      <c r="AA100" s="264"/>
      <c r="AB100" s="265"/>
      <c r="AC100" s="266"/>
      <c r="AE100" s="367" t="s">
        <v>797</v>
      </c>
      <c r="AF100" s="9" t="s">
        <v>421</v>
      </c>
      <c r="AG100" s="9" t="s">
        <v>380</v>
      </c>
      <c r="AH100" s="320">
        <v>0.8010451950615054</v>
      </c>
      <c r="AI100" s="101">
        <v>52112931.140546523</v>
      </c>
    </row>
    <row r="101" spans="2:35" ht="16.5" x14ac:dyDescent="0.3">
      <c r="B101" s="360"/>
      <c r="C101" s="264"/>
      <c r="D101" s="265"/>
      <c r="E101" s="266"/>
      <c r="F101" s="264"/>
      <c r="G101" s="309"/>
      <c r="H101" s="311"/>
      <c r="I101" s="264" t="s">
        <v>874</v>
      </c>
      <c r="J101" s="309">
        <v>239181.27604255738</v>
      </c>
      <c r="K101" s="311">
        <v>0.84108035715956786</v>
      </c>
      <c r="L101" s="264"/>
      <c r="M101" s="265"/>
      <c r="N101" s="266"/>
      <c r="O101" s="264"/>
      <c r="P101" s="265"/>
      <c r="Q101" s="266"/>
      <c r="R101" s="264"/>
      <c r="S101" s="265"/>
      <c r="T101" s="266"/>
      <c r="U101" s="264"/>
      <c r="V101" s="265"/>
      <c r="W101" s="266"/>
      <c r="X101" s="264"/>
      <c r="Y101" s="265"/>
      <c r="Z101" s="266"/>
      <c r="AA101" s="264"/>
      <c r="AB101" s="265"/>
      <c r="AC101" s="266"/>
      <c r="AE101" s="367" t="s">
        <v>798</v>
      </c>
      <c r="AF101" s="9" t="s">
        <v>422</v>
      </c>
      <c r="AG101" s="9" t="s">
        <v>380</v>
      </c>
      <c r="AH101" s="320">
        <v>0.72602244832451301</v>
      </c>
      <c r="AI101" s="101">
        <v>468222535.57185757</v>
      </c>
    </row>
    <row r="102" spans="2:35" ht="16.5" x14ac:dyDescent="0.3">
      <c r="B102" s="360"/>
      <c r="C102" s="264"/>
      <c r="D102" s="265"/>
      <c r="E102" s="266"/>
      <c r="F102" s="264"/>
      <c r="G102" s="309"/>
      <c r="H102" s="311"/>
      <c r="I102" s="264" t="s">
        <v>799</v>
      </c>
      <c r="J102" s="309">
        <v>238828.58885794278</v>
      </c>
      <c r="K102" s="311">
        <v>0.83877752436595543</v>
      </c>
      <c r="L102" s="264"/>
      <c r="M102" s="265"/>
      <c r="N102" s="266"/>
      <c r="O102" s="264"/>
      <c r="P102" s="265"/>
      <c r="Q102" s="266"/>
      <c r="R102" s="264"/>
      <c r="S102" s="265"/>
      <c r="T102" s="266"/>
      <c r="U102" s="264"/>
      <c r="V102" s="265"/>
      <c r="W102" s="266"/>
      <c r="X102" s="264"/>
      <c r="Y102" s="265"/>
      <c r="Z102" s="266"/>
      <c r="AA102" s="264"/>
      <c r="AB102" s="265"/>
      <c r="AC102" s="266"/>
      <c r="AE102" s="367" t="s">
        <v>799</v>
      </c>
      <c r="AF102" s="9" t="s">
        <v>425</v>
      </c>
      <c r="AG102" s="9" t="s">
        <v>380</v>
      </c>
      <c r="AH102" s="320">
        <v>0.83877752436595543</v>
      </c>
      <c r="AI102" s="101">
        <v>238828588.85794279</v>
      </c>
    </row>
    <row r="103" spans="2:35" ht="16.5" x14ac:dyDescent="0.3">
      <c r="B103" s="360"/>
      <c r="C103" s="264"/>
      <c r="D103" s="265"/>
      <c r="E103" s="266"/>
      <c r="F103" s="264"/>
      <c r="G103" s="309"/>
      <c r="H103" s="311"/>
      <c r="I103" s="264" t="s">
        <v>814</v>
      </c>
      <c r="J103" s="309">
        <v>237132.1079529649</v>
      </c>
      <c r="K103" s="311">
        <v>0.70060557216558861</v>
      </c>
      <c r="L103" s="264"/>
      <c r="M103" s="265"/>
      <c r="N103" s="266"/>
      <c r="O103" s="264"/>
      <c r="P103" s="265"/>
      <c r="Q103" s="266"/>
      <c r="R103" s="264"/>
      <c r="S103" s="265"/>
      <c r="T103" s="266"/>
      <c r="U103" s="264"/>
      <c r="V103" s="265"/>
      <c r="W103" s="266"/>
      <c r="X103" s="264"/>
      <c r="Y103" s="265"/>
      <c r="Z103" s="266"/>
      <c r="AA103" s="264"/>
      <c r="AB103" s="265"/>
      <c r="AC103" s="266"/>
      <c r="AE103" s="367" t="s">
        <v>800</v>
      </c>
      <c r="AF103" s="9" t="s">
        <v>426</v>
      </c>
      <c r="AG103" s="9" t="s">
        <v>380</v>
      </c>
      <c r="AH103" s="320">
        <v>0.60162854672834631</v>
      </c>
      <c r="AI103" s="101">
        <v>944103151.0566287</v>
      </c>
    </row>
    <row r="104" spans="2:35" ht="16.5" x14ac:dyDescent="0.3">
      <c r="B104" s="360"/>
      <c r="C104" s="264"/>
      <c r="D104" s="265"/>
      <c r="E104" s="266"/>
      <c r="F104" s="264"/>
      <c r="G104" s="309"/>
      <c r="H104" s="311"/>
      <c r="I104" s="264" t="s">
        <v>994</v>
      </c>
      <c r="J104" s="309">
        <v>235975.84149794281</v>
      </c>
      <c r="K104" s="311">
        <v>0.86268919197549288</v>
      </c>
      <c r="L104" s="264"/>
      <c r="M104" s="265"/>
      <c r="N104" s="266"/>
      <c r="O104" s="264"/>
      <c r="P104" s="265"/>
      <c r="Q104" s="266"/>
      <c r="R104" s="264"/>
      <c r="S104" s="265"/>
      <c r="T104" s="266"/>
      <c r="U104" s="264"/>
      <c r="V104" s="265"/>
      <c r="W104" s="266"/>
      <c r="X104" s="264"/>
      <c r="Y104" s="265"/>
      <c r="Z104" s="266"/>
      <c r="AA104" s="264"/>
      <c r="AB104" s="265"/>
      <c r="AC104" s="266"/>
      <c r="AE104" s="367" t="s">
        <v>801</v>
      </c>
      <c r="AF104" s="9" t="s">
        <v>430</v>
      </c>
      <c r="AG104" s="9" t="s">
        <v>380</v>
      </c>
      <c r="AH104" s="320">
        <v>0.7570187304817545</v>
      </c>
      <c r="AI104" s="101">
        <v>2860784365.4795489</v>
      </c>
    </row>
    <row r="105" spans="2:35" ht="16.5" x14ac:dyDescent="0.3">
      <c r="B105" s="360"/>
      <c r="C105" s="264"/>
      <c r="D105" s="265"/>
      <c r="E105" s="266"/>
      <c r="F105" s="264"/>
      <c r="G105" s="309"/>
      <c r="H105" s="311"/>
      <c r="I105" s="264" t="s">
        <v>873</v>
      </c>
      <c r="J105" s="309">
        <v>218541.61855457729</v>
      </c>
      <c r="K105" s="311">
        <v>0.79840825322957654</v>
      </c>
      <c r="L105" s="264"/>
      <c r="M105" s="265"/>
      <c r="N105" s="266"/>
      <c r="O105" s="264"/>
      <c r="P105" s="265"/>
      <c r="Q105" s="266"/>
      <c r="R105" s="264"/>
      <c r="S105" s="265"/>
      <c r="T105" s="266"/>
      <c r="U105" s="264"/>
      <c r="V105" s="265"/>
      <c r="W105" s="266"/>
      <c r="X105" s="264"/>
      <c r="Y105" s="265"/>
      <c r="Z105" s="266"/>
      <c r="AA105" s="264"/>
      <c r="AB105" s="265"/>
      <c r="AC105" s="266"/>
      <c r="AE105" s="367" t="s">
        <v>802</v>
      </c>
      <c r="AF105" s="9" t="s">
        <v>434</v>
      </c>
      <c r="AG105" s="9" t="s">
        <v>380</v>
      </c>
      <c r="AH105" s="320">
        <v>0.62515085276846005</v>
      </c>
      <c r="AI105" s="101">
        <v>134732856.6958133</v>
      </c>
    </row>
    <row r="106" spans="2:35" ht="16.5" x14ac:dyDescent="0.3">
      <c r="B106" s="360"/>
      <c r="C106" s="264"/>
      <c r="D106" s="265"/>
      <c r="E106" s="266"/>
      <c r="F106" s="264"/>
      <c r="G106" s="309"/>
      <c r="H106" s="311"/>
      <c r="I106" s="264" t="s">
        <v>969</v>
      </c>
      <c r="J106" s="309">
        <v>213067.20311505802</v>
      </c>
      <c r="K106" s="311">
        <v>0.72861572428394983</v>
      </c>
      <c r="L106" s="264"/>
      <c r="M106" s="265"/>
      <c r="N106" s="266"/>
      <c r="O106" s="264"/>
      <c r="P106" s="265"/>
      <c r="Q106" s="266"/>
      <c r="R106" s="264"/>
      <c r="S106" s="265"/>
      <c r="T106" s="266"/>
      <c r="U106" s="264"/>
      <c r="V106" s="265"/>
      <c r="W106" s="266"/>
      <c r="X106" s="264"/>
      <c r="Y106" s="265"/>
      <c r="Z106" s="266"/>
      <c r="AA106" s="264"/>
      <c r="AB106" s="265"/>
      <c r="AC106" s="266"/>
      <c r="AE106" s="367" t="s">
        <v>803</v>
      </c>
      <c r="AF106" s="9" t="s">
        <v>435</v>
      </c>
      <c r="AG106" s="9" t="s">
        <v>380</v>
      </c>
      <c r="AH106" s="320">
        <v>0.81569641520868663</v>
      </c>
      <c r="AI106" s="101">
        <v>2885256805.4173121</v>
      </c>
    </row>
    <row r="107" spans="2:35" ht="16.5" x14ac:dyDescent="0.3">
      <c r="B107" s="360"/>
      <c r="C107" s="264"/>
      <c r="D107" s="265"/>
      <c r="E107" s="266"/>
      <c r="F107" s="264"/>
      <c r="G107" s="309"/>
      <c r="H107" s="311"/>
      <c r="I107" s="264" t="s">
        <v>856</v>
      </c>
      <c r="J107" s="309">
        <v>209261.62183286369</v>
      </c>
      <c r="K107" s="311">
        <v>0.82927177807373975</v>
      </c>
      <c r="L107" s="264"/>
      <c r="M107" s="265"/>
      <c r="N107" s="266"/>
      <c r="O107" s="264"/>
      <c r="P107" s="265"/>
      <c r="Q107" s="266"/>
      <c r="R107" s="264"/>
      <c r="S107" s="265"/>
      <c r="T107" s="266"/>
      <c r="U107" s="264"/>
      <c r="V107" s="265"/>
      <c r="W107" s="266"/>
      <c r="X107" s="264"/>
      <c r="Y107" s="265"/>
      <c r="Z107" s="266"/>
      <c r="AA107" s="264"/>
      <c r="AB107" s="265"/>
      <c r="AC107" s="266"/>
      <c r="AE107" s="367" t="s">
        <v>804</v>
      </c>
      <c r="AF107" s="9" t="s">
        <v>437</v>
      </c>
      <c r="AG107" s="9" t="s">
        <v>380</v>
      </c>
      <c r="AH107" s="320">
        <v>0.64951371186521745</v>
      </c>
      <c r="AI107" s="101">
        <v>553013.9282556586</v>
      </c>
    </row>
    <row r="108" spans="2:35" ht="16.5" x14ac:dyDescent="0.3">
      <c r="B108" s="360"/>
      <c r="C108" s="264"/>
      <c r="D108" s="265"/>
      <c r="E108" s="266"/>
      <c r="F108" s="264"/>
      <c r="G108" s="309"/>
      <c r="H108" s="311"/>
      <c r="I108" s="264" t="s">
        <v>897</v>
      </c>
      <c r="J108" s="309">
        <v>196273.57458756072</v>
      </c>
      <c r="K108" s="311">
        <v>0.77821349174820065</v>
      </c>
      <c r="L108" s="264"/>
      <c r="M108" s="265"/>
      <c r="N108" s="266"/>
      <c r="O108" s="264"/>
      <c r="P108" s="265"/>
      <c r="Q108" s="266"/>
      <c r="R108" s="264"/>
      <c r="S108" s="265"/>
      <c r="T108" s="266"/>
      <c r="U108" s="264"/>
      <c r="V108" s="265"/>
      <c r="W108" s="266"/>
      <c r="X108" s="264"/>
      <c r="Y108" s="265"/>
      <c r="Z108" s="266"/>
      <c r="AA108" s="264"/>
      <c r="AB108" s="265"/>
      <c r="AC108" s="266"/>
      <c r="AE108" s="367" t="s">
        <v>805</v>
      </c>
      <c r="AF108" s="9" t="s">
        <v>438</v>
      </c>
      <c r="AG108" s="9" t="s">
        <v>380</v>
      </c>
      <c r="AH108" s="320">
        <v>0.68537799843022018</v>
      </c>
      <c r="AI108" s="101">
        <v>38876918.630317993</v>
      </c>
    </row>
    <row r="109" spans="2:35" ht="16.5" x14ac:dyDescent="0.3">
      <c r="B109" s="360"/>
      <c r="C109" s="264"/>
      <c r="D109" s="265"/>
      <c r="E109" s="266"/>
      <c r="F109" s="264"/>
      <c r="G109" s="309"/>
      <c r="H109" s="311"/>
      <c r="I109" s="264" t="s">
        <v>916</v>
      </c>
      <c r="J109" s="309">
        <v>195253.6137266045</v>
      </c>
      <c r="K109" s="311">
        <v>0.53922834546886544</v>
      </c>
      <c r="L109" s="264"/>
      <c r="M109" s="265"/>
      <c r="N109" s="266"/>
      <c r="O109" s="264"/>
      <c r="P109" s="265"/>
      <c r="Q109" s="266"/>
      <c r="R109" s="264"/>
      <c r="S109" s="265"/>
      <c r="T109" s="266"/>
      <c r="U109" s="264"/>
      <c r="V109" s="265"/>
      <c r="W109" s="266"/>
      <c r="X109" s="264"/>
      <c r="Y109" s="265"/>
      <c r="Z109" s="266"/>
      <c r="AA109" s="264"/>
      <c r="AB109" s="265"/>
      <c r="AC109" s="266"/>
      <c r="AE109" s="367" t="s">
        <v>806</v>
      </c>
      <c r="AF109" s="9" t="s">
        <v>439</v>
      </c>
      <c r="AG109" s="9" t="s">
        <v>380</v>
      </c>
      <c r="AH109" s="320">
        <v>0.7268385519712951</v>
      </c>
      <c r="AI109" s="101">
        <v>66077547.267505787</v>
      </c>
    </row>
    <row r="110" spans="2:35" ht="16.5" x14ac:dyDescent="0.3">
      <c r="B110" s="360"/>
      <c r="C110" s="264"/>
      <c r="D110" s="265"/>
      <c r="E110" s="266"/>
      <c r="F110" s="264"/>
      <c r="G110" s="309"/>
      <c r="H110" s="311"/>
      <c r="I110" s="264" t="s">
        <v>869</v>
      </c>
      <c r="J110" s="309">
        <v>185612.56164232842</v>
      </c>
      <c r="K110" s="311">
        <v>0.81987986508601274</v>
      </c>
      <c r="L110" s="264"/>
      <c r="M110" s="265"/>
      <c r="N110" s="266"/>
      <c r="O110" s="264"/>
      <c r="P110" s="265"/>
      <c r="Q110" s="266"/>
      <c r="R110" s="264"/>
      <c r="S110" s="265"/>
      <c r="T110" s="266"/>
      <c r="U110" s="264"/>
      <c r="V110" s="265"/>
      <c r="W110" s="266"/>
      <c r="X110" s="264"/>
      <c r="Y110" s="265"/>
      <c r="Z110" s="266"/>
      <c r="AA110" s="264"/>
      <c r="AB110" s="265"/>
      <c r="AC110" s="266"/>
      <c r="AE110" s="367" t="s">
        <v>807</v>
      </c>
      <c r="AF110" s="9" t="s">
        <v>443</v>
      </c>
      <c r="AG110" s="9" t="s">
        <v>380</v>
      </c>
      <c r="AH110" s="320">
        <v>0.59989093727487275</v>
      </c>
      <c r="AI110" s="101">
        <v>136528388.7288112</v>
      </c>
    </row>
    <row r="111" spans="2:35" ht="16.5" x14ac:dyDescent="0.3">
      <c r="B111" s="360"/>
      <c r="C111" s="264"/>
      <c r="D111" s="265"/>
      <c r="E111" s="266"/>
      <c r="F111" s="264"/>
      <c r="G111" s="309"/>
      <c r="H111" s="311"/>
      <c r="I111" s="264" t="s">
        <v>844</v>
      </c>
      <c r="J111" s="309">
        <v>184750.7255506565</v>
      </c>
      <c r="K111" s="311">
        <v>0.72133806945885615</v>
      </c>
      <c r="L111" s="264"/>
      <c r="M111" s="265"/>
      <c r="N111" s="266"/>
      <c r="O111" s="264"/>
      <c r="P111" s="265"/>
      <c r="Q111" s="266"/>
      <c r="R111" s="264"/>
      <c r="S111" s="265"/>
      <c r="T111" s="266"/>
      <c r="U111" s="264"/>
      <c r="V111" s="265"/>
      <c r="W111" s="266"/>
      <c r="X111" s="264"/>
      <c r="Y111" s="265"/>
      <c r="Z111" s="266"/>
      <c r="AA111" s="264"/>
      <c r="AB111" s="265"/>
      <c r="AC111" s="266"/>
      <c r="AE111" s="367" t="s">
        <v>808</v>
      </c>
      <c r="AF111" s="9" t="s">
        <v>444</v>
      </c>
      <c r="AG111" s="9" t="s">
        <v>380</v>
      </c>
      <c r="AH111" s="320">
        <v>0.52361270206961952</v>
      </c>
      <c r="AI111" s="101">
        <v>19469340.44411815</v>
      </c>
    </row>
    <row r="112" spans="2:35" ht="16.5" x14ac:dyDescent="0.3">
      <c r="B112" s="360"/>
      <c r="C112" s="264"/>
      <c r="D112" s="265"/>
      <c r="E112" s="266"/>
      <c r="F112" s="264"/>
      <c r="G112" s="309"/>
      <c r="H112" s="311"/>
      <c r="I112" s="264" t="s">
        <v>926</v>
      </c>
      <c r="J112" s="309">
        <v>174738.6065957181</v>
      </c>
      <c r="K112" s="311">
        <v>1.008827281908095</v>
      </c>
      <c r="L112" s="264"/>
      <c r="M112" s="265"/>
      <c r="N112" s="266"/>
      <c r="O112" s="264"/>
      <c r="P112" s="265"/>
      <c r="Q112" s="266"/>
      <c r="R112" s="264"/>
      <c r="S112" s="265"/>
      <c r="T112" s="266"/>
      <c r="U112" s="264"/>
      <c r="V112" s="265"/>
      <c r="W112" s="266"/>
      <c r="X112" s="264"/>
      <c r="Y112" s="265"/>
      <c r="Z112" s="266"/>
      <c r="AA112" s="264"/>
      <c r="AB112" s="265"/>
      <c r="AC112" s="266"/>
      <c r="AE112" s="367" t="s">
        <v>809</v>
      </c>
      <c r="AF112" s="9" t="s">
        <v>446</v>
      </c>
      <c r="AG112" s="9" t="s">
        <v>380</v>
      </c>
      <c r="AH112" s="320">
        <v>0.48374112724230128</v>
      </c>
      <c r="AI112" s="101">
        <v>2878242.53980225</v>
      </c>
    </row>
    <row r="113" spans="2:35" ht="16.5" x14ac:dyDescent="0.3">
      <c r="B113" s="360"/>
      <c r="C113" s="264"/>
      <c r="D113" s="265"/>
      <c r="E113" s="266"/>
      <c r="F113" s="264"/>
      <c r="G113" s="309"/>
      <c r="H113" s="311"/>
      <c r="I113" s="264" t="s">
        <v>862</v>
      </c>
      <c r="J113" s="309">
        <v>174645.27135266361</v>
      </c>
      <c r="K113" s="311">
        <v>0.83871121164751539</v>
      </c>
      <c r="L113" s="264"/>
      <c r="M113" s="265"/>
      <c r="N113" s="266"/>
      <c r="O113" s="264"/>
      <c r="P113" s="265"/>
      <c r="Q113" s="266"/>
      <c r="R113" s="264"/>
      <c r="S113" s="265"/>
      <c r="T113" s="266"/>
      <c r="U113" s="264"/>
      <c r="V113" s="265"/>
      <c r="W113" s="266"/>
      <c r="X113" s="264"/>
      <c r="Y113" s="265"/>
      <c r="Z113" s="266"/>
      <c r="AA113" s="264"/>
      <c r="AB113" s="265"/>
      <c r="AC113" s="266"/>
      <c r="AE113" s="367" t="s">
        <v>810</v>
      </c>
      <c r="AF113" s="9" t="s">
        <v>448</v>
      </c>
      <c r="AG113" s="9" t="s">
        <v>380</v>
      </c>
      <c r="AH113" s="320">
        <v>0.52288782564772196</v>
      </c>
      <c r="AI113" s="101">
        <v>523042721.13053751</v>
      </c>
    </row>
    <row r="114" spans="2:35" ht="16.5" x14ac:dyDescent="0.3">
      <c r="B114" s="360"/>
      <c r="C114" s="264"/>
      <c r="D114" s="265"/>
      <c r="E114" s="266"/>
      <c r="F114" s="264"/>
      <c r="G114" s="309"/>
      <c r="H114" s="311"/>
      <c r="I114" s="264" t="s">
        <v>913</v>
      </c>
      <c r="J114" s="309">
        <v>170436.99222658892</v>
      </c>
      <c r="K114" s="311">
        <v>0.86210423550405901</v>
      </c>
      <c r="L114" s="264"/>
      <c r="M114" s="265"/>
      <c r="N114" s="266"/>
      <c r="O114" s="264"/>
      <c r="P114" s="265"/>
      <c r="Q114" s="266"/>
      <c r="R114" s="264"/>
      <c r="S114" s="265"/>
      <c r="T114" s="266"/>
      <c r="U114" s="264"/>
      <c r="V114" s="265"/>
      <c r="W114" s="266"/>
      <c r="X114" s="264"/>
      <c r="Y114" s="265"/>
      <c r="Z114" s="266"/>
      <c r="AA114" s="264"/>
      <c r="AB114" s="265"/>
      <c r="AC114" s="266"/>
      <c r="AE114" s="367" t="s">
        <v>811</v>
      </c>
      <c r="AF114" s="9" t="s">
        <v>450</v>
      </c>
      <c r="AG114" s="9" t="s">
        <v>380</v>
      </c>
      <c r="AH114" s="320">
        <v>0.79917968646697213</v>
      </c>
      <c r="AI114" s="101">
        <v>153675020.44554251</v>
      </c>
    </row>
    <row r="115" spans="2:35" ht="16.5" x14ac:dyDescent="0.3">
      <c r="B115" s="360"/>
      <c r="C115" s="264"/>
      <c r="D115" s="265"/>
      <c r="E115" s="266"/>
      <c r="F115" s="264"/>
      <c r="G115" s="309"/>
      <c r="H115" s="311"/>
      <c r="I115" s="264" t="s">
        <v>880</v>
      </c>
      <c r="J115" s="309">
        <v>169102.644057723</v>
      </c>
      <c r="K115" s="311">
        <v>0.90829626410904252</v>
      </c>
      <c r="L115" s="264"/>
      <c r="M115" s="265"/>
      <c r="N115" s="266"/>
      <c r="O115" s="264"/>
      <c r="P115" s="265"/>
      <c r="Q115" s="266"/>
      <c r="R115" s="264"/>
      <c r="S115" s="265"/>
      <c r="T115" s="266"/>
      <c r="U115" s="264"/>
      <c r="V115" s="265"/>
      <c r="W115" s="266"/>
      <c r="X115" s="264"/>
      <c r="Y115" s="265"/>
      <c r="Z115" s="266"/>
      <c r="AA115" s="264"/>
      <c r="AB115" s="265"/>
      <c r="AC115" s="266"/>
      <c r="AE115" s="367" t="s">
        <v>812</v>
      </c>
      <c r="AF115" s="9" t="s">
        <v>451</v>
      </c>
      <c r="AG115" s="9" t="s">
        <v>380</v>
      </c>
      <c r="AH115" s="320">
        <v>0.78295517032062067</v>
      </c>
      <c r="AI115" s="101">
        <v>240999958.18590161</v>
      </c>
    </row>
    <row r="116" spans="2:35" ht="16.5" x14ac:dyDescent="0.3">
      <c r="B116" s="360"/>
      <c r="C116" s="264"/>
      <c r="D116" s="265"/>
      <c r="E116" s="266"/>
      <c r="F116" s="264"/>
      <c r="G116" s="309"/>
      <c r="H116" s="311"/>
      <c r="I116" s="264" t="s">
        <v>945</v>
      </c>
      <c r="J116" s="309">
        <v>168545.553764374</v>
      </c>
      <c r="K116" s="311">
        <v>0.85749754227711172</v>
      </c>
      <c r="L116" s="264"/>
      <c r="M116" s="265"/>
      <c r="N116" s="266"/>
      <c r="O116" s="264"/>
      <c r="P116" s="265"/>
      <c r="Q116" s="266"/>
      <c r="R116" s="264"/>
      <c r="S116" s="265"/>
      <c r="T116" s="266"/>
      <c r="U116" s="264"/>
      <c r="V116" s="265"/>
      <c r="W116" s="266"/>
      <c r="X116" s="264"/>
      <c r="Y116" s="265"/>
      <c r="Z116" s="266"/>
      <c r="AA116" s="264"/>
      <c r="AB116" s="265"/>
      <c r="AC116" s="266"/>
      <c r="AE116" s="367" t="s">
        <v>813</v>
      </c>
      <c r="AF116" s="9" t="s">
        <v>453</v>
      </c>
      <c r="AG116" s="9" t="s">
        <v>380</v>
      </c>
      <c r="AH116" s="320">
        <v>0.61050975360028115</v>
      </c>
      <c r="AI116" s="101">
        <v>268110203.7605159</v>
      </c>
    </row>
    <row r="117" spans="2:35" ht="16.5" x14ac:dyDescent="0.3">
      <c r="B117" s="360"/>
      <c r="C117" s="264"/>
      <c r="D117" s="265"/>
      <c r="E117" s="266"/>
      <c r="F117" s="264"/>
      <c r="G117" s="309"/>
      <c r="H117" s="311"/>
      <c r="I117" s="264" t="s">
        <v>838</v>
      </c>
      <c r="J117" s="309">
        <v>168169.42043852349</v>
      </c>
      <c r="K117" s="311">
        <v>0.56785607367207325</v>
      </c>
      <c r="L117" s="264"/>
      <c r="M117" s="265"/>
      <c r="N117" s="266"/>
      <c r="O117" s="264"/>
      <c r="P117" s="265"/>
      <c r="Q117" s="266"/>
      <c r="R117" s="264"/>
      <c r="S117" s="265"/>
      <c r="T117" s="266"/>
      <c r="U117" s="264"/>
      <c r="V117" s="265"/>
      <c r="W117" s="266"/>
      <c r="X117" s="264"/>
      <c r="Y117" s="265"/>
      <c r="Z117" s="266"/>
      <c r="AA117" s="264"/>
      <c r="AB117" s="265"/>
      <c r="AC117" s="266"/>
      <c r="AE117" s="367" t="s">
        <v>814</v>
      </c>
      <c r="AF117" s="9" t="s">
        <v>454</v>
      </c>
      <c r="AG117" s="9" t="s">
        <v>380</v>
      </c>
      <c r="AH117" s="320">
        <v>0.70060557216558861</v>
      </c>
      <c r="AI117" s="101">
        <v>237132107.9529649</v>
      </c>
    </row>
    <row r="118" spans="2:35" ht="16.5" x14ac:dyDescent="0.3">
      <c r="B118" s="360"/>
      <c r="C118" s="264"/>
      <c r="D118" s="265"/>
      <c r="E118" s="266"/>
      <c r="F118" s="264"/>
      <c r="G118" s="309"/>
      <c r="H118" s="311"/>
      <c r="I118" s="264" t="s">
        <v>908</v>
      </c>
      <c r="J118" s="309">
        <v>168014.32472837358</v>
      </c>
      <c r="K118" s="311">
        <v>0.67814124349629579</v>
      </c>
      <c r="L118" s="264"/>
      <c r="M118" s="265"/>
      <c r="N118" s="266"/>
      <c r="O118" s="264"/>
      <c r="P118" s="265"/>
      <c r="Q118" s="266"/>
      <c r="R118" s="264"/>
      <c r="S118" s="265"/>
      <c r="T118" s="266"/>
      <c r="U118" s="264"/>
      <c r="V118" s="265"/>
      <c r="W118" s="266"/>
      <c r="X118" s="264"/>
      <c r="Y118" s="265"/>
      <c r="Z118" s="266"/>
      <c r="AA118" s="264"/>
      <c r="AB118" s="265"/>
      <c r="AC118" s="266"/>
      <c r="AE118" s="367" t="s">
        <v>815</v>
      </c>
      <c r="AF118" s="9" t="s">
        <v>457</v>
      </c>
      <c r="AG118" s="9" t="s">
        <v>380</v>
      </c>
      <c r="AH118" s="320">
        <v>0.6018277266676848</v>
      </c>
      <c r="AI118" s="101">
        <v>66002168.808272623</v>
      </c>
    </row>
    <row r="119" spans="2:35" ht="16.5" x14ac:dyDescent="0.3">
      <c r="B119" s="360"/>
      <c r="C119" s="264"/>
      <c r="D119" s="265"/>
      <c r="E119" s="266"/>
      <c r="F119" s="264"/>
      <c r="G119" s="309"/>
      <c r="H119" s="311"/>
      <c r="I119" s="264" t="s">
        <v>770</v>
      </c>
      <c r="J119" s="309">
        <v>158848.3006708285</v>
      </c>
      <c r="K119" s="311">
        <v>0.60015638432216589</v>
      </c>
      <c r="L119" s="264"/>
      <c r="M119" s="265"/>
      <c r="N119" s="266"/>
      <c r="O119" s="264"/>
      <c r="P119" s="265"/>
      <c r="Q119" s="266"/>
      <c r="R119" s="264"/>
      <c r="S119" s="265"/>
      <c r="T119" s="266"/>
      <c r="U119" s="264"/>
      <c r="V119" s="265"/>
      <c r="W119" s="266"/>
      <c r="X119" s="264"/>
      <c r="Y119" s="265"/>
      <c r="Z119" s="266"/>
      <c r="AA119" s="264"/>
      <c r="AB119" s="265"/>
      <c r="AC119" s="266"/>
      <c r="AE119" s="367" t="s">
        <v>816</v>
      </c>
      <c r="AF119" s="9" t="s">
        <v>459</v>
      </c>
      <c r="AG119" s="9" t="s">
        <v>380</v>
      </c>
      <c r="AH119" s="320">
        <v>0.64051277069250778</v>
      </c>
      <c r="AI119" s="101">
        <v>83388243.332505673</v>
      </c>
    </row>
    <row r="120" spans="2:35" ht="16.5" x14ac:dyDescent="0.3">
      <c r="B120" s="360"/>
      <c r="C120" s="264"/>
      <c r="D120" s="265"/>
      <c r="E120" s="266"/>
      <c r="F120" s="264"/>
      <c r="G120" s="309"/>
      <c r="H120" s="311"/>
      <c r="I120" s="264" t="s">
        <v>836</v>
      </c>
      <c r="J120" s="309">
        <v>154527.38983307741</v>
      </c>
      <c r="K120" s="311">
        <v>1.1568527061081531</v>
      </c>
      <c r="L120" s="264"/>
      <c r="M120" s="265"/>
      <c r="N120" s="266"/>
      <c r="O120" s="264"/>
      <c r="P120" s="265"/>
      <c r="Q120" s="266"/>
      <c r="R120" s="264"/>
      <c r="S120" s="265"/>
      <c r="T120" s="266"/>
      <c r="U120" s="264"/>
      <c r="V120" s="265"/>
      <c r="W120" s="266"/>
      <c r="X120" s="264"/>
      <c r="Y120" s="265"/>
      <c r="Z120" s="266"/>
      <c r="AA120" s="264"/>
      <c r="AB120" s="265"/>
      <c r="AC120" s="266"/>
      <c r="AE120" s="367" t="s">
        <v>817</v>
      </c>
      <c r="AF120" s="9" t="s">
        <v>460</v>
      </c>
      <c r="AG120" s="9" t="s">
        <v>380</v>
      </c>
      <c r="AH120" s="320">
        <v>0.54546468830138428</v>
      </c>
      <c r="AI120" s="101">
        <v>94640112.609672308</v>
      </c>
    </row>
    <row r="121" spans="2:35" ht="16.5" x14ac:dyDescent="0.3">
      <c r="B121" s="360"/>
      <c r="C121" s="264"/>
      <c r="D121" s="265"/>
      <c r="E121" s="266"/>
      <c r="F121" s="264"/>
      <c r="G121" s="309"/>
      <c r="H121" s="311"/>
      <c r="I121" s="264" t="s">
        <v>811</v>
      </c>
      <c r="J121" s="309">
        <v>153675.02044554253</v>
      </c>
      <c r="K121" s="311">
        <v>0.79917968646697213</v>
      </c>
      <c r="L121" s="264"/>
      <c r="M121" s="265"/>
      <c r="N121" s="266"/>
      <c r="O121" s="264"/>
      <c r="P121" s="265"/>
      <c r="Q121" s="266"/>
      <c r="R121" s="264"/>
      <c r="S121" s="265"/>
      <c r="T121" s="266"/>
      <c r="U121" s="264"/>
      <c r="V121" s="265"/>
      <c r="W121" s="266"/>
      <c r="X121" s="264"/>
      <c r="Y121" s="265"/>
      <c r="Z121" s="266"/>
      <c r="AA121" s="264"/>
      <c r="AB121" s="265"/>
      <c r="AC121" s="266"/>
      <c r="AE121" s="367" t="s">
        <v>818</v>
      </c>
      <c r="AF121" s="9" t="s">
        <v>464</v>
      </c>
      <c r="AG121" s="9" t="s">
        <v>380</v>
      </c>
      <c r="AH121" s="320">
        <v>0.60246170629058882</v>
      </c>
      <c r="AI121" s="101">
        <v>750635836.48443389</v>
      </c>
    </row>
    <row r="122" spans="2:35" ht="16.5" x14ac:dyDescent="0.3">
      <c r="B122" s="360"/>
      <c r="C122" s="264"/>
      <c r="D122" s="265"/>
      <c r="E122" s="266"/>
      <c r="F122" s="264"/>
      <c r="G122" s="309"/>
      <c r="H122" s="311"/>
      <c r="I122" s="264" t="s">
        <v>981</v>
      </c>
      <c r="J122" s="309">
        <v>153585.89360827958</v>
      </c>
      <c r="K122" s="311">
        <v>0.72063848034367606</v>
      </c>
      <c r="L122" s="264"/>
      <c r="M122" s="265"/>
      <c r="N122" s="266"/>
      <c r="O122" s="264"/>
      <c r="P122" s="265"/>
      <c r="Q122" s="266"/>
      <c r="R122" s="264"/>
      <c r="S122" s="265"/>
      <c r="T122" s="266"/>
      <c r="U122" s="264"/>
      <c r="V122" s="265"/>
      <c r="W122" s="266"/>
      <c r="X122" s="264"/>
      <c r="Y122" s="265"/>
      <c r="Z122" s="266"/>
      <c r="AA122" s="264"/>
      <c r="AB122" s="265"/>
      <c r="AC122" s="266"/>
      <c r="AE122" s="367" t="s">
        <v>819</v>
      </c>
      <c r="AF122" s="9" t="s">
        <v>465</v>
      </c>
      <c r="AG122" s="9" t="s">
        <v>380</v>
      </c>
      <c r="AH122" s="320">
        <v>1.0190462814620429</v>
      </c>
      <c r="AI122" s="101">
        <v>5938937.7996667679</v>
      </c>
    </row>
    <row r="123" spans="2:35" ht="16.5" x14ac:dyDescent="0.3">
      <c r="B123" s="360"/>
      <c r="C123" s="264"/>
      <c r="D123" s="265"/>
      <c r="E123" s="266"/>
      <c r="F123" s="264"/>
      <c r="G123" s="309"/>
      <c r="H123" s="311"/>
      <c r="I123" s="264" t="s">
        <v>825</v>
      </c>
      <c r="J123" s="309">
        <v>153441.65812246548</v>
      </c>
      <c r="K123" s="311">
        <v>0.70281927124317067</v>
      </c>
      <c r="L123" s="264"/>
      <c r="M123" s="265"/>
      <c r="N123" s="266"/>
      <c r="O123" s="264"/>
      <c r="P123" s="265"/>
      <c r="Q123" s="266"/>
      <c r="R123" s="264"/>
      <c r="S123" s="265"/>
      <c r="T123" s="266"/>
      <c r="U123" s="264"/>
      <c r="V123" s="265"/>
      <c r="W123" s="266"/>
      <c r="X123" s="264"/>
      <c r="Y123" s="265"/>
      <c r="Z123" s="266"/>
      <c r="AA123" s="264"/>
      <c r="AB123" s="265"/>
      <c r="AC123" s="266"/>
      <c r="AE123" s="367" t="s">
        <v>820</v>
      </c>
      <c r="AF123" s="9" t="s">
        <v>466</v>
      </c>
      <c r="AG123" s="9" t="s">
        <v>380</v>
      </c>
      <c r="AH123" s="320">
        <v>0.602313396330874</v>
      </c>
      <c r="AI123" s="101">
        <v>793985271.42298257</v>
      </c>
    </row>
    <row r="124" spans="2:35" ht="16.5" x14ac:dyDescent="0.3">
      <c r="B124" s="360"/>
      <c r="C124" s="264"/>
      <c r="D124" s="265"/>
      <c r="E124" s="266"/>
      <c r="F124" s="264"/>
      <c r="G124" s="309"/>
      <c r="H124" s="311"/>
      <c r="I124" s="264" t="s">
        <v>901</v>
      </c>
      <c r="J124" s="309">
        <v>148493.83293889341</v>
      </c>
      <c r="K124" s="311">
        <v>0.84228243470953867</v>
      </c>
      <c r="L124" s="264"/>
      <c r="M124" s="265"/>
      <c r="N124" s="266"/>
      <c r="O124" s="264"/>
      <c r="P124" s="265"/>
      <c r="Q124" s="266"/>
      <c r="R124" s="264"/>
      <c r="S124" s="265"/>
      <c r="T124" s="266"/>
      <c r="U124" s="264"/>
      <c r="V124" s="265"/>
      <c r="W124" s="266"/>
      <c r="X124" s="264"/>
      <c r="Y124" s="265"/>
      <c r="Z124" s="266"/>
      <c r="AA124" s="264"/>
      <c r="AB124" s="265"/>
      <c r="AC124" s="266"/>
      <c r="AE124" s="367" t="s">
        <v>821</v>
      </c>
      <c r="AF124" s="9" t="s">
        <v>468</v>
      </c>
      <c r="AG124" s="9" t="s">
        <v>380</v>
      </c>
      <c r="AH124" s="320">
        <v>0.57835017101354969</v>
      </c>
      <c r="AI124" s="101">
        <v>120898828.7814927</v>
      </c>
    </row>
    <row r="125" spans="2:35" ht="16.5" x14ac:dyDescent="0.3">
      <c r="B125" s="360"/>
      <c r="C125" s="264"/>
      <c r="D125" s="265"/>
      <c r="E125" s="266"/>
      <c r="F125" s="264"/>
      <c r="G125" s="309"/>
      <c r="H125" s="311"/>
      <c r="I125" s="264" t="s">
        <v>866</v>
      </c>
      <c r="J125" s="309">
        <v>147312.02257826348</v>
      </c>
      <c r="K125" s="311">
        <v>0.94128087121806492</v>
      </c>
      <c r="L125" s="264"/>
      <c r="M125" s="265"/>
      <c r="N125" s="266"/>
      <c r="O125" s="264"/>
      <c r="P125" s="265"/>
      <c r="Q125" s="266"/>
      <c r="R125" s="264"/>
      <c r="S125" s="265"/>
      <c r="T125" s="266"/>
      <c r="U125" s="264"/>
      <c r="V125" s="265"/>
      <c r="W125" s="266"/>
      <c r="X125" s="264"/>
      <c r="Y125" s="265"/>
      <c r="Z125" s="266"/>
      <c r="AA125" s="264"/>
      <c r="AB125" s="265"/>
      <c r="AC125" s="266"/>
      <c r="AE125" s="367" t="s">
        <v>822</v>
      </c>
      <c r="AF125" s="9" t="s">
        <v>469</v>
      </c>
      <c r="AG125" s="9" t="s">
        <v>380</v>
      </c>
      <c r="AH125" s="320">
        <v>0.72907308467625576</v>
      </c>
      <c r="AI125" s="101">
        <v>4351976.5386369796</v>
      </c>
    </row>
    <row r="126" spans="2:35" ht="16.5" x14ac:dyDescent="0.3">
      <c r="B126" s="360"/>
      <c r="C126" s="264"/>
      <c r="D126" s="265"/>
      <c r="E126" s="266"/>
      <c r="F126" s="264"/>
      <c r="G126" s="309"/>
      <c r="H126" s="311"/>
      <c r="I126" s="264" t="s">
        <v>899</v>
      </c>
      <c r="J126" s="309">
        <v>146001.5578580923</v>
      </c>
      <c r="K126" s="311">
        <v>0.89476518342806333</v>
      </c>
      <c r="L126" s="264"/>
      <c r="M126" s="265"/>
      <c r="N126" s="266"/>
      <c r="O126" s="264"/>
      <c r="P126" s="265"/>
      <c r="Q126" s="266"/>
      <c r="R126" s="264"/>
      <c r="S126" s="265"/>
      <c r="T126" s="266"/>
      <c r="U126" s="264"/>
      <c r="V126" s="265"/>
      <c r="W126" s="266"/>
      <c r="X126" s="264"/>
      <c r="Y126" s="265"/>
      <c r="Z126" s="266"/>
      <c r="AA126" s="264"/>
      <c r="AB126" s="265"/>
      <c r="AC126" s="266"/>
      <c r="AE126" s="367" t="s">
        <v>823</v>
      </c>
      <c r="AF126" s="9" t="s">
        <v>470</v>
      </c>
      <c r="AG126" s="9" t="s">
        <v>380</v>
      </c>
      <c r="AH126" s="320">
        <v>0.87446399819811349</v>
      </c>
      <c r="AI126" s="101">
        <v>8597880.1409106646</v>
      </c>
    </row>
    <row r="127" spans="2:35" ht="16.5" x14ac:dyDescent="0.3">
      <c r="B127" s="360"/>
      <c r="C127" s="264"/>
      <c r="D127" s="265"/>
      <c r="E127" s="266"/>
      <c r="F127" s="264"/>
      <c r="G127" s="309"/>
      <c r="H127" s="311"/>
      <c r="I127" s="264" t="s">
        <v>807</v>
      </c>
      <c r="J127" s="309">
        <v>136528.3887288112</v>
      </c>
      <c r="K127" s="311">
        <v>0.59989093727487275</v>
      </c>
      <c r="L127" s="264"/>
      <c r="M127" s="265"/>
      <c r="N127" s="266"/>
      <c r="O127" s="264"/>
      <c r="P127" s="265"/>
      <c r="Q127" s="266"/>
      <c r="R127" s="264"/>
      <c r="S127" s="265"/>
      <c r="T127" s="266"/>
      <c r="U127" s="264"/>
      <c r="V127" s="265"/>
      <c r="W127" s="266"/>
      <c r="X127" s="264"/>
      <c r="Y127" s="265"/>
      <c r="Z127" s="266"/>
      <c r="AA127" s="264"/>
      <c r="AB127" s="265"/>
      <c r="AC127" s="266"/>
      <c r="AE127" s="367" t="s">
        <v>824</v>
      </c>
      <c r="AF127" s="9" t="s">
        <v>471</v>
      </c>
      <c r="AG127" s="9" t="s">
        <v>380</v>
      </c>
      <c r="AH127" s="320">
        <v>0.96081572567432627</v>
      </c>
      <c r="AI127" s="101">
        <v>40775443.482944474</v>
      </c>
    </row>
    <row r="128" spans="2:35" ht="16.5" x14ac:dyDescent="0.3">
      <c r="B128" s="360"/>
      <c r="C128" s="264"/>
      <c r="D128" s="265"/>
      <c r="E128" s="266"/>
      <c r="F128" s="264"/>
      <c r="G128" s="309"/>
      <c r="H128" s="311"/>
      <c r="I128" s="264" t="s">
        <v>802</v>
      </c>
      <c r="J128" s="309">
        <v>134732.8566958133</v>
      </c>
      <c r="K128" s="311">
        <v>0.62515085276846005</v>
      </c>
      <c r="L128" s="264"/>
      <c r="M128" s="265"/>
      <c r="N128" s="266"/>
      <c r="O128" s="264"/>
      <c r="P128" s="265"/>
      <c r="Q128" s="266"/>
      <c r="R128" s="264"/>
      <c r="S128" s="265"/>
      <c r="T128" s="266"/>
      <c r="U128" s="264"/>
      <c r="V128" s="265"/>
      <c r="W128" s="266"/>
      <c r="X128" s="264"/>
      <c r="Y128" s="265"/>
      <c r="Z128" s="266"/>
      <c r="AA128" s="264"/>
      <c r="AB128" s="265"/>
      <c r="AC128" s="266"/>
      <c r="AE128" s="367" t="s">
        <v>825</v>
      </c>
      <c r="AF128" s="9" t="s">
        <v>472</v>
      </c>
      <c r="AG128" s="9" t="s">
        <v>380</v>
      </c>
      <c r="AH128" s="320">
        <v>0.70281927124317067</v>
      </c>
      <c r="AI128" s="101">
        <v>153441658.12246549</v>
      </c>
    </row>
    <row r="129" spans="2:35" ht="16.5" x14ac:dyDescent="0.3">
      <c r="B129" s="360"/>
      <c r="C129" s="264"/>
      <c r="D129" s="265"/>
      <c r="E129" s="266"/>
      <c r="F129" s="264"/>
      <c r="G129" s="309"/>
      <c r="H129" s="311"/>
      <c r="I129" s="264" t="s">
        <v>943</v>
      </c>
      <c r="J129" s="309">
        <v>134488.36136485482</v>
      </c>
      <c r="K129" s="311">
        <v>0.86905447717184336</v>
      </c>
      <c r="L129" s="264"/>
      <c r="M129" s="265"/>
      <c r="N129" s="266"/>
      <c r="O129" s="264"/>
      <c r="P129" s="265"/>
      <c r="Q129" s="266"/>
      <c r="R129" s="264"/>
      <c r="S129" s="265"/>
      <c r="T129" s="266"/>
      <c r="U129" s="264"/>
      <c r="V129" s="265"/>
      <c r="W129" s="266"/>
      <c r="X129" s="264"/>
      <c r="Y129" s="265"/>
      <c r="Z129" s="266"/>
      <c r="AA129" s="264"/>
      <c r="AB129" s="265"/>
      <c r="AC129" s="266"/>
      <c r="AE129" s="367" t="s">
        <v>826</v>
      </c>
      <c r="AF129" s="9" t="s">
        <v>474</v>
      </c>
      <c r="AG129" s="9" t="s">
        <v>380</v>
      </c>
      <c r="AH129" s="320">
        <v>0.54895587791035605</v>
      </c>
      <c r="AI129" s="101">
        <v>61034186.972480513</v>
      </c>
    </row>
    <row r="130" spans="2:35" ht="16.5" x14ac:dyDescent="0.3">
      <c r="B130" s="360"/>
      <c r="C130" s="264"/>
      <c r="D130" s="265"/>
      <c r="E130" s="266"/>
      <c r="F130" s="264"/>
      <c r="G130" s="309"/>
      <c r="H130" s="311"/>
      <c r="I130" s="264" t="s">
        <v>977</v>
      </c>
      <c r="J130" s="309">
        <v>132791.6841223776</v>
      </c>
      <c r="K130" s="311">
        <v>0.72063848034367606</v>
      </c>
      <c r="L130" s="264"/>
      <c r="M130" s="265"/>
      <c r="N130" s="266"/>
      <c r="O130" s="264"/>
      <c r="P130" s="265"/>
      <c r="Q130" s="266"/>
      <c r="R130" s="264"/>
      <c r="S130" s="265"/>
      <c r="T130" s="266"/>
      <c r="U130" s="264"/>
      <c r="V130" s="265"/>
      <c r="W130" s="266"/>
      <c r="X130" s="264"/>
      <c r="Y130" s="265"/>
      <c r="Z130" s="266"/>
      <c r="AA130" s="264"/>
      <c r="AB130" s="265"/>
      <c r="AC130" s="266"/>
      <c r="AE130" s="367" t="s">
        <v>827</v>
      </c>
      <c r="AF130" s="9" t="s">
        <v>475</v>
      </c>
      <c r="AG130" s="9" t="s">
        <v>380</v>
      </c>
      <c r="AH130" s="320">
        <v>0.73016579613202914</v>
      </c>
      <c r="AI130" s="101">
        <v>82662001.650128111</v>
      </c>
    </row>
    <row r="131" spans="2:35" ht="16.5" x14ac:dyDescent="0.3">
      <c r="B131" s="360"/>
      <c r="C131" s="264"/>
      <c r="D131" s="265"/>
      <c r="E131" s="266"/>
      <c r="F131" s="264"/>
      <c r="G131" s="309"/>
      <c r="H131" s="311"/>
      <c r="I131" s="264" t="s">
        <v>992</v>
      </c>
      <c r="J131" s="309">
        <v>132791.6841223776</v>
      </c>
      <c r="K131" s="311">
        <v>0.72063848034367606</v>
      </c>
      <c r="L131" s="264"/>
      <c r="M131" s="265"/>
      <c r="N131" s="266"/>
      <c r="O131" s="264"/>
      <c r="P131" s="265"/>
      <c r="Q131" s="266"/>
      <c r="R131" s="264"/>
      <c r="S131" s="265"/>
      <c r="T131" s="266"/>
      <c r="U131" s="264"/>
      <c r="V131" s="265"/>
      <c r="W131" s="266"/>
      <c r="X131" s="264"/>
      <c r="Y131" s="265"/>
      <c r="Z131" s="266"/>
      <c r="AA131" s="264"/>
      <c r="AB131" s="265"/>
      <c r="AC131" s="266"/>
      <c r="AE131" s="367" t="s">
        <v>828</v>
      </c>
      <c r="AF131" s="9" t="s">
        <v>476</v>
      </c>
      <c r="AG131" s="9" t="s">
        <v>380</v>
      </c>
      <c r="AH131" s="320">
        <v>0.83703271449577454</v>
      </c>
      <c r="AI131" s="101">
        <v>849442201.98370314</v>
      </c>
    </row>
    <row r="132" spans="2:35" ht="16.5" x14ac:dyDescent="0.3">
      <c r="B132" s="360"/>
      <c r="C132" s="264"/>
      <c r="D132" s="265"/>
      <c r="E132" s="266"/>
      <c r="F132" s="264"/>
      <c r="G132" s="309"/>
      <c r="H132" s="311"/>
      <c r="I132" s="264" t="s">
        <v>944</v>
      </c>
      <c r="J132" s="309">
        <v>130522.2454872314</v>
      </c>
      <c r="K132" s="311">
        <v>0.58433367957642823</v>
      </c>
      <c r="L132" s="264"/>
      <c r="M132" s="265"/>
      <c r="N132" s="266"/>
      <c r="O132" s="264"/>
      <c r="P132" s="265"/>
      <c r="Q132" s="266"/>
      <c r="R132" s="264"/>
      <c r="S132" s="265"/>
      <c r="T132" s="266"/>
      <c r="U132" s="264"/>
      <c r="V132" s="265"/>
      <c r="W132" s="266"/>
      <c r="X132" s="264"/>
      <c r="Y132" s="265"/>
      <c r="Z132" s="266"/>
      <c r="AA132" s="264"/>
      <c r="AB132" s="265"/>
      <c r="AC132" s="266"/>
      <c r="AE132" s="367" t="s">
        <v>829</v>
      </c>
      <c r="AF132" s="9" t="s">
        <v>477</v>
      </c>
      <c r="AG132" s="9" t="s">
        <v>380</v>
      </c>
      <c r="AH132" s="320">
        <v>0.55413013158595348</v>
      </c>
      <c r="AI132" s="101">
        <v>1031959322.59949</v>
      </c>
    </row>
    <row r="133" spans="2:35" ht="16.5" x14ac:dyDescent="0.3">
      <c r="B133" s="360"/>
      <c r="C133" s="264"/>
      <c r="D133" s="265"/>
      <c r="E133" s="266"/>
      <c r="F133" s="264"/>
      <c r="G133" s="309"/>
      <c r="H133" s="311"/>
      <c r="I133" s="264" t="s">
        <v>922</v>
      </c>
      <c r="J133" s="309">
        <v>125889.16026019721</v>
      </c>
      <c r="K133" s="311">
        <v>1.110053252696704</v>
      </c>
      <c r="L133" s="264"/>
      <c r="M133" s="265"/>
      <c r="N133" s="266"/>
      <c r="O133" s="264"/>
      <c r="P133" s="265"/>
      <c r="Q133" s="266"/>
      <c r="R133" s="264"/>
      <c r="S133" s="265"/>
      <c r="T133" s="266"/>
      <c r="U133" s="264"/>
      <c r="V133" s="265"/>
      <c r="W133" s="266"/>
      <c r="X133" s="264"/>
      <c r="Y133" s="265"/>
      <c r="Z133" s="266"/>
      <c r="AA133" s="264"/>
      <c r="AB133" s="265"/>
      <c r="AC133" s="266"/>
      <c r="AE133" s="367" t="s">
        <v>830</v>
      </c>
      <c r="AF133" s="9" t="s">
        <v>478</v>
      </c>
      <c r="AG133" s="9" t="s">
        <v>380</v>
      </c>
      <c r="AH133" s="320">
        <v>0.74304735755324491</v>
      </c>
      <c r="AI133" s="101">
        <v>313617222.36827368</v>
      </c>
    </row>
    <row r="134" spans="2:35" ht="16.5" x14ac:dyDescent="0.3">
      <c r="B134" s="360"/>
      <c r="C134" s="264"/>
      <c r="D134" s="265"/>
      <c r="E134" s="266"/>
      <c r="F134" s="264"/>
      <c r="G134" s="309"/>
      <c r="H134" s="311"/>
      <c r="I134" s="264" t="s">
        <v>860</v>
      </c>
      <c r="J134" s="309">
        <v>125804.3100659107</v>
      </c>
      <c r="K134" s="311">
        <v>0.86176616981631449</v>
      </c>
      <c r="L134" s="264"/>
      <c r="M134" s="265"/>
      <c r="N134" s="266"/>
      <c r="O134" s="264"/>
      <c r="P134" s="265"/>
      <c r="Q134" s="266"/>
      <c r="R134" s="264"/>
      <c r="S134" s="265"/>
      <c r="T134" s="266"/>
      <c r="U134" s="264"/>
      <c r="V134" s="265"/>
      <c r="W134" s="266"/>
      <c r="X134" s="264"/>
      <c r="Y134" s="265"/>
      <c r="Z134" s="266"/>
      <c r="AA134" s="264"/>
      <c r="AB134" s="265"/>
      <c r="AC134" s="266"/>
      <c r="AE134" s="367" t="s">
        <v>831</v>
      </c>
      <c r="AF134" s="9" t="s">
        <v>479</v>
      </c>
      <c r="AG134" s="9" t="s">
        <v>380</v>
      </c>
      <c r="AH134" s="320">
        <v>0.68445135185271755</v>
      </c>
      <c r="AI134" s="101">
        <v>28995723.435968921</v>
      </c>
    </row>
    <row r="135" spans="2:35" ht="16.5" x14ac:dyDescent="0.3">
      <c r="B135" s="360"/>
      <c r="C135" s="264"/>
      <c r="D135" s="265"/>
      <c r="E135" s="266"/>
      <c r="F135" s="264"/>
      <c r="G135" s="309"/>
      <c r="H135" s="311"/>
      <c r="I135" s="264" t="s">
        <v>939</v>
      </c>
      <c r="J135" s="309">
        <v>123941.5122415611</v>
      </c>
      <c r="K135" s="311">
        <v>0.83551168225027006</v>
      </c>
      <c r="L135" s="264"/>
      <c r="M135" s="265"/>
      <c r="N135" s="266"/>
      <c r="O135" s="264"/>
      <c r="P135" s="265"/>
      <c r="Q135" s="266"/>
      <c r="R135" s="264"/>
      <c r="S135" s="265"/>
      <c r="T135" s="266"/>
      <c r="U135" s="264"/>
      <c r="V135" s="265"/>
      <c r="W135" s="266"/>
      <c r="X135" s="264"/>
      <c r="Y135" s="265"/>
      <c r="Z135" s="266"/>
      <c r="AA135" s="264"/>
      <c r="AB135" s="265"/>
      <c r="AC135" s="266"/>
      <c r="AE135" s="367" t="s">
        <v>832</v>
      </c>
      <c r="AF135" s="9" t="s">
        <v>480</v>
      </c>
      <c r="AG135" s="9" t="s">
        <v>380</v>
      </c>
      <c r="AH135" s="320">
        <v>0.69502483814933269</v>
      </c>
      <c r="AI135" s="101">
        <v>2499811557.4892302</v>
      </c>
    </row>
    <row r="136" spans="2:35" ht="16.5" x14ac:dyDescent="0.3">
      <c r="B136" s="360"/>
      <c r="C136" s="264"/>
      <c r="D136" s="265"/>
      <c r="E136" s="266"/>
      <c r="F136" s="264"/>
      <c r="G136" s="309"/>
      <c r="H136" s="311"/>
      <c r="I136" s="264" t="s">
        <v>911</v>
      </c>
      <c r="J136" s="309">
        <v>121372.3063600451</v>
      </c>
      <c r="K136" s="311">
        <v>1.0117695476297279</v>
      </c>
      <c r="L136" s="264"/>
      <c r="M136" s="265"/>
      <c r="N136" s="266"/>
      <c r="O136" s="264"/>
      <c r="P136" s="265"/>
      <c r="Q136" s="266"/>
      <c r="R136" s="264"/>
      <c r="S136" s="265"/>
      <c r="T136" s="266"/>
      <c r="U136" s="264"/>
      <c r="V136" s="265"/>
      <c r="W136" s="266"/>
      <c r="X136" s="264"/>
      <c r="Y136" s="265"/>
      <c r="Z136" s="266"/>
      <c r="AA136" s="264"/>
      <c r="AB136" s="265"/>
      <c r="AC136" s="266"/>
      <c r="AE136" s="367" t="s">
        <v>833</v>
      </c>
      <c r="AF136" s="9" t="s">
        <v>481</v>
      </c>
      <c r="AG136" s="9" t="s">
        <v>380</v>
      </c>
      <c r="AH136" s="320">
        <v>1.019045455380853</v>
      </c>
      <c r="AI136" s="101">
        <v>6925104.3854809487</v>
      </c>
    </row>
    <row r="137" spans="2:35" ht="16.5" x14ac:dyDescent="0.3">
      <c r="B137" s="360"/>
      <c r="C137" s="264"/>
      <c r="D137" s="265"/>
      <c r="E137" s="266"/>
      <c r="F137" s="264"/>
      <c r="G137" s="309"/>
      <c r="H137" s="311"/>
      <c r="I137" s="264" t="s">
        <v>821</v>
      </c>
      <c r="J137" s="309">
        <v>120898.82878149269</v>
      </c>
      <c r="K137" s="311">
        <v>0.57835017101354969</v>
      </c>
      <c r="L137" s="264"/>
      <c r="M137" s="265"/>
      <c r="N137" s="266"/>
      <c r="O137" s="264"/>
      <c r="P137" s="265"/>
      <c r="Q137" s="266"/>
      <c r="R137" s="264"/>
      <c r="S137" s="265"/>
      <c r="T137" s="266"/>
      <c r="U137" s="264"/>
      <c r="V137" s="265"/>
      <c r="W137" s="266"/>
      <c r="X137" s="264"/>
      <c r="Y137" s="265"/>
      <c r="Z137" s="266"/>
      <c r="AA137" s="264"/>
      <c r="AB137" s="265"/>
      <c r="AC137" s="266"/>
      <c r="AE137" s="367" t="s">
        <v>834</v>
      </c>
      <c r="AF137" s="9" t="s">
        <v>483</v>
      </c>
      <c r="AG137" s="9" t="s">
        <v>380</v>
      </c>
      <c r="AH137" s="320">
        <v>0.91149026510959874</v>
      </c>
      <c r="AI137" s="101">
        <v>47357290.856861807</v>
      </c>
    </row>
    <row r="138" spans="2:35" ht="16.5" x14ac:dyDescent="0.3">
      <c r="B138" s="360"/>
      <c r="C138" s="264"/>
      <c r="D138" s="265"/>
      <c r="E138" s="266"/>
      <c r="F138" s="264"/>
      <c r="G138" s="309"/>
      <c r="H138" s="311"/>
      <c r="I138" s="264" t="s">
        <v>919</v>
      </c>
      <c r="J138" s="309">
        <v>119166.72261087141</v>
      </c>
      <c r="K138" s="311">
        <v>0.84124295970732699</v>
      </c>
      <c r="L138" s="264"/>
      <c r="M138" s="265"/>
      <c r="N138" s="266"/>
      <c r="O138" s="264"/>
      <c r="P138" s="265"/>
      <c r="Q138" s="266"/>
      <c r="R138" s="264"/>
      <c r="S138" s="265"/>
      <c r="T138" s="266"/>
      <c r="U138" s="264"/>
      <c r="V138" s="265"/>
      <c r="W138" s="266"/>
      <c r="X138" s="264"/>
      <c r="Y138" s="265"/>
      <c r="Z138" s="266"/>
      <c r="AA138" s="264"/>
      <c r="AB138" s="265"/>
      <c r="AC138" s="266"/>
      <c r="AE138" s="367" t="s">
        <v>832</v>
      </c>
      <c r="AF138" s="9" t="s">
        <v>484</v>
      </c>
      <c r="AG138" s="9" t="s">
        <v>380</v>
      </c>
      <c r="AH138" s="320">
        <v>1.019045455380853</v>
      </c>
      <c r="AI138" s="101">
        <v>2881081.6557752839</v>
      </c>
    </row>
    <row r="139" spans="2:35" ht="16.5" x14ac:dyDescent="0.3">
      <c r="B139" s="360"/>
      <c r="C139" s="264"/>
      <c r="D139" s="265"/>
      <c r="E139" s="266"/>
      <c r="F139" s="264"/>
      <c r="G139" s="309"/>
      <c r="H139" s="311"/>
      <c r="I139" s="264" t="s">
        <v>950</v>
      </c>
      <c r="J139" s="309">
        <v>108928.71708327059</v>
      </c>
      <c r="K139" s="311">
        <v>0.57946155196083993</v>
      </c>
      <c r="L139" s="264"/>
      <c r="M139" s="265"/>
      <c r="N139" s="266"/>
      <c r="O139" s="264"/>
      <c r="P139" s="265"/>
      <c r="Q139" s="266"/>
      <c r="R139" s="264"/>
      <c r="S139" s="265"/>
      <c r="T139" s="266"/>
      <c r="U139" s="264"/>
      <c r="V139" s="265"/>
      <c r="W139" s="266"/>
      <c r="X139" s="264"/>
      <c r="Y139" s="265"/>
      <c r="Z139" s="266"/>
      <c r="AA139" s="264"/>
      <c r="AB139" s="265"/>
      <c r="AC139" s="266"/>
      <c r="AE139" s="367" t="s">
        <v>835</v>
      </c>
      <c r="AF139" s="9" t="s">
        <v>485</v>
      </c>
      <c r="AG139" s="9" t="s">
        <v>380</v>
      </c>
      <c r="AH139" s="320">
        <v>0.85986292390893959</v>
      </c>
      <c r="AI139" s="101">
        <v>10939335827.58816</v>
      </c>
    </row>
    <row r="140" spans="2:35" ht="16.5" x14ac:dyDescent="0.3">
      <c r="B140" s="360"/>
      <c r="C140" s="264"/>
      <c r="D140" s="265"/>
      <c r="E140" s="266"/>
      <c r="F140" s="264"/>
      <c r="G140" s="309"/>
      <c r="H140" s="311"/>
      <c r="I140" s="264" t="s">
        <v>932</v>
      </c>
      <c r="J140" s="309">
        <v>96817.990524978959</v>
      </c>
      <c r="K140" s="311">
        <v>0.59467789201339682</v>
      </c>
      <c r="L140" s="264"/>
      <c r="M140" s="265"/>
      <c r="N140" s="266"/>
      <c r="O140" s="264"/>
      <c r="P140" s="265"/>
      <c r="Q140" s="266"/>
      <c r="R140" s="264"/>
      <c r="S140" s="265"/>
      <c r="T140" s="266"/>
      <c r="U140" s="264"/>
      <c r="V140" s="265"/>
      <c r="W140" s="266"/>
      <c r="X140" s="264"/>
      <c r="Y140" s="265"/>
      <c r="Z140" s="266"/>
      <c r="AA140" s="264"/>
      <c r="AB140" s="265"/>
      <c r="AC140" s="266"/>
      <c r="AE140" s="367" t="s">
        <v>836</v>
      </c>
      <c r="AF140" s="9" t="s">
        <v>489</v>
      </c>
      <c r="AG140" s="9" t="s">
        <v>380</v>
      </c>
      <c r="AH140" s="320">
        <v>1.1568527061081531</v>
      </c>
      <c r="AI140" s="101">
        <v>154527389.8330774</v>
      </c>
    </row>
    <row r="141" spans="2:35" ht="16.5" x14ac:dyDescent="0.3">
      <c r="B141" s="360"/>
      <c r="C141" s="264"/>
      <c r="D141" s="265"/>
      <c r="E141" s="266"/>
      <c r="F141" s="264"/>
      <c r="G141" s="309"/>
      <c r="H141" s="311"/>
      <c r="I141" s="264" t="s">
        <v>942</v>
      </c>
      <c r="J141" s="309">
        <v>95843.426897566605</v>
      </c>
      <c r="K141" s="311">
        <v>0.78049609778313422</v>
      </c>
      <c r="L141" s="264"/>
      <c r="M141" s="265"/>
      <c r="N141" s="266"/>
      <c r="O141" s="264"/>
      <c r="P141" s="265"/>
      <c r="Q141" s="266"/>
      <c r="R141" s="264"/>
      <c r="S141" s="265"/>
      <c r="T141" s="266"/>
      <c r="U141" s="264"/>
      <c r="V141" s="265"/>
      <c r="W141" s="266"/>
      <c r="X141" s="264"/>
      <c r="Y141" s="265"/>
      <c r="Z141" s="266"/>
      <c r="AA141" s="264"/>
      <c r="AB141" s="265"/>
      <c r="AC141" s="266"/>
      <c r="AE141" s="367" t="s">
        <v>837</v>
      </c>
      <c r="AF141" s="9" t="s">
        <v>490</v>
      </c>
      <c r="AG141" s="9" t="s">
        <v>380</v>
      </c>
      <c r="AH141" s="320">
        <v>0.66508581563451785</v>
      </c>
      <c r="AI141" s="101">
        <v>955966359.94860446</v>
      </c>
    </row>
    <row r="142" spans="2:35" ht="16.5" x14ac:dyDescent="0.3">
      <c r="B142" s="360"/>
      <c r="C142" s="264"/>
      <c r="D142" s="265"/>
      <c r="E142" s="266"/>
      <c r="F142" s="264"/>
      <c r="G142" s="309"/>
      <c r="H142" s="311"/>
      <c r="I142" s="264" t="s">
        <v>817</v>
      </c>
      <c r="J142" s="309">
        <v>94640.112609672302</v>
      </c>
      <c r="K142" s="311">
        <v>0.54546468830138428</v>
      </c>
      <c r="L142" s="264"/>
      <c r="M142" s="265"/>
      <c r="N142" s="266"/>
      <c r="O142" s="264"/>
      <c r="P142" s="265"/>
      <c r="Q142" s="266"/>
      <c r="R142" s="264"/>
      <c r="S142" s="265"/>
      <c r="T142" s="266"/>
      <c r="U142" s="264"/>
      <c r="V142" s="265"/>
      <c r="W142" s="266"/>
      <c r="X142" s="264"/>
      <c r="Y142" s="265"/>
      <c r="Z142" s="266"/>
      <c r="AA142" s="264"/>
      <c r="AB142" s="265"/>
      <c r="AC142" s="266"/>
      <c r="AE142" s="367" t="s">
        <v>838</v>
      </c>
      <c r="AF142" s="9" t="s">
        <v>492</v>
      </c>
      <c r="AG142" s="9" t="s">
        <v>380</v>
      </c>
      <c r="AH142" s="320">
        <v>0.56785607367207325</v>
      </c>
      <c r="AI142" s="101">
        <v>168169420.4385235</v>
      </c>
    </row>
    <row r="143" spans="2:35" ht="16.5" x14ac:dyDescent="0.3">
      <c r="B143" s="360"/>
      <c r="C143" s="264"/>
      <c r="D143" s="265"/>
      <c r="E143" s="266"/>
      <c r="F143" s="264"/>
      <c r="G143" s="309"/>
      <c r="H143" s="311"/>
      <c r="I143" s="264" t="s">
        <v>947</v>
      </c>
      <c r="J143" s="309">
        <v>94421.555731525164</v>
      </c>
      <c r="K143" s="311">
        <v>0.83961881491932733</v>
      </c>
      <c r="L143" s="264"/>
      <c r="M143" s="265"/>
      <c r="N143" s="266"/>
      <c r="O143" s="264"/>
      <c r="P143" s="265"/>
      <c r="Q143" s="266"/>
      <c r="R143" s="264"/>
      <c r="S143" s="265"/>
      <c r="T143" s="266"/>
      <c r="U143" s="264"/>
      <c r="V143" s="265"/>
      <c r="W143" s="266"/>
      <c r="X143" s="264"/>
      <c r="Y143" s="265"/>
      <c r="Z143" s="266"/>
      <c r="AA143" s="264"/>
      <c r="AB143" s="265"/>
      <c r="AC143" s="266"/>
      <c r="AE143" s="367" t="s">
        <v>839</v>
      </c>
      <c r="AF143" s="9" t="s">
        <v>493</v>
      </c>
      <c r="AG143" s="9" t="s">
        <v>380</v>
      </c>
      <c r="AH143" s="320">
        <v>0.71565515612265518</v>
      </c>
      <c r="AI143" s="101">
        <v>1098389125.2639439</v>
      </c>
    </row>
    <row r="144" spans="2:35" ht="16.5" x14ac:dyDescent="0.3">
      <c r="B144" s="360"/>
      <c r="C144" s="264"/>
      <c r="D144" s="265"/>
      <c r="E144" s="266"/>
      <c r="F144" s="264"/>
      <c r="G144" s="309"/>
      <c r="H144" s="311"/>
      <c r="I144" s="264" t="s">
        <v>879</v>
      </c>
      <c r="J144" s="309">
        <v>93034.226954721715</v>
      </c>
      <c r="K144" s="311">
        <v>0.68625279491094482</v>
      </c>
      <c r="L144" s="264"/>
      <c r="M144" s="265"/>
      <c r="N144" s="266"/>
      <c r="O144" s="264"/>
      <c r="P144" s="265"/>
      <c r="Q144" s="266"/>
      <c r="R144" s="264"/>
      <c r="S144" s="265"/>
      <c r="T144" s="266"/>
      <c r="U144" s="264"/>
      <c r="V144" s="265"/>
      <c r="W144" s="266"/>
      <c r="X144" s="264"/>
      <c r="Y144" s="265"/>
      <c r="Z144" s="266"/>
      <c r="AA144" s="264"/>
      <c r="AB144" s="265"/>
      <c r="AC144" s="266"/>
      <c r="AE144" s="367" t="s">
        <v>840</v>
      </c>
      <c r="AF144" s="9" t="s">
        <v>494</v>
      </c>
      <c r="AG144" s="9" t="s">
        <v>380</v>
      </c>
      <c r="AH144" s="320">
        <v>1.061633039874778</v>
      </c>
      <c r="AI144" s="101">
        <v>1604649259.549304</v>
      </c>
    </row>
    <row r="145" spans="2:35" ht="16.5" x14ac:dyDescent="0.3">
      <c r="B145" s="360"/>
      <c r="C145" s="264"/>
      <c r="D145" s="265"/>
      <c r="E145" s="266"/>
      <c r="F145" s="264"/>
      <c r="G145" s="309"/>
      <c r="H145" s="311"/>
      <c r="I145" s="264" t="s">
        <v>912</v>
      </c>
      <c r="J145" s="309">
        <v>86070.248975537805</v>
      </c>
      <c r="K145" s="311">
        <v>0.70562547809059217</v>
      </c>
      <c r="L145" s="264"/>
      <c r="M145" s="265"/>
      <c r="N145" s="266"/>
      <c r="O145" s="264"/>
      <c r="P145" s="265"/>
      <c r="Q145" s="266"/>
      <c r="R145" s="264"/>
      <c r="S145" s="265"/>
      <c r="T145" s="266"/>
      <c r="U145" s="264"/>
      <c r="V145" s="265"/>
      <c r="W145" s="266"/>
      <c r="X145" s="264"/>
      <c r="Y145" s="265"/>
      <c r="Z145" s="266"/>
      <c r="AA145" s="264"/>
      <c r="AB145" s="265"/>
      <c r="AC145" s="266"/>
      <c r="AE145" s="367" t="s">
        <v>841</v>
      </c>
      <c r="AF145" s="9" t="s">
        <v>495</v>
      </c>
      <c r="AG145" s="9" t="s">
        <v>380</v>
      </c>
      <c r="AH145" s="320">
        <v>1.181762462901528</v>
      </c>
      <c r="AI145" s="101">
        <v>43573539.126418829</v>
      </c>
    </row>
    <row r="146" spans="2:35" ht="16.5" x14ac:dyDescent="0.3">
      <c r="B146" s="360"/>
      <c r="C146" s="264"/>
      <c r="D146" s="265"/>
      <c r="E146" s="266"/>
      <c r="F146" s="264"/>
      <c r="G146" s="309"/>
      <c r="H146" s="311"/>
      <c r="I146" s="264" t="s">
        <v>952</v>
      </c>
      <c r="J146" s="309">
        <v>84065.5226339535</v>
      </c>
      <c r="K146" s="311">
        <v>0.67796781095540837</v>
      </c>
      <c r="L146" s="264"/>
      <c r="M146" s="265"/>
      <c r="N146" s="266"/>
      <c r="O146" s="264"/>
      <c r="P146" s="265"/>
      <c r="Q146" s="266"/>
      <c r="R146" s="264"/>
      <c r="S146" s="265"/>
      <c r="T146" s="266"/>
      <c r="U146" s="264"/>
      <c r="V146" s="265"/>
      <c r="W146" s="266"/>
      <c r="X146" s="264"/>
      <c r="Y146" s="265"/>
      <c r="Z146" s="266"/>
      <c r="AA146" s="264"/>
      <c r="AB146" s="265"/>
      <c r="AC146" s="266"/>
      <c r="AE146" s="367" t="s">
        <v>842</v>
      </c>
      <c r="AF146" s="9" t="s">
        <v>496</v>
      </c>
      <c r="AG146" s="9" t="s">
        <v>380</v>
      </c>
      <c r="AH146" s="320">
        <v>1.1885861622072129</v>
      </c>
      <c r="AI146" s="101">
        <v>429105765.63611889</v>
      </c>
    </row>
    <row r="147" spans="2:35" ht="16.5" x14ac:dyDescent="0.3">
      <c r="B147" s="360"/>
      <c r="C147" s="264"/>
      <c r="D147" s="265"/>
      <c r="E147" s="266"/>
      <c r="F147" s="264"/>
      <c r="G147" s="309"/>
      <c r="H147" s="311"/>
      <c r="I147" s="264" t="s">
        <v>816</v>
      </c>
      <c r="J147" s="309">
        <v>83388.243332505677</v>
      </c>
      <c r="K147" s="311">
        <v>0.64051277069250778</v>
      </c>
      <c r="L147" s="264"/>
      <c r="M147" s="265"/>
      <c r="N147" s="266"/>
      <c r="O147" s="264"/>
      <c r="P147" s="265"/>
      <c r="Q147" s="266"/>
      <c r="R147" s="264"/>
      <c r="S147" s="265"/>
      <c r="T147" s="266"/>
      <c r="U147" s="264"/>
      <c r="V147" s="265"/>
      <c r="W147" s="266"/>
      <c r="X147" s="264"/>
      <c r="Y147" s="265"/>
      <c r="Z147" s="266"/>
      <c r="AA147" s="264"/>
      <c r="AB147" s="265"/>
      <c r="AC147" s="266"/>
      <c r="AE147" s="367" t="s">
        <v>843</v>
      </c>
      <c r="AF147" s="9" t="s">
        <v>498</v>
      </c>
      <c r="AG147" s="9" t="s">
        <v>380</v>
      </c>
      <c r="AH147" s="320">
        <v>0.48374104303424798</v>
      </c>
      <c r="AI147" s="101">
        <v>4130938.9630161528</v>
      </c>
    </row>
    <row r="148" spans="2:35" ht="16.5" x14ac:dyDescent="0.3">
      <c r="B148" s="360"/>
      <c r="C148" s="264"/>
      <c r="D148" s="265"/>
      <c r="E148" s="266"/>
      <c r="F148" s="264"/>
      <c r="G148" s="309"/>
      <c r="H148" s="311"/>
      <c r="I148" s="264" t="s">
        <v>875</v>
      </c>
      <c r="J148" s="309">
        <v>83059.722622926623</v>
      </c>
      <c r="K148" s="311">
        <v>0.70189523923024444</v>
      </c>
      <c r="L148" s="264"/>
      <c r="M148" s="265"/>
      <c r="N148" s="266"/>
      <c r="O148" s="264"/>
      <c r="P148" s="265"/>
      <c r="Q148" s="266"/>
      <c r="R148" s="264"/>
      <c r="S148" s="265"/>
      <c r="T148" s="266"/>
      <c r="U148" s="264"/>
      <c r="V148" s="265"/>
      <c r="W148" s="266"/>
      <c r="X148" s="264"/>
      <c r="Y148" s="265"/>
      <c r="Z148" s="266"/>
      <c r="AA148" s="264"/>
      <c r="AB148" s="265"/>
      <c r="AC148" s="266"/>
      <c r="AE148" s="367" t="s">
        <v>844</v>
      </c>
      <c r="AF148" s="9" t="s">
        <v>499</v>
      </c>
      <c r="AG148" s="9" t="s">
        <v>380</v>
      </c>
      <c r="AH148" s="320">
        <v>0.72133806945885615</v>
      </c>
      <c r="AI148" s="101">
        <v>184750725.5506565</v>
      </c>
    </row>
    <row r="149" spans="2:35" ht="16.5" x14ac:dyDescent="0.3">
      <c r="B149" s="360"/>
      <c r="C149" s="264"/>
      <c r="D149" s="265"/>
      <c r="E149" s="266"/>
      <c r="F149" s="264"/>
      <c r="G149" s="309"/>
      <c r="H149" s="311"/>
      <c r="I149" s="264" t="s">
        <v>827</v>
      </c>
      <c r="J149" s="309">
        <v>82662.001650128106</v>
      </c>
      <c r="K149" s="311">
        <v>0.73016579613202914</v>
      </c>
      <c r="L149" s="264"/>
      <c r="M149" s="265"/>
      <c r="N149" s="266"/>
      <c r="O149" s="264"/>
      <c r="P149" s="265"/>
      <c r="Q149" s="266"/>
      <c r="R149" s="264"/>
      <c r="S149" s="265"/>
      <c r="T149" s="266"/>
      <c r="U149" s="264"/>
      <c r="V149" s="265"/>
      <c r="W149" s="266"/>
      <c r="X149" s="264"/>
      <c r="Y149" s="265"/>
      <c r="Z149" s="266"/>
      <c r="AA149" s="264"/>
      <c r="AB149" s="265"/>
      <c r="AC149" s="266"/>
      <c r="AE149" s="367" t="s">
        <v>845</v>
      </c>
      <c r="AF149" s="9" t="s">
        <v>501</v>
      </c>
      <c r="AG149" s="9" t="s">
        <v>380</v>
      </c>
      <c r="AH149" s="320">
        <v>1.019045455380853</v>
      </c>
      <c r="AI149" s="101">
        <v>27345790.449594188</v>
      </c>
    </row>
    <row r="150" spans="2:35" ht="16.5" x14ac:dyDescent="0.3">
      <c r="B150" s="360"/>
      <c r="C150" s="264"/>
      <c r="D150" s="265"/>
      <c r="E150" s="266"/>
      <c r="F150" s="264"/>
      <c r="G150" s="309"/>
      <c r="H150" s="311"/>
      <c r="I150" s="264" t="s">
        <v>864</v>
      </c>
      <c r="J150" s="309">
        <v>77469.677173748089</v>
      </c>
      <c r="K150" s="311">
        <v>0.89718794050701411</v>
      </c>
      <c r="L150" s="264"/>
      <c r="M150" s="265"/>
      <c r="N150" s="266"/>
      <c r="O150" s="264"/>
      <c r="P150" s="265"/>
      <c r="Q150" s="266"/>
      <c r="R150" s="264"/>
      <c r="S150" s="265"/>
      <c r="T150" s="266"/>
      <c r="U150" s="264"/>
      <c r="V150" s="265"/>
      <c r="W150" s="266"/>
      <c r="X150" s="264"/>
      <c r="Y150" s="265"/>
      <c r="Z150" s="266"/>
      <c r="AA150" s="264"/>
      <c r="AB150" s="265"/>
      <c r="AC150" s="266"/>
      <c r="AE150" s="367" t="s">
        <v>846</v>
      </c>
      <c r="AF150" s="9" t="s">
        <v>502</v>
      </c>
      <c r="AG150" s="9" t="s">
        <v>380</v>
      </c>
      <c r="AH150" s="320">
        <v>-0.29790615582723851</v>
      </c>
      <c r="AI150" s="101">
        <v>-1620436.5383239349</v>
      </c>
    </row>
    <row r="151" spans="2:35" ht="16.5" x14ac:dyDescent="0.3">
      <c r="B151" s="360"/>
      <c r="C151" s="264"/>
      <c r="D151" s="265"/>
      <c r="E151" s="266"/>
      <c r="F151" s="264"/>
      <c r="G151" s="309"/>
      <c r="H151" s="311"/>
      <c r="I151" s="264" t="s">
        <v>921</v>
      </c>
      <c r="J151" s="309">
        <v>76513.291594495007</v>
      </c>
      <c r="K151" s="311">
        <v>0.86486210792595575</v>
      </c>
      <c r="L151" s="264"/>
      <c r="M151" s="265"/>
      <c r="N151" s="266"/>
      <c r="O151" s="264"/>
      <c r="P151" s="265"/>
      <c r="Q151" s="266"/>
      <c r="R151" s="264"/>
      <c r="S151" s="265"/>
      <c r="T151" s="266"/>
      <c r="U151" s="264"/>
      <c r="V151" s="265"/>
      <c r="W151" s="266"/>
      <c r="X151" s="264"/>
      <c r="Y151" s="265"/>
      <c r="Z151" s="266"/>
      <c r="AA151" s="264"/>
      <c r="AB151" s="265"/>
      <c r="AC151" s="266"/>
      <c r="AE151" s="367" t="s">
        <v>847</v>
      </c>
      <c r="AF151" s="9" t="s">
        <v>503</v>
      </c>
      <c r="AG151" s="9" t="s">
        <v>380</v>
      </c>
      <c r="AH151" s="320">
        <v>-8.1490449819947172E-2</v>
      </c>
      <c r="AI151" s="101">
        <v>-7969329.9957894981</v>
      </c>
    </row>
    <row r="152" spans="2:35" ht="16.5" x14ac:dyDescent="0.3">
      <c r="B152" s="360"/>
      <c r="C152" s="264"/>
      <c r="D152" s="265"/>
      <c r="E152" s="266"/>
      <c r="F152" s="264"/>
      <c r="G152" s="309"/>
      <c r="H152" s="311"/>
      <c r="I152" s="264" t="s">
        <v>881</v>
      </c>
      <c r="J152" s="309">
        <v>76054.869594386662</v>
      </c>
      <c r="K152" s="311">
        <v>0.71117861300892837</v>
      </c>
      <c r="L152" s="264"/>
      <c r="M152" s="265"/>
      <c r="N152" s="266"/>
      <c r="O152" s="264"/>
      <c r="P152" s="265"/>
      <c r="Q152" s="266"/>
      <c r="R152" s="264"/>
      <c r="S152" s="265"/>
      <c r="T152" s="266"/>
      <c r="U152" s="264"/>
      <c r="V152" s="265"/>
      <c r="W152" s="266"/>
      <c r="X152" s="264"/>
      <c r="Y152" s="265"/>
      <c r="Z152" s="266"/>
      <c r="AA152" s="264"/>
      <c r="AB152" s="265"/>
      <c r="AC152" s="266"/>
      <c r="AE152" s="367" t="s">
        <v>848</v>
      </c>
      <c r="AF152" s="9" t="s">
        <v>504</v>
      </c>
      <c r="AG152" s="9" t="s">
        <v>380</v>
      </c>
      <c r="AH152" s="320">
        <v>0.63881119077228032</v>
      </c>
      <c r="AI152" s="101">
        <v>53204784.558836028</v>
      </c>
    </row>
    <row r="153" spans="2:35" ht="16.5" x14ac:dyDescent="0.3">
      <c r="B153" s="360"/>
      <c r="C153" s="264"/>
      <c r="D153" s="265"/>
      <c r="E153" s="266"/>
      <c r="F153" s="264"/>
      <c r="G153" s="309"/>
      <c r="H153" s="311"/>
      <c r="I153" s="264" t="s">
        <v>960</v>
      </c>
      <c r="J153" s="309">
        <v>72237.185163013462</v>
      </c>
      <c r="K153" s="311">
        <v>0.92636402574289023</v>
      </c>
      <c r="L153" s="264"/>
      <c r="M153" s="265"/>
      <c r="N153" s="266"/>
      <c r="O153" s="264"/>
      <c r="P153" s="265"/>
      <c r="Q153" s="266"/>
      <c r="R153" s="264"/>
      <c r="S153" s="265"/>
      <c r="T153" s="266"/>
      <c r="U153" s="264"/>
      <c r="V153" s="265"/>
      <c r="W153" s="266"/>
      <c r="X153" s="264"/>
      <c r="Y153" s="265"/>
      <c r="Z153" s="266"/>
      <c r="AA153" s="264"/>
      <c r="AB153" s="265"/>
      <c r="AC153" s="266"/>
      <c r="AE153" s="367" t="s">
        <v>849</v>
      </c>
      <c r="AF153" s="9" t="s">
        <v>505</v>
      </c>
      <c r="AG153" s="9" t="s">
        <v>380</v>
      </c>
      <c r="AH153" s="320">
        <v>0.60134479284912024</v>
      </c>
      <c r="AI153" s="101">
        <v>-343558.73990825273</v>
      </c>
    </row>
    <row r="154" spans="2:35" ht="16.5" x14ac:dyDescent="0.3">
      <c r="B154" s="360"/>
      <c r="C154" s="264"/>
      <c r="D154" s="265"/>
      <c r="E154" s="266"/>
      <c r="F154" s="264"/>
      <c r="G154" s="309"/>
      <c r="H154" s="311"/>
      <c r="I154" s="264" t="s">
        <v>928</v>
      </c>
      <c r="J154" s="309">
        <v>71417.804445268936</v>
      </c>
      <c r="K154" s="311">
        <v>0.71917688391121037</v>
      </c>
      <c r="L154" s="264"/>
      <c r="M154" s="265"/>
      <c r="N154" s="266"/>
      <c r="O154" s="264"/>
      <c r="P154" s="265"/>
      <c r="Q154" s="266"/>
      <c r="R154" s="264"/>
      <c r="S154" s="265"/>
      <c r="T154" s="266"/>
      <c r="U154" s="264"/>
      <c r="V154" s="265"/>
      <c r="W154" s="266"/>
      <c r="X154" s="264"/>
      <c r="Y154" s="265"/>
      <c r="Z154" s="266"/>
      <c r="AA154" s="264"/>
      <c r="AB154" s="265"/>
      <c r="AC154" s="266"/>
      <c r="AE154" s="367" t="s">
        <v>850</v>
      </c>
      <c r="AF154" s="9" t="s">
        <v>506</v>
      </c>
      <c r="AG154" s="9" t="s">
        <v>380</v>
      </c>
      <c r="AH154" s="320">
        <v>0.67632111769248504</v>
      </c>
      <c r="AI154" s="101">
        <v>-16.64758335025477</v>
      </c>
    </row>
    <row r="155" spans="2:35" ht="16.5" x14ac:dyDescent="0.3">
      <c r="B155" s="360"/>
      <c r="C155" s="264"/>
      <c r="D155" s="265"/>
      <c r="E155" s="266"/>
      <c r="F155" s="264"/>
      <c r="G155" s="309"/>
      <c r="H155" s="311"/>
      <c r="I155" s="264" t="s">
        <v>791</v>
      </c>
      <c r="J155" s="309">
        <v>70954.003917488692</v>
      </c>
      <c r="K155" s="311">
        <v>0.72551377440243392</v>
      </c>
      <c r="L155" s="264"/>
      <c r="M155" s="265"/>
      <c r="N155" s="266"/>
      <c r="O155" s="264"/>
      <c r="P155" s="265"/>
      <c r="Q155" s="266"/>
      <c r="R155" s="264"/>
      <c r="S155" s="265"/>
      <c r="T155" s="266"/>
      <c r="U155" s="264"/>
      <c r="V155" s="265"/>
      <c r="W155" s="266"/>
      <c r="X155" s="264"/>
      <c r="Y155" s="265"/>
      <c r="Z155" s="266"/>
      <c r="AA155" s="264"/>
      <c r="AB155" s="265"/>
      <c r="AC155" s="266"/>
      <c r="AE155" s="367" t="s">
        <v>851</v>
      </c>
      <c r="AF155" s="9" t="s">
        <v>508</v>
      </c>
      <c r="AG155" s="9" t="s">
        <v>380</v>
      </c>
      <c r="AH155" s="320">
        <v>1.4008144925631261</v>
      </c>
      <c r="AI155" s="101">
        <v>23778676.825554591</v>
      </c>
    </row>
    <row r="156" spans="2:35" ht="16.5" x14ac:dyDescent="0.3">
      <c r="B156" s="360"/>
      <c r="C156" s="264"/>
      <c r="D156" s="265"/>
      <c r="E156" s="266"/>
      <c r="F156" s="264"/>
      <c r="G156" s="309"/>
      <c r="H156" s="311"/>
      <c r="I156" s="264" t="s">
        <v>768</v>
      </c>
      <c r="J156" s="309">
        <v>70272.657478259644</v>
      </c>
      <c r="K156" s="311">
        <v>0.72108567771416143</v>
      </c>
      <c r="L156" s="264"/>
      <c r="M156" s="265"/>
      <c r="N156" s="266"/>
      <c r="O156" s="264"/>
      <c r="P156" s="265"/>
      <c r="Q156" s="266"/>
      <c r="R156" s="264"/>
      <c r="S156" s="265"/>
      <c r="T156" s="266"/>
      <c r="U156" s="264"/>
      <c r="V156" s="265"/>
      <c r="W156" s="266"/>
      <c r="X156" s="264"/>
      <c r="Y156" s="265"/>
      <c r="Z156" s="266"/>
      <c r="AA156" s="264"/>
      <c r="AB156" s="265"/>
      <c r="AC156" s="266"/>
      <c r="AE156" s="367" t="s">
        <v>852</v>
      </c>
      <c r="AF156" s="9" t="s">
        <v>509</v>
      </c>
      <c r="AG156" s="9" t="s">
        <v>380</v>
      </c>
      <c r="AH156" s="320">
        <v>0.6516744135924003</v>
      </c>
      <c r="AI156" s="101">
        <v>562824673.9482168</v>
      </c>
    </row>
    <row r="157" spans="2:35" ht="16.5" x14ac:dyDescent="0.3">
      <c r="B157" s="360"/>
      <c r="C157" s="264"/>
      <c r="D157" s="265"/>
      <c r="E157" s="266"/>
      <c r="F157" s="264"/>
      <c r="G157" s="309"/>
      <c r="H157" s="311"/>
      <c r="I157" s="264" t="s">
        <v>978</v>
      </c>
      <c r="J157" s="309">
        <v>66379.268218352896</v>
      </c>
      <c r="K157" s="311">
        <v>0.72063848034367606</v>
      </c>
      <c r="L157" s="264"/>
      <c r="M157" s="265"/>
      <c r="N157" s="266"/>
      <c r="O157" s="264"/>
      <c r="P157" s="265"/>
      <c r="Q157" s="266"/>
      <c r="R157" s="264"/>
      <c r="S157" s="265"/>
      <c r="T157" s="266"/>
      <c r="U157" s="264"/>
      <c r="V157" s="265"/>
      <c r="W157" s="266"/>
      <c r="X157" s="264"/>
      <c r="Y157" s="265"/>
      <c r="Z157" s="266"/>
      <c r="AA157" s="264"/>
      <c r="AB157" s="265"/>
      <c r="AC157" s="266"/>
      <c r="AE157" s="367" t="s">
        <v>853</v>
      </c>
      <c r="AF157" s="9" t="s">
        <v>510</v>
      </c>
      <c r="AG157" s="9" t="s">
        <v>380</v>
      </c>
      <c r="AH157" s="320">
        <v>0.26498268167455391</v>
      </c>
      <c r="AI157" s="101">
        <v>-5124261.9553774176</v>
      </c>
    </row>
    <row r="158" spans="2:35" ht="16.5" x14ac:dyDescent="0.3">
      <c r="B158" s="360"/>
      <c r="C158" s="264"/>
      <c r="D158" s="265"/>
      <c r="E158" s="266"/>
      <c r="F158" s="264"/>
      <c r="G158" s="309"/>
      <c r="H158" s="311"/>
      <c r="I158" s="264" t="s">
        <v>806</v>
      </c>
      <c r="J158" s="309">
        <v>66077.547267505783</v>
      </c>
      <c r="K158" s="311">
        <v>0.7268385519712951</v>
      </c>
      <c r="L158" s="264"/>
      <c r="M158" s="265"/>
      <c r="N158" s="266"/>
      <c r="O158" s="264"/>
      <c r="P158" s="265"/>
      <c r="Q158" s="266"/>
      <c r="R158" s="264"/>
      <c r="S158" s="265"/>
      <c r="T158" s="266"/>
      <c r="U158" s="264"/>
      <c r="V158" s="265"/>
      <c r="W158" s="266"/>
      <c r="X158" s="264"/>
      <c r="Y158" s="265"/>
      <c r="Z158" s="266"/>
      <c r="AA158" s="264"/>
      <c r="AB158" s="265"/>
      <c r="AC158" s="266"/>
      <c r="AE158" s="367" t="s">
        <v>854</v>
      </c>
      <c r="AF158" s="9" t="s">
        <v>511</v>
      </c>
      <c r="AG158" s="9" t="s">
        <v>380</v>
      </c>
      <c r="AH158" s="320">
        <v>0.56785607367207325</v>
      </c>
      <c r="AI158" s="101">
        <v>16805552.412907779</v>
      </c>
    </row>
    <row r="159" spans="2:35" ht="16.5" x14ac:dyDescent="0.3">
      <c r="B159" s="360"/>
      <c r="C159" s="264"/>
      <c r="D159" s="265"/>
      <c r="E159" s="266"/>
      <c r="F159" s="264"/>
      <c r="G159" s="309"/>
      <c r="H159" s="311"/>
      <c r="I159" s="264" t="s">
        <v>815</v>
      </c>
      <c r="J159" s="309">
        <v>66002.168808272618</v>
      </c>
      <c r="K159" s="311">
        <v>0.6018277266676848</v>
      </c>
      <c r="L159" s="264"/>
      <c r="M159" s="265"/>
      <c r="N159" s="266"/>
      <c r="O159" s="264"/>
      <c r="P159" s="265"/>
      <c r="Q159" s="266"/>
      <c r="R159" s="264"/>
      <c r="S159" s="265"/>
      <c r="T159" s="266"/>
      <c r="U159" s="264"/>
      <c r="V159" s="265"/>
      <c r="W159" s="266"/>
      <c r="X159" s="264"/>
      <c r="Y159" s="265"/>
      <c r="Z159" s="266"/>
      <c r="AA159" s="264"/>
      <c r="AB159" s="265"/>
      <c r="AC159" s="266"/>
      <c r="AE159" s="367" t="s">
        <v>855</v>
      </c>
      <c r="AF159" s="9" t="s">
        <v>512</v>
      </c>
      <c r="AG159" s="9" t="s">
        <v>380</v>
      </c>
      <c r="AH159" s="320">
        <v>0.85716610319098741</v>
      </c>
      <c r="AI159" s="101">
        <v>377022374.17969328</v>
      </c>
    </row>
    <row r="160" spans="2:35" ht="16.5" x14ac:dyDescent="0.3">
      <c r="B160" s="360"/>
      <c r="C160" s="264"/>
      <c r="D160" s="265"/>
      <c r="E160" s="266"/>
      <c r="F160" s="264"/>
      <c r="G160" s="309"/>
      <c r="H160" s="311"/>
      <c r="I160" s="264" t="s">
        <v>826</v>
      </c>
      <c r="J160" s="309">
        <v>61034.186972480515</v>
      </c>
      <c r="K160" s="311">
        <v>0.54895587791035605</v>
      </c>
      <c r="L160" s="264"/>
      <c r="M160" s="265"/>
      <c r="N160" s="266"/>
      <c r="O160" s="264"/>
      <c r="P160" s="265"/>
      <c r="Q160" s="266"/>
      <c r="R160" s="264"/>
      <c r="S160" s="265"/>
      <c r="T160" s="266"/>
      <c r="U160" s="264"/>
      <c r="V160" s="265"/>
      <c r="W160" s="266"/>
      <c r="X160" s="264"/>
      <c r="Y160" s="265"/>
      <c r="Z160" s="266"/>
      <c r="AA160" s="264"/>
      <c r="AB160" s="265"/>
      <c r="AC160" s="266"/>
      <c r="AE160" s="367" t="s">
        <v>856</v>
      </c>
      <c r="AF160" s="9" t="s">
        <v>513</v>
      </c>
      <c r="AG160" s="9" t="s">
        <v>380</v>
      </c>
      <c r="AH160" s="320">
        <v>0.82927177807373975</v>
      </c>
      <c r="AI160" s="101">
        <v>209261621.83286369</v>
      </c>
    </row>
    <row r="161" spans="2:35" ht="16.5" x14ac:dyDescent="0.3">
      <c r="B161" s="360"/>
      <c r="C161" s="264"/>
      <c r="D161" s="265"/>
      <c r="E161" s="266"/>
      <c r="F161" s="264"/>
      <c r="G161" s="309"/>
      <c r="H161" s="311"/>
      <c r="I161" s="264" t="s">
        <v>989</v>
      </c>
      <c r="J161" s="309">
        <v>57040.068921368867</v>
      </c>
      <c r="K161" s="311">
        <v>0.86268919197549288</v>
      </c>
      <c r="L161" s="264"/>
      <c r="M161" s="265"/>
      <c r="N161" s="266"/>
      <c r="O161" s="264"/>
      <c r="P161" s="265"/>
      <c r="Q161" s="266"/>
      <c r="R161" s="264"/>
      <c r="S161" s="265"/>
      <c r="T161" s="266"/>
      <c r="U161" s="264"/>
      <c r="V161" s="265"/>
      <c r="W161" s="266"/>
      <c r="X161" s="264"/>
      <c r="Y161" s="265"/>
      <c r="Z161" s="266"/>
      <c r="AA161" s="264"/>
      <c r="AB161" s="265"/>
      <c r="AC161" s="266"/>
      <c r="AE161" s="367" t="s">
        <v>857</v>
      </c>
      <c r="AF161" s="9" t="s">
        <v>514</v>
      </c>
      <c r="AG161" s="9" t="s">
        <v>380</v>
      </c>
      <c r="AH161" s="320">
        <v>0.67632111769248504</v>
      </c>
      <c r="AI161" s="101">
        <v>1835532.8892060311</v>
      </c>
    </row>
    <row r="162" spans="2:35" ht="16.5" x14ac:dyDescent="0.3">
      <c r="B162" s="360"/>
      <c r="C162" s="264"/>
      <c r="D162" s="265"/>
      <c r="E162" s="266"/>
      <c r="F162" s="264"/>
      <c r="G162" s="309"/>
      <c r="H162" s="311"/>
      <c r="I162" s="264" t="s">
        <v>891</v>
      </c>
      <c r="J162" s="309">
        <v>56773.787520956947</v>
      </c>
      <c r="K162" s="311">
        <v>0.65980252339004331</v>
      </c>
      <c r="L162" s="264"/>
      <c r="M162" s="265"/>
      <c r="N162" s="266"/>
      <c r="O162" s="264"/>
      <c r="P162" s="265"/>
      <c r="Q162" s="266"/>
      <c r="R162" s="264"/>
      <c r="S162" s="265"/>
      <c r="T162" s="266"/>
      <c r="U162" s="264"/>
      <c r="V162" s="265"/>
      <c r="W162" s="266"/>
      <c r="X162" s="264"/>
      <c r="Y162" s="265"/>
      <c r="Z162" s="266"/>
      <c r="AA162" s="264"/>
      <c r="AB162" s="265"/>
      <c r="AC162" s="266"/>
      <c r="AE162" s="367" t="s">
        <v>858</v>
      </c>
      <c r="AF162" s="9" t="s">
        <v>515</v>
      </c>
      <c r="AG162" s="9" t="s">
        <v>380</v>
      </c>
      <c r="AH162" s="320">
        <v>0.60134479284912024</v>
      </c>
      <c r="AI162" s="101">
        <v>-1243654.067002781</v>
      </c>
    </row>
    <row r="163" spans="2:35" ht="16.5" x14ac:dyDescent="0.3">
      <c r="B163" s="360"/>
      <c r="C163" s="264"/>
      <c r="D163" s="265"/>
      <c r="E163" s="266"/>
      <c r="F163" s="264"/>
      <c r="G163" s="309"/>
      <c r="H163" s="311"/>
      <c r="I163" s="264" t="s">
        <v>776</v>
      </c>
      <c r="J163" s="309">
        <v>56560.272794962228</v>
      </c>
      <c r="K163" s="311">
        <v>0.94377739482923473</v>
      </c>
      <c r="L163" s="264"/>
      <c r="M163" s="265"/>
      <c r="N163" s="266"/>
      <c r="O163" s="264"/>
      <c r="P163" s="265"/>
      <c r="Q163" s="266"/>
      <c r="R163" s="264"/>
      <c r="S163" s="265"/>
      <c r="T163" s="266"/>
      <c r="U163" s="264"/>
      <c r="V163" s="265"/>
      <c r="W163" s="266"/>
      <c r="X163" s="264"/>
      <c r="Y163" s="265"/>
      <c r="Z163" s="266"/>
      <c r="AA163" s="264"/>
      <c r="AB163" s="265"/>
      <c r="AC163" s="266"/>
      <c r="AE163" s="367" t="s">
        <v>859</v>
      </c>
      <c r="AF163" s="9" t="s">
        <v>516</v>
      </c>
      <c r="AG163" s="9" t="s">
        <v>380</v>
      </c>
      <c r="AH163" s="320">
        <v>0.49041259424410832</v>
      </c>
      <c r="AI163" s="101">
        <v>11273844.789920259</v>
      </c>
    </row>
    <row r="164" spans="2:35" ht="16.5" x14ac:dyDescent="0.3">
      <c r="B164" s="360"/>
      <c r="C164" s="264"/>
      <c r="D164" s="265"/>
      <c r="E164" s="266"/>
      <c r="F164" s="264"/>
      <c r="G164" s="309"/>
      <c r="H164" s="311"/>
      <c r="I164" s="264" t="s">
        <v>778</v>
      </c>
      <c r="J164" s="309">
        <v>56189.162458674284</v>
      </c>
      <c r="K164" s="311">
        <v>0.7225139538433607</v>
      </c>
      <c r="L164" s="264"/>
      <c r="M164" s="265"/>
      <c r="N164" s="266"/>
      <c r="O164" s="264"/>
      <c r="P164" s="265"/>
      <c r="Q164" s="266"/>
      <c r="R164" s="264"/>
      <c r="S164" s="265"/>
      <c r="T164" s="266"/>
      <c r="U164" s="264"/>
      <c r="V164" s="265"/>
      <c r="W164" s="266"/>
      <c r="X164" s="264"/>
      <c r="Y164" s="265"/>
      <c r="Z164" s="266"/>
      <c r="AA164" s="264"/>
      <c r="AB164" s="265"/>
      <c r="AC164" s="266"/>
      <c r="AE164" s="367" t="s">
        <v>860</v>
      </c>
      <c r="AF164" s="9" t="s">
        <v>517</v>
      </c>
      <c r="AG164" s="9" t="s">
        <v>380</v>
      </c>
      <c r="AH164" s="320">
        <v>0.86176616981631449</v>
      </c>
      <c r="AI164" s="101">
        <v>125804310.0659107</v>
      </c>
    </row>
    <row r="165" spans="2:35" ht="16.5" x14ac:dyDescent="0.3">
      <c r="B165" s="360"/>
      <c r="C165" s="264"/>
      <c r="D165" s="265"/>
      <c r="E165" s="266"/>
      <c r="F165" s="264"/>
      <c r="G165" s="309"/>
      <c r="H165" s="311"/>
      <c r="I165" s="264" t="s">
        <v>903</v>
      </c>
      <c r="J165" s="309">
        <v>55515.625242568152</v>
      </c>
      <c r="K165" s="311">
        <v>0.67632111769248504</v>
      </c>
      <c r="L165" s="264"/>
      <c r="M165" s="265"/>
      <c r="N165" s="266"/>
      <c r="O165" s="264"/>
      <c r="P165" s="265"/>
      <c r="Q165" s="266"/>
      <c r="R165" s="264"/>
      <c r="S165" s="265"/>
      <c r="T165" s="266"/>
      <c r="U165" s="264"/>
      <c r="V165" s="265"/>
      <c r="W165" s="266"/>
      <c r="X165" s="264"/>
      <c r="Y165" s="265"/>
      <c r="Z165" s="266"/>
      <c r="AA165" s="264"/>
      <c r="AB165" s="265"/>
      <c r="AC165" s="266"/>
      <c r="AE165" s="367" t="s">
        <v>861</v>
      </c>
      <c r="AF165" s="9" t="s">
        <v>518</v>
      </c>
      <c r="AG165" s="9" t="s">
        <v>380</v>
      </c>
      <c r="AH165" s="320">
        <v>0.54816098009615932</v>
      </c>
      <c r="AI165" s="101">
        <v>27210836.069397788</v>
      </c>
    </row>
    <row r="166" spans="2:35" ht="16.5" x14ac:dyDescent="0.3">
      <c r="B166" s="360"/>
      <c r="C166" s="264"/>
      <c r="D166" s="265"/>
      <c r="E166" s="266"/>
      <c r="F166" s="264"/>
      <c r="G166" s="309"/>
      <c r="H166" s="311"/>
      <c r="I166" s="264" t="s">
        <v>769</v>
      </c>
      <c r="J166" s="309">
        <v>54015.895846271182</v>
      </c>
      <c r="K166" s="311">
        <v>0.4875149496672419</v>
      </c>
      <c r="L166" s="264"/>
      <c r="M166" s="265"/>
      <c r="N166" s="266"/>
      <c r="O166" s="264"/>
      <c r="P166" s="265"/>
      <c r="Q166" s="266"/>
      <c r="R166" s="264"/>
      <c r="S166" s="265"/>
      <c r="T166" s="266"/>
      <c r="U166" s="264"/>
      <c r="V166" s="265"/>
      <c r="W166" s="266"/>
      <c r="X166" s="264"/>
      <c r="Y166" s="265"/>
      <c r="Z166" s="266"/>
      <c r="AA166" s="264"/>
      <c r="AB166" s="265"/>
      <c r="AC166" s="266"/>
      <c r="AE166" s="367" t="s">
        <v>862</v>
      </c>
      <c r="AF166" s="9" t="s">
        <v>519</v>
      </c>
      <c r="AG166" s="9" t="s">
        <v>380</v>
      </c>
      <c r="AH166" s="320">
        <v>0.83871121164751539</v>
      </c>
      <c r="AI166" s="101">
        <v>174645271.35266361</v>
      </c>
    </row>
    <row r="167" spans="2:35" ht="16.5" x14ac:dyDescent="0.3">
      <c r="B167" s="360"/>
      <c r="C167" s="264"/>
      <c r="D167" s="265"/>
      <c r="E167" s="266"/>
      <c r="F167" s="264"/>
      <c r="G167" s="309"/>
      <c r="H167" s="311"/>
      <c r="I167" s="264" t="s">
        <v>848</v>
      </c>
      <c r="J167" s="309">
        <v>53204.784558836029</v>
      </c>
      <c r="K167" s="311">
        <v>0.63881119077228032</v>
      </c>
      <c r="L167" s="264"/>
      <c r="M167" s="265"/>
      <c r="N167" s="266"/>
      <c r="O167" s="264"/>
      <c r="P167" s="265"/>
      <c r="Q167" s="266"/>
      <c r="R167" s="264"/>
      <c r="S167" s="265"/>
      <c r="T167" s="266"/>
      <c r="U167" s="264"/>
      <c r="V167" s="265"/>
      <c r="W167" s="266"/>
      <c r="X167" s="264"/>
      <c r="Y167" s="265"/>
      <c r="Z167" s="266"/>
      <c r="AA167" s="264"/>
      <c r="AB167" s="265"/>
      <c r="AC167" s="266"/>
      <c r="AE167" s="367" t="s">
        <v>863</v>
      </c>
      <c r="AF167" s="9" t="s">
        <v>520</v>
      </c>
      <c r="AG167" s="9" t="s">
        <v>380</v>
      </c>
      <c r="AH167" s="320">
        <v>0.86985757780141537</v>
      </c>
      <c r="AI167" s="101">
        <v>488811780.62289828</v>
      </c>
    </row>
    <row r="168" spans="2:35" ht="16.5" x14ac:dyDescent="0.3">
      <c r="B168" s="360"/>
      <c r="C168" s="264"/>
      <c r="D168" s="265"/>
      <c r="E168" s="266"/>
      <c r="F168" s="264"/>
      <c r="G168" s="309"/>
      <c r="H168" s="311"/>
      <c r="I168" s="264" t="s">
        <v>797</v>
      </c>
      <c r="J168" s="309">
        <v>52112.93114054652</v>
      </c>
      <c r="K168" s="311">
        <v>0.8010451950615054</v>
      </c>
      <c r="L168" s="264"/>
      <c r="M168" s="265"/>
      <c r="N168" s="266"/>
      <c r="O168" s="264"/>
      <c r="P168" s="265"/>
      <c r="Q168" s="266"/>
      <c r="R168" s="264"/>
      <c r="S168" s="265"/>
      <c r="T168" s="266"/>
      <c r="U168" s="264"/>
      <c r="V168" s="265"/>
      <c r="W168" s="266"/>
      <c r="X168" s="264"/>
      <c r="Y168" s="265"/>
      <c r="Z168" s="266"/>
      <c r="AA168" s="264"/>
      <c r="AB168" s="265"/>
      <c r="AC168" s="266"/>
      <c r="AE168" s="367" t="s">
        <v>864</v>
      </c>
      <c r="AF168" s="9" t="s">
        <v>521</v>
      </c>
      <c r="AG168" s="9" t="s">
        <v>380</v>
      </c>
      <c r="AH168" s="320">
        <v>0.89718794050701411</v>
      </c>
      <c r="AI168" s="101">
        <v>77469677.173748091</v>
      </c>
    </row>
    <row r="169" spans="2:35" ht="16.5" x14ac:dyDescent="0.3">
      <c r="B169" s="360"/>
      <c r="C169" s="264"/>
      <c r="D169" s="265"/>
      <c r="E169" s="266"/>
      <c r="F169" s="264"/>
      <c r="G169" s="309"/>
      <c r="H169" s="311"/>
      <c r="I169" s="264" t="s">
        <v>906</v>
      </c>
      <c r="J169" s="309">
        <v>49300.471490486969</v>
      </c>
      <c r="K169" s="311">
        <v>0.48374104303424798</v>
      </c>
      <c r="L169" s="264"/>
      <c r="M169" s="265"/>
      <c r="N169" s="266"/>
      <c r="O169" s="264"/>
      <c r="P169" s="265"/>
      <c r="Q169" s="266"/>
      <c r="R169" s="264"/>
      <c r="S169" s="265"/>
      <c r="T169" s="266"/>
      <c r="U169" s="264"/>
      <c r="V169" s="265"/>
      <c r="W169" s="266"/>
      <c r="X169" s="264"/>
      <c r="Y169" s="265"/>
      <c r="Z169" s="266"/>
      <c r="AA169" s="264"/>
      <c r="AB169" s="265"/>
      <c r="AC169" s="266"/>
      <c r="AE169" s="367" t="s">
        <v>865</v>
      </c>
      <c r="AF169" s="9" t="s">
        <v>522</v>
      </c>
      <c r="AG169" s="9" t="s">
        <v>380</v>
      </c>
      <c r="AH169" s="320">
        <v>1.044032899687551</v>
      </c>
      <c r="AI169" s="101">
        <v>377851791.19546819</v>
      </c>
    </row>
    <row r="170" spans="2:35" ht="16.5" x14ac:dyDescent="0.3">
      <c r="B170" s="360"/>
      <c r="C170" s="264"/>
      <c r="D170" s="265"/>
      <c r="E170" s="266"/>
      <c r="F170" s="264"/>
      <c r="G170" s="309"/>
      <c r="H170" s="311"/>
      <c r="I170" s="264" t="s">
        <v>834</v>
      </c>
      <c r="J170" s="309">
        <v>47357.290856861808</v>
      </c>
      <c r="K170" s="311">
        <v>0.91149026510959874</v>
      </c>
      <c r="L170" s="264"/>
      <c r="M170" s="265"/>
      <c r="N170" s="266"/>
      <c r="O170" s="264"/>
      <c r="P170" s="265"/>
      <c r="Q170" s="266"/>
      <c r="R170" s="264"/>
      <c r="S170" s="265"/>
      <c r="T170" s="266"/>
      <c r="U170" s="264"/>
      <c r="V170" s="265"/>
      <c r="W170" s="266"/>
      <c r="X170" s="264"/>
      <c r="Y170" s="265"/>
      <c r="Z170" s="266"/>
      <c r="AA170" s="264"/>
      <c r="AB170" s="265"/>
      <c r="AC170" s="266"/>
      <c r="AE170" s="367" t="s">
        <v>866</v>
      </c>
      <c r="AF170" s="9" t="s">
        <v>523</v>
      </c>
      <c r="AG170" s="9" t="s">
        <v>380</v>
      </c>
      <c r="AH170" s="320">
        <v>0.94128087121806492</v>
      </c>
      <c r="AI170" s="101">
        <v>147312022.57826349</v>
      </c>
    </row>
    <row r="171" spans="2:35" ht="16.5" x14ac:dyDescent="0.3">
      <c r="B171" s="360"/>
      <c r="C171" s="264"/>
      <c r="D171" s="265"/>
      <c r="E171" s="266"/>
      <c r="F171" s="264"/>
      <c r="G171" s="309"/>
      <c r="H171" s="311"/>
      <c r="I171" s="264" t="s">
        <v>900</v>
      </c>
      <c r="J171" s="309">
        <v>46319.678261620989</v>
      </c>
      <c r="K171" s="311">
        <v>0.80616706638750246</v>
      </c>
      <c r="L171" s="264"/>
      <c r="M171" s="265"/>
      <c r="N171" s="266"/>
      <c r="O171" s="264"/>
      <c r="P171" s="265"/>
      <c r="Q171" s="266"/>
      <c r="R171" s="264"/>
      <c r="S171" s="265"/>
      <c r="T171" s="266"/>
      <c r="U171" s="264"/>
      <c r="V171" s="265"/>
      <c r="W171" s="266"/>
      <c r="X171" s="264"/>
      <c r="Y171" s="265"/>
      <c r="Z171" s="266"/>
      <c r="AA171" s="264"/>
      <c r="AB171" s="265"/>
      <c r="AC171" s="266"/>
      <c r="AE171" s="367" t="s">
        <v>867</v>
      </c>
      <c r="AF171" s="9" t="s">
        <v>524</v>
      </c>
      <c r="AG171" s="9" t="s">
        <v>380</v>
      </c>
      <c r="AH171" s="320">
        <v>0.67632111769248493</v>
      </c>
      <c r="AI171" s="101">
        <v>493763.16027271887</v>
      </c>
    </row>
    <row r="172" spans="2:35" ht="16.5" x14ac:dyDescent="0.3">
      <c r="B172" s="360"/>
      <c r="C172" s="264"/>
      <c r="D172" s="265"/>
      <c r="E172" s="266"/>
      <c r="F172" s="264"/>
      <c r="G172" s="309"/>
      <c r="H172" s="311"/>
      <c r="I172" s="264" t="s">
        <v>841</v>
      </c>
      <c r="J172" s="309">
        <v>43573.539126418829</v>
      </c>
      <c r="K172" s="311">
        <v>1.181762462901528</v>
      </c>
      <c r="L172" s="264"/>
      <c r="M172" s="265"/>
      <c r="N172" s="266"/>
      <c r="O172" s="264"/>
      <c r="P172" s="265"/>
      <c r="Q172" s="266"/>
      <c r="R172" s="264"/>
      <c r="S172" s="265"/>
      <c r="T172" s="266"/>
      <c r="U172" s="264"/>
      <c r="V172" s="265"/>
      <c r="W172" s="266"/>
      <c r="X172" s="264"/>
      <c r="Y172" s="265"/>
      <c r="Z172" s="266"/>
      <c r="AA172" s="264"/>
      <c r="AB172" s="265"/>
      <c r="AC172" s="266"/>
      <c r="AE172" s="367" t="s">
        <v>868</v>
      </c>
      <c r="AF172" s="9" t="s">
        <v>526</v>
      </c>
      <c r="AG172" s="9" t="s">
        <v>380</v>
      </c>
      <c r="AH172" s="320">
        <v>0.67714981933154839</v>
      </c>
      <c r="AI172" s="101">
        <v>41923039.273818277</v>
      </c>
    </row>
    <row r="173" spans="2:35" ht="16.5" x14ac:dyDescent="0.3">
      <c r="B173" s="360"/>
      <c r="C173" s="264"/>
      <c r="D173" s="265"/>
      <c r="E173" s="266"/>
      <c r="F173" s="264"/>
      <c r="G173" s="309"/>
      <c r="H173" s="311"/>
      <c r="I173" s="264" t="s">
        <v>868</v>
      </c>
      <c r="J173" s="309">
        <v>41923.039273818278</v>
      </c>
      <c r="K173" s="311">
        <v>0.67714981933154839</v>
      </c>
      <c r="L173" s="264"/>
      <c r="M173" s="265"/>
      <c r="N173" s="266"/>
      <c r="O173" s="264"/>
      <c r="P173" s="265"/>
      <c r="Q173" s="266"/>
      <c r="R173" s="264"/>
      <c r="S173" s="265"/>
      <c r="T173" s="266"/>
      <c r="U173" s="264"/>
      <c r="V173" s="265"/>
      <c r="W173" s="266"/>
      <c r="X173" s="264"/>
      <c r="Y173" s="265"/>
      <c r="Z173" s="266"/>
      <c r="AA173" s="264"/>
      <c r="AB173" s="265"/>
      <c r="AC173" s="266"/>
      <c r="AE173" s="367" t="s">
        <v>869</v>
      </c>
      <c r="AF173" s="9" t="s">
        <v>527</v>
      </c>
      <c r="AG173" s="9" t="s">
        <v>380</v>
      </c>
      <c r="AH173" s="320">
        <v>0.81987986508601274</v>
      </c>
      <c r="AI173" s="101">
        <v>185612561.64232841</v>
      </c>
    </row>
    <row r="174" spans="2:35" ht="16.5" x14ac:dyDescent="0.3">
      <c r="B174" s="360"/>
      <c r="C174" s="264"/>
      <c r="D174" s="265"/>
      <c r="E174" s="266"/>
      <c r="F174" s="264"/>
      <c r="G174" s="309"/>
      <c r="H174" s="311"/>
      <c r="I174" s="264" t="s">
        <v>923</v>
      </c>
      <c r="J174" s="309">
        <v>41650.038724333259</v>
      </c>
      <c r="K174" s="311">
        <v>0.86673018700093696</v>
      </c>
      <c r="L174" s="264"/>
      <c r="M174" s="265"/>
      <c r="N174" s="266"/>
      <c r="O174" s="264"/>
      <c r="P174" s="265"/>
      <c r="Q174" s="266"/>
      <c r="R174" s="264"/>
      <c r="S174" s="265"/>
      <c r="T174" s="266"/>
      <c r="U174" s="264"/>
      <c r="V174" s="265"/>
      <c r="W174" s="266"/>
      <c r="X174" s="264"/>
      <c r="Y174" s="265"/>
      <c r="Z174" s="266"/>
      <c r="AA174" s="264"/>
      <c r="AB174" s="265"/>
      <c r="AC174" s="266"/>
      <c r="AE174" s="367" t="s">
        <v>870</v>
      </c>
      <c r="AF174" s="9" t="s">
        <v>528</v>
      </c>
      <c r="AG174" s="9" t="s">
        <v>380</v>
      </c>
      <c r="AH174" s="320">
        <v>0.84885820372823662</v>
      </c>
      <c r="AI174" s="101">
        <v>1537333376.7455399</v>
      </c>
    </row>
    <row r="175" spans="2:35" ht="16.5" x14ac:dyDescent="0.3">
      <c r="B175" s="360"/>
      <c r="C175" s="264"/>
      <c r="D175" s="265"/>
      <c r="E175" s="266"/>
      <c r="F175" s="264"/>
      <c r="G175" s="309"/>
      <c r="H175" s="311"/>
      <c r="I175" s="264" t="s">
        <v>964</v>
      </c>
      <c r="J175" s="309">
        <v>41038.92051854165</v>
      </c>
      <c r="K175" s="311">
        <v>0.86268919197549288</v>
      </c>
      <c r="L175" s="264"/>
      <c r="M175" s="265"/>
      <c r="N175" s="266"/>
      <c r="O175" s="264"/>
      <c r="P175" s="265"/>
      <c r="Q175" s="266"/>
      <c r="R175" s="264"/>
      <c r="S175" s="265"/>
      <c r="T175" s="266"/>
      <c r="U175" s="264"/>
      <c r="V175" s="265"/>
      <c r="W175" s="266"/>
      <c r="X175" s="264"/>
      <c r="Y175" s="265"/>
      <c r="Z175" s="266"/>
      <c r="AA175" s="264"/>
      <c r="AB175" s="265"/>
      <c r="AC175" s="266"/>
      <c r="AE175" s="367" t="s">
        <v>871</v>
      </c>
      <c r="AF175" s="9" t="s">
        <v>529</v>
      </c>
      <c r="AG175" s="9" t="s">
        <v>380</v>
      </c>
      <c r="AH175" s="320">
        <v>0.85623739967818346</v>
      </c>
      <c r="AI175" s="101">
        <v>28840699.673587881</v>
      </c>
    </row>
    <row r="176" spans="2:35" ht="16.5" x14ac:dyDescent="0.3">
      <c r="B176" s="360"/>
      <c r="C176" s="264"/>
      <c r="D176" s="265"/>
      <c r="E176" s="266"/>
      <c r="F176" s="264"/>
      <c r="G176" s="309"/>
      <c r="H176" s="311"/>
      <c r="I176" s="264" t="s">
        <v>824</v>
      </c>
      <c r="J176" s="309">
        <v>40775.443482944473</v>
      </c>
      <c r="K176" s="311">
        <v>0.96081572567432627</v>
      </c>
      <c r="L176" s="264"/>
      <c r="M176" s="265"/>
      <c r="N176" s="266"/>
      <c r="O176" s="264"/>
      <c r="P176" s="265"/>
      <c r="Q176" s="266"/>
      <c r="R176" s="264"/>
      <c r="S176" s="265"/>
      <c r="T176" s="266"/>
      <c r="U176" s="264"/>
      <c r="V176" s="265"/>
      <c r="W176" s="266"/>
      <c r="X176" s="264"/>
      <c r="Y176" s="265"/>
      <c r="Z176" s="266"/>
      <c r="AA176" s="264"/>
      <c r="AB176" s="265"/>
      <c r="AC176" s="266"/>
      <c r="AE176" s="367" t="s">
        <v>872</v>
      </c>
      <c r="AF176" s="9" t="s">
        <v>530</v>
      </c>
      <c r="AG176" s="9" t="s">
        <v>380</v>
      </c>
      <c r="AH176" s="320">
        <v>0.59018368624080864</v>
      </c>
      <c r="AI176" s="101">
        <v>38027741.558386497</v>
      </c>
    </row>
    <row r="177" spans="2:35" ht="16.5" x14ac:dyDescent="0.3">
      <c r="B177" s="360"/>
      <c r="C177" s="264"/>
      <c r="D177" s="265"/>
      <c r="E177" s="266"/>
      <c r="F177" s="264"/>
      <c r="G177" s="309"/>
      <c r="H177" s="311"/>
      <c r="I177" s="264" t="s">
        <v>805</v>
      </c>
      <c r="J177" s="309">
        <v>38876.918630317996</v>
      </c>
      <c r="K177" s="311">
        <v>0.68537799843022018</v>
      </c>
      <c r="L177" s="264"/>
      <c r="M177" s="265"/>
      <c r="N177" s="266"/>
      <c r="O177" s="264"/>
      <c r="P177" s="265"/>
      <c r="Q177" s="266"/>
      <c r="R177" s="264"/>
      <c r="S177" s="265"/>
      <c r="T177" s="266"/>
      <c r="U177" s="264"/>
      <c r="V177" s="265"/>
      <c r="W177" s="266"/>
      <c r="X177" s="264"/>
      <c r="Y177" s="265"/>
      <c r="Z177" s="266"/>
      <c r="AA177" s="264"/>
      <c r="AB177" s="265"/>
      <c r="AC177" s="266"/>
      <c r="AE177" s="367" t="s">
        <v>873</v>
      </c>
      <c r="AF177" s="9" t="s">
        <v>531</v>
      </c>
      <c r="AG177" s="9" t="s">
        <v>380</v>
      </c>
      <c r="AH177" s="320">
        <v>0.79840825322957654</v>
      </c>
      <c r="AI177" s="101">
        <v>218541618.55457729</v>
      </c>
    </row>
    <row r="178" spans="2:35" ht="16.5" x14ac:dyDescent="0.3">
      <c r="B178" s="360"/>
      <c r="C178" s="264"/>
      <c r="D178" s="265"/>
      <c r="E178" s="266"/>
      <c r="F178" s="264"/>
      <c r="G178" s="309"/>
      <c r="H178" s="311"/>
      <c r="I178" s="264" t="s">
        <v>976</v>
      </c>
      <c r="J178" s="309">
        <v>38406.062703121061</v>
      </c>
      <c r="K178" s="311">
        <v>0.72063848034367606</v>
      </c>
      <c r="L178" s="264"/>
      <c r="M178" s="265"/>
      <c r="N178" s="266"/>
      <c r="O178" s="264"/>
      <c r="P178" s="265"/>
      <c r="Q178" s="266"/>
      <c r="R178" s="264"/>
      <c r="S178" s="265"/>
      <c r="T178" s="266"/>
      <c r="U178" s="264"/>
      <c r="V178" s="265"/>
      <c r="W178" s="266"/>
      <c r="X178" s="264"/>
      <c r="Y178" s="265"/>
      <c r="Z178" s="266"/>
      <c r="AA178" s="264"/>
      <c r="AB178" s="265"/>
      <c r="AC178" s="266"/>
      <c r="AE178" s="367" t="s">
        <v>874</v>
      </c>
      <c r="AF178" s="9" t="s">
        <v>532</v>
      </c>
      <c r="AG178" s="9" t="s">
        <v>380</v>
      </c>
      <c r="AH178" s="320">
        <v>0.84108035715956786</v>
      </c>
      <c r="AI178" s="101">
        <v>239181276.04255739</v>
      </c>
    </row>
    <row r="179" spans="2:35" ht="16.5" x14ac:dyDescent="0.3">
      <c r="B179" s="360"/>
      <c r="C179" s="264"/>
      <c r="D179" s="265"/>
      <c r="E179" s="266"/>
      <c r="F179" s="264"/>
      <c r="G179" s="309"/>
      <c r="H179" s="311"/>
      <c r="I179" s="264" t="s">
        <v>872</v>
      </c>
      <c r="J179" s="309">
        <v>38027.7415583865</v>
      </c>
      <c r="K179" s="311">
        <v>0.59018368624080864</v>
      </c>
      <c r="L179" s="264"/>
      <c r="M179" s="265"/>
      <c r="N179" s="266"/>
      <c r="O179" s="264"/>
      <c r="P179" s="265"/>
      <c r="Q179" s="266"/>
      <c r="R179" s="264"/>
      <c r="S179" s="265"/>
      <c r="T179" s="266"/>
      <c r="U179" s="264"/>
      <c r="V179" s="265"/>
      <c r="W179" s="266"/>
      <c r="X179" s="264"/>
      <c r="Y179" s="265"/>
      <c r="Z179" s="266"/>
      <c r="AA179" s="264"/>
      <c r="AB179" s="265"/>
      <c r="AC179" s="266"/>
      <c r="AE179" s="367" t="s">
        <v>875</v>
      </c>
      <c r="AF179" s="9" t="s">
        <v>533</v>
      </c>
      <c r="AG179" s="9" t="s">
        <v>380</v>
      </c>
      <c r="AH179" s="320">
        <v>0.70189523923024444</v>
      </c>
      <c r="AI179" s="101">
        <v>83059722.622926623</v>
      </c>
    </row>
    <row r="180" spans="2:35" ht="16.5" x14ac:dyDescent="0.3">
      <c r="B180" s="360"/>
      <c r="C180" s="264"/>
      <c r="D180" s="265"/>
      <c r="E180" s="266"/>
      <c r="F180" s="264"/>
      <c r="G180" s="309"/>
      <c r="H180" s="311"/>
      <c r="I180" s="264" t="s">
        <v>963</v>
      </c>
      <c r="J180" s="309">
        <v>37652.0504425525</v>
      </c>
      <c r="K180" s="311">
        <v>0.86268919197549288</v>
      </c>
      <c r="L180" s="264"/>
      <c r="M180" s="265"/>
      <c r="N180" s="266"/>
      <c r="O180" s="264"/>
      <c r="P180" s="265"/>
      <c r="Q180" s="266"/>
      <c r="R180" s="264"/>
      <c r="S180" s="265"/>
      <c r="T180" s="266"/>
      <c r="U180" s="264"/>
      <c r="V180" s="265"/>
      <c r="W180" s="266"/>
      <c r="X180" s="264"/>
      <c r="Y180" s="265"/>
      <c r="Z180" s="266"/>
      <c r="AA180" s="264"/>
      <c r="AB180" s="265"/>
      <c r="AC180" s="266"/>
      <c r="AE180" s="367" t="s">
        <v>876</v>
      </c>
      <c r="AF180" s="9" t="s">
        <v>534</v>
      </c>
      <c r="AG180" s="9" t="s">
        <v>380</v>
      </c>
      <c r="AH180" s="320">
        <v>0.56184878347211908</v>
      </c>
      <c r="AI180" s="101">
        <v>772497865.23260593</v>
      </c>
    </row>
    <row r="181" spans="2:35" ht="16.5" x14ac:dyDescent="0.3">
      <c r="B181" s="360"/>
      <c r="C181" s="264"/>
      <c r="D181" s="265"/>
      <c r="E181" s="266"/>
      <c r="F181" s="264"/>
      <c r="G181" s="309"/>
      <c r="H181" s="311"/>
      <c r="I181" s="264" t="s">
        <v>887</v>
      </c>
      <c r="J181" s="309">
        <v>37224.747071519232</v>
      </c>
      <c r="K181" s="311">
        <v>1.0239028079058481</v>
      </c>
      <c r="L181" s="264"/>
      <c r="M181" s="265"/>
      <c r="N181" s="266"/>
      <c r="O181" s="264"/>
      <c r="P181" s="265"/>
      <c r="Q181" s="266"/>
      <c r="R181" s="264"/>
      <c r="S181" s="265"/>
      <c r="T181" s="266"/>
      <c r="U181" s="264"/>
      <c r="V181" s="265"/>
      <c r="W181" s="266"/>
      <c r="X181" s="264"/>
      <c r="Y181" s="265"/>
      <c r="Z181" s="266"/>
      <c r="AA181" s="264"/>
      <c r="AB181" s="265"/>
      <c r="AC181" s="266"/>
      <c r="AE181" s="367" t="s">
        <v>877</v>
      </c>
      <c r="AF181" s="9" t="s">
        <v>535</v>
      </c>
      <c r="AG181" s="9" t="s">
        <v>380</v>
      </c>
      <c r="AH181" s="320">
        <v>0.75845618011759774</v>
      </c>
      <c r="AI181" s="101">
        <v>3872633.7230458162</v>
      </c>
    </row>
    <row r="182" spans="2:35" ht="16.5" x14ac:dyDescent="0.3">
      <c r="B182" s="360"/>
      <c r="C182" s="264"/>
      <c r="D182" s="265"/>
      <c r="E182" s="266"/>
      <c r="F182" s="264"/>
      <c r="G182" s="309"/>
      <c r="H182" s="311"/>
      <c r="I182" s="264" t="s">
        <v>909</v>
      </c>
      <c r="J182" s="309">
        <v>37135.747011323787</v>
      </c>
      <c r="K182" s="311">
        <v>0.50318765887085115</v>
      </c>
      <c r="L182" s="264"/>
      <c r="M182" s="265"/>
      <c r="N182" s="266"/>
      <c r="O182" s="264"/>
      <c r="P182" s="265"/>
      <c r="Q182" s="266"/>
      <c r="R182" s="264"/>
      <c r="S182" s="265"/>
      <c r="T182" s="266"/>
      <c r="U182" s="264"/>
      <c r="V182" s="265"/>
      <c r="W182" s="266"/>
      <c r="X182" s="264"/>
      <c r="Y182" s="265"/>
      <c r="Z182" s="266"/>
      <c r="AA182" s="264"/>
      <c r="AB182" s="265"/>
      <c r="AC182" s="266"/>
      <c r="AE182" s="367" t="s">
        <v>878</v>
      </c>
      <c r="AF182" s="9" t="s">
        <v>536</v>
      </c>
      <c r="AG182" s="9" t="s">
        <v>380</v>
      </c>
      <c r="AH182" s="320">
        <v>1.1932856108051451</v>
      </c>
      <c r="AI182" s="101">
        <v>1013167448.648054</v>
      </c>
    </row>
    <row r="183" spans="2:35" ht="16.5" x14ac:dyDescent="0.3">
      <c r="B183" s="360"/>
      <c r="C183" s="264"/>
      <c r="D183" s="265"/>
      <c r="E183" s="266"/>
      <c r="F183" s="264"/>
      <c r="G183" s="309"/>
      <c r="H183" s="311"/>
      <c r="I183" s="264" t="s">
        <v>901</v>
      </c>
      <c r="J183" s="309">
        <v>37134.660572769564</v>
      </c>
      <c r="K183" s="311">
        <v>0.66258619071337832</v>
      </c>
      <c r="L183" s="264"/>
      <c r="M183" s="265"/>
      <c r="N183" s="266"/>
      <c r="O183" s="264"/>
      <c r="P183" s="265"/>
      <c r="Q183" s="266"/>
      <c r="R183" s="264"/>
      <c r="S183" s="265"/>
      <c r="T183" s="266"/>
      <c r="U183" s="264"/>
      <c r="V183" s="265"/>
      <c r="W183" s="266"/>
      <c r="X183" s="264"/>
      <c r="Y183" s="265"/>
      <c r="Z183" s="266"/>
      <c r="AA183" s="264"/>
      <c r="AB183" s="265"/>
      <c r="AC183" s="266"/>
      <c r="AE183" s="367" t="s">
        <v>879</v>
      </c>
      <c r="AF183" s="9" t="s">
        <v>537</v>
      </c>
      <c r="AG183" s="9" t="s">
        <v>380</v>
      </c>
      <c r="AH183" s="320">
        <v>0.68625279491094482</v>
      </c>
      <c r="AI183" s="101">
        <v>93034226.954721719</v>
      </c>
    </row>
    <row r="184" spans="2:35" ht="16.5" x14ac:dyDescent="0.3">
      <c r="B184" s="360"/>
      <c r="C184" s="264"/>
      <c r="D184" s="265"/>
      <c r="E184" s="266"/>
      <c r="F184" s="264"/>
      <c r="G184" s="309"/>
      <c r="H184" s="311"/>
      <c r="I184" s="264" t="s">
        <v>779</v>
      </c>
      <c r="J184" s="309">
        <v>34213.029551758991</v>
      </c>
      <c r="K184" s="311">
        <v>1.1235838665288811</v>
      </c>
      <c r="L184" s="264"/>
      <c r="M184" s="265"/>
      <c r="N184" s="266"/>
      <c r="O184" s="264"/>
      <c r="P184" s="265"/>
      <c r="Q184" s="266"/>
      <c r="R184" s="264"/>
      <c r="S184" s="265"/>
      <c r="T184" s="266"/>
      <c r="U184" s="264"/>
      <c r="V184" s="265"/>
      <c r="W184" s="266"/>
      <c r="X184" s="264"/>
      <c r="Y184" s="265"/>
      <c r="Z184" s="266"/>
      <c r="AA184" s="264"/>
      <c r="AB184" s="265"/>
      <c r="AC184" s="266"/>
      <c r="AE184" s="367" t="s">
        <v>880</v>
      </c>
      <c r="AF184" s="9" t="s">
        <v>539</v>
      </c>
      <c r="AG184" s="9" t="s">
        <v>380</v>
      </c>
      <c r="AH184" s="320">
        <v>0.90829626410904252</v>
      </c>
      <c r="AI184" s="101">
        <v>169102644.05772299</v>
      </c>
    </row>
    <row r="185" spans="2:35" ht="16.5" x14ac:dyDescent="0.3">
      <c r="B185" s="360"/>
      <c r="C185" s="264"/>
      <c r="D185" s="265"/>
      <c r="E185" s="266"/>
      <c r="F185" s="264"/>
      <c r="G185" s="309"/>
      <c r="H185" s="311"/>
      <c r="I185" s="264" t="s">
        <v>915</v>
      </c>
      <c r="J185" s="309">
        <v>33436.700799320497</v>
      </c>
      <c r="K185" s="311">
        <v>0.83978681200501126</v>
      </c>
      <c r="L185" s="264"/>
      <c r="M185" s="265"/>
      <c r="N185" s="266"/>
      <c r="O185" s="264"/>
      <c r="P185" s="265"/>
      <c r="Q185" s="266"/>
      <c r="R185" s="264"/>
      <c r="S185" s="265"/>
      <c r="T185" s="266"/>
      <c r="U185" s="264"/>
      <c r="V185" s="265"/>
      <c r="W185" s="266"/>
      <c r="X185" s="264"/>
      <c r="Y185" s="265"/>
      <c r="Z185" s="266"/>
      <c r="AA185" s="264"/>
      <c r="AB185" s="265"/>
      <c r="AC185" s="266"/>
      <c r="AE185" s="367" t="s">
        <v>881</v>
      </c>
      <c r="AF185" s="9" t="s">
        <v>540</v>
      </c>
      <c r="AG185" s="9" t="s">
        <v>380</v>
      </c>
      <c r="AH185" s="320">
        <v>0.71117861300892837</v>
      </c>
      <c r="AI185" s="101">
        <v>76054869.594386667</v>
      </c>
    </row>
    <row r="186" spans="2:35" ht="16.5" x14ac:dyDescent="0.3">
      <c r="B186" s="360"/>
      <c r="C186" s="264"/>
      <c r="D186" s="265"/>
      <c r="E186" s="266"/>
      <c r="F186" s="264"/>
      <c r="G186" s="309"/>
      <c r="H186" s="311"/>
      <c r="I186" s="264" t="s">
        <v>893</v>
      </c>
      <c r="J186" s="309">
        <v>33201.65555371331</v>
      </c>
      <c r="K186" s="311">
        <v>0.6823024996808541</v>
      </c>
      <c r="L186" s="264"/>
      <c r="M186" s="265"/>
      <c r="N186" s="266"/>
      <c r="O186" s="264"/>
      <c r="P186" s="265"/>
      <c r="Q186" s="266"/>
      <c r="R186" s="264"/>
      <c r="S186" s="265"/>
      <c r="T186" s="266"/>
      <c r="U186" s="264"/>
      <c r="V186" s="265"/>
      <c r="W186" s="266"/>
      <c r="X186" s="264"/>
      <c r="Y186" s="265"/>
      <c r="Z186" s="266"/>
      <c r="AA186" s="264"/>
      <c r="AB186" s="265"/>
      <c r="AC186" s="266"/>
      <c r="AE186" s="367" t="s">
        <v>882</v>
      </c>
      <c r="AF186" s="9" t="s">
        <v>541</v>
      </c>
      <c r="AG186" s="9" t="s">
        <v>380</v>
      </c>
      <c r="AH186" s="320">
        <v>0.76625827628697762</v>
      </c>
      <c r="AI186" s="101">
        <v>28625607.502654638</v>
      </c>
    </row>
    <row r="187" spans="2:35" ht="16.5" x14ac:dyDescent="0.3">
      <c r="B187" s="360"/>
      <c r="C187" s="264"/>
      <c r="D187" s="265"/>
      <c r="E187" s="266"/>
      <c r="F187" s="264"/>
      <c r="G187" s="309"/>
      <c r="H187" s="311"/>
      <c r="I187" s="264" t="s">
        <v>780</v>
      </c>
      <c r="J187" s="309">
        <v>32251.824731008339</v>
      </c>
      <c r="K187" s="311">
        <v>0.67961499680956139</v>
      </c>
      <c r="L187" s="264"/>
      <c r="M187" s="265"/>
      <c r="N187" s="266"/>
      <c r="O187" s="264"/>
      <c r="P187" s="265"/>
      <c r="Q187" s="266"/>
      <c r="R187" s="264"/>
      <c r="S187" s="265"/>
      <c r="T187" s="266"/>
      <c r="U187" s="264"/>
      <c r="V187" s="265"/>
      <c r="W187" s="266"/>
      <c r="X187" s="264"/>
      <c r="Y187" s="265"/>
      <c r="Z187" s="266"/>
      <c r="AA187" s="264"/>
      <c r="AB187" s="265"/>
      <c r="AC187" s="266"/>
      <c r="AE187" s="367" t="s">
        <v>883</v>
      </c>
      <c r="AF187" s="9" t="s">
        <v>542</v>
      </c>
      <c r="AG187" s="9" t="s">
        <v>380</v>
      </c>
      <c r="AH187" s="320">
        <v>0.67632111769248493</v>
      </c>
      <c r="AI187" s="101">
        <v>686546.76063622604</v>
      </c>
    </row>
    <row r="188" spans="2:35" ht="16.5" x14ac:dyDescent="0.3">
      <c r="B188" s="360"/>
      <c r="C188" s="264"/>
      <c r="D188" s="265"/>
      <c r="E188" s="266"/>
      <c r="F188" s="264"/>
      <c r="G188" s="309"/>
      <c r="H188" s="311"/>
      <c r="I188" s="264" t="s">
        <v>982</v>
      </c>
      <c r="J188" s="309">
        <v>30701.484787320511</v>
      </c>
      <c r="K188" s="311">
        <v>0.86268919197549276</v>
      </c>
      <c r="L188" s="264"/>
      <c r="M188" s="265"/>
      <c r="N188" s="266"/>
      <c r="O188" s="264"/>
      <c r="P188" s="265"/>
      <c r="Q188" s="266"/>
      <c r="R188" s="264"/>
      <c r="S188" s="265"/>
      <c r="T188" s="266"/>
      <c r="U188" s="264"/>
      <c r="V188" s="265"/>
      <c r="W188" s="266"/>
      <c r="X188" s="264"/>
      <c r="Y188" s="265"/>
      <c r="Z188" s="266"/>
      <c r="AA188" s="264"/>
      <c r="AB188" s="265"/>
      <c r="AC188" s="266"/>
      <c r="AE188" s="367" t="s">
        <v>884</v>
      </c>
      <c r="AF188" s="9" t="s">
        <v>543</v>
      </c>
      <c r="AG188" s="9" t="s">
        <v>380</v>
      </c>
      <c r="AH188" s="320">
        <v>1.1223474195959731</v>
      </c>
      <c r="AI188" s="101">
        <v>289366843.72448689</v>
      </c>
    </row>
    <row r="189" spans="2:35" ht="16.5" x14ac:dyDescent="0.3">
      <c r="B189" s="360"/>
      <c r="C189" s="264"/>
      <c r="D189" s="265"/>
      <c r="E189" s="266"/>
      <c r="F189" s="264"/>
      <c r="G189" s="309"/>
      <c r="H189" s="311"/>
      <c r="I189" s="264" t="s">
        <v>934</v>
      </c>
      <c r="J189" s="309">
        <v>29275.727110254778</v>
      </c>
      <c r="K189" s="311">
        <v>0.66207110177626616</v>
      </c>
      <c r="L189" s="264"/>
      <c r="M189" s="265"/>
      <c r="N189" s="266"/>
      <c r="O189" s="264"/>
      <c r="P189" s="265"/>
      <c r="Q189" s="266"/>
      <c r="R189" s="264"/>
      <c r="S189" s="265"/>
      <c r="T189" s="266"/>
      <c r="U189" s="264"/>
      <c r="V189" s="265"/>
      <c r="W189" s="266"/>
      <c r="X189" s="264"/>
      <c r="Y189" s="265"/>
      <c r="Z189" s="266"/>
      <c r="AA189" s="264"/>
      <c r="AB189" s="265"/>
      <c r="AC189" s="266"/>
      <c r="AE189" s="367" t="s">
        <v>885</v>
      </c>
      <c r="AF189" s="9" t="s">
        <v>544</v>
      </c>
      <c r="AG189" s="9" t="s">
        <v>380</v>
      </c>
      <c r="AH189" s="320">
        <v>0.91218133064986695</v>
      </c>
      <c r="AI189" s="101">
        <v>1343669.700846019</v>
      </c>
    </row>
    <row r="190" spans="2:35" ht="16.5" x14ac:dyDescent="0.3">
      <c r="B190" s="360"/>
      <c r="C190" s="264"/>
      <c r="D190" s="265"/>
      <c r="E190" s="266"/>
      <c r="F190" s="264"/>
      <c r="G190" s="309"/>
      <c r="H190" s="311"/>
      <c r="I190" s="264" t="s">
        <v>831</v>
      </c>
      <c r="J190" s="309">
        <v>28995.723435968921</v>
      </c>
      <c r="K190" s="311">
        <v>0.68445135185271755</v>
      </c>
      <c r="L190" s="264"/>
      <c r="M190" s="265"/>
      <c r="N190" s="266"/>
      <c r="O190" s="264"/>
      <c r="P190" s="265"/>
      <c r="Q190" s="266"/>
      <c r="R190" s="264"/>
      <c r="S190" s="265"/>
      <c r="T190" s="266"/>
      <c r="U190" s="264"/>
      <c r="V190" s="265"/>
      <c r="W190" s="266"/>
      <c r="X190" s="264"/>
      <c r="Y190" s="265"/>
      <c r="Z190" s="266"/>
      <c r="AA190" s="264"/>
      <c r="AB190" s="265"/>
      <c r="AC190" s="266"/>
      <c r="AE190" s="367" t="s">
        <v>886</v>
      </c>
      <c r="AF190" s="9" t="s">
        <v>545</v>
      </c>
      <c r="AG190" s="9" t="s">
        <v>380</v>
      </c>
      <c r="AH190" s="320">
        <v>0.86242343287593515</v>
      </c>
      <c r="AI190" s="101">
        <v>10973605574.08782</v>
      </c>
    </row>
    <row r="191" spans="2:35" ht="16.5" x14ac:dyDescent="0.3">
      <c r="B191" s="360"/>
      <c r="C191" s="264"/>
      <c r="D191" s="265"/>
      <c r="E191" s="266"/>
      <c r="F191" s="264"/>
      <c r="G191" s="309"/>
      <c r="H191" s="311"/>
      <c r="I191" s="264" t="s">
        <v>871</v>
      </c>
      <c r="J191" s="309">
        <v>28840.699673587882</v>
      </c>
      <c r="K191" s="311">
        <v>0.85623739967818346</v>
      </c>
      <c r="L191" s="264"/>
      <c r="M191" s="265"/>
      <c r="N191" s="266"/>
      <c r="O191" s="264"/>
      <c r="P191" s="265"/>
      <c r="Q191" s="266"/>
      <c r="R191" s="264"/>
      <c r="S191" s="265"/>
      <c r="T191" s="266"/>
      <c r="U191" s="264"/>
      <c r="V191" s="265"/>
      <c r="W191" s="266"/>
      <c r="X191" s="264"/>
      <c r="Y191" s="265"/>
      <c r="Z191" s="266"/>
      <c r="AA191" s="264"/>
      <c r="AB191" s="265"/>
      <c r="AC191" s="266"/>
      <c r="AE191" s="367" t="s">
        <v>887</v>
      </c>
      <c r="AF191" s="9" t="s">
        <v>546</v>
      </c>
      <c r="AG191" s="9" t="s">
        <v>380</v>
      </c>
      <c r="AH191" s="320">
        <v>1.0239028079058481</v>
      </c>
      <c r="AI191" s="101">
        <v>37224747.071519233</v>
      </c>
    </row>
    <row r="192" spans="2:35" ht="16.5" x14ac:dyDescent="0.3">
      <c r="B192" s="360"/>
      <c r="C192" s="264"/>
      <c r="D192" s="265"/>
      <c r="E192" s="266"/>
      <c r="F192" s="264"/>
      <c r="G192" s="309"/>
      <c r="H192" s="311"/>
      <c r="I192" s="264" t="s">
        <v>882</v>
      </c>
      <c r="J192" s="309">
        <v>28625.607502654639</v>
      </c>
      <c r="K192" s="311">
        <v>0.76625827628697762</v>
      </c>
      <c r="L192" s="264"/>
      <c r="M192" s="265"/>
      <c r="N192" s="266"/>
      <c r="O192" s="264"/>
      <c r="P192" s="265"/>
      <c r="Q192" s="266"/>
      <c r="R192" s="264"/>
      <c r="S192" s="265"/>
      <c r="T192" s="266"/>
      <c r="U192" s="264"/>
      <c r="V192" s="265"/>
      <c r="W192" s="266"/>
      <c r="X192" s="264"/>
      <c r="Y192" s="265"/>
      <c r="Z192" s="266"/>
      <c r="AA192" s="264"/>
      <c r="AB192" s="265"/>
      <c r="AC192" s="266"/>
      <c r="AE192" s="367" t="s">
        <v>888</v>
      </c>
      <c r="AF192" s="9" t="s">
        <v>547</v>
      </c>
      <c r="AG192" s="9" t="s">
        <v>380</v>
      </c>
      <c r="AH192" s="320">
        <v>0.71700818354192331</v>
      </c>
      <c r="AI192" s="101">
        <v>512780631.56006521</v>
      </c>
    </row>
    <row r="193" spans="2:35" ht="16.5" x14ac:dyDescent="0.3">
      <c r="B193" s="360"/>
      <c r="C193" s="264"/>
      <c r="D193" s="265"/>
      <c r="E193" s="266"/>
      <c r="F193" s="264"/>
      <c r="G193" s="309"/>
      <c r="H193" s="311"/>
      <c r="I193" s="264" t="s">
        <v>782</v>
      </c>
      <c r="J193" s="309">
        <v>28602.81447716647</v>
      </c>
      <c r="K193" s="311">
        <v>0.89734609116835817</v>
      </c>
      <c r="L193" s="264"/>
      <c r="M193" s="265"/>
      <c r="N193" s="266"/>
      <c r="O193" s="264"/>
      <c r="P193" s="265"/>
      <c r="Q193" s="266"/>
      <c r="R193" s="264"/>
      <c r="S193" s="265"/>
      <c r="T193" s="266"/>
      <c r="U193" s="264"/>
      <c r="V193" s="265"/>
      <c r="W193" s="266"/>
      <c r="X193" s="264"/>
      <c r="Y193" s="265"/>
      <c r="Z193" s="266"/>
      <c r="AA193" s="264"/>
      <c r="AB193" s="265"/>
      <c r="AC193" s="266"/>
      <c r="AE193" s="367" t="s">
        <v>889</v>
      </c>
      <c r="AF193" s="9" t="s">
        <v>548</v>
      </c>
      <c r="AG193" s="9" t="s">
        <v>380</v>
      </c>
      <c r="AH193" s="320">
        <v>0.8657984690179843</v>
      </c>
      <c r="AI193" s="101">
        <v>1918516.4976510911</v>
      </c>
    </row>
    <row r="194" spans="2:35" ht="16.5" x14ac:dyDescent="0.3">
      <c r="B194" s="360"/>
      <c r="C194" s="264"/>
      <c r="D194" s="265"/>
      <c r="E194" s="266"/>
      <c r="F194" s="264"/>
      <c r="G194" s="309"/>
      <c r="H194" s="311"/>
      <c r="I194" s="264" t="s">
        <v>986</v>
      </c>
      <c r="J194" s="309">
        <v>28310.85142456989</v>
      </c>
      <c r="K194" s="311">
        <v>0.86268919197549288</v>
      </c>
      <c r="L194" s="264"/>
      <c r="M194" s="265"/>
      <c r="N194" s="266"/>
      <c r="O194" s="264"/>
      <c r="P194" s="265"/>
      <c r="Q194" s="266"/>
      <c r="R194" s="264"/>
      <c r="S194" s="265"/>
      <c r="T194" s="266"/>
      <c r="U194" s="264"/>
      <c r="V194" s="265"/>
      <c r="W194" s="266"/>
      <c r="X194" s="264"/>
      <c r="Y194" s="265"/>
      <c r="Z194" s="266"/>
      <c r="AA194" s="264"/>
      <c r="AB194" s="265"/>
      <c r="AC194" s="266"/>
      <c r="AE194" s="367" t="s">
        <v>890</v>
      </c>
      <c r="AF194" s="9" t="s">
        <v>549</v>
      </c>
      <c r="AG194" s="9" t="s">
        <v>380</v>
      </c>
      <c r="AH194" s="320">
        <v>0.97851591510576386</v>
      </c>
      <c r="AI194" s="101">
        <v>349431521.7662338</v>
      </c>
    </row>
    <row r="195" spans="2:35" ht="16.5" x14ac:dyDescent="0.3">
      <c r="B195" s="360"/>
      <c r="C195" s="264"/>
      <c r="D195" s="265"/>
      <c r="E195" s="266"/>
      <c r="F195" s="264"/>
      <c r="G195" s="309"/>
      <c r="H195" s="311"/>
      <c r="I195" s="264" t="s">
        <v>936</v>
      </c>
      <c r="J195" s="309">
        <v>28267.327794411613</v>
      </c>
      <c r="K195" s="311">
        <v>1.019045455380853</v>
      </c>
      <c r="L195" s="264"/>
      <c r="M195" s="265"/>
      <c r="N195" s="266"/>
      <c r="O195" s="264"/>
      <c r="P195" s="265"/>
      <c r="Q195" s="266"/>
      <c r="R195" s="264"/>
      <c r="S195" s="265"/>
      <c r="T195" s="266"/>
      <c r="U195" s="264"/>
      <c r="V195" s="265"/>
      <c r="W195" s="266"/>
      <c r="X195" s="264"/>
      <c r="Y195" s="265"/>
      <c r="Z195" s="266"/>
      <c r="AA195" s="264"/>
      <c r="AB195" s="265"/>
      <c r="AC195" s="266"/>
      <c r="AE195" s="367" t="s">
        <v>891</v>
      </c>
      <c r="AF195" s="9" t="s">
        <v>550</v>
      </c>
      <c r="AG195" s="9" t="s">
        <v>380</v>
      </c>
      <c r="AH195" s="320">
        <v>0.65980252339004331</v>
      </c>
      <c r="AI195" s="101">
        <v>56773787.520956948</v>
      </c>
    </row>
    <row r="196" spans="2:35" ht="16.5" x14ac:dyDescent="0.3">
      <c r="B196" s="360"/>
      <c r="C196" s="264"/>
      <c r="D196" s="265"/>
      <c r="E196" s="266"/>
      <c r="F196" s="264"/>
      <c r="G196" s="309"/>
      <c r="H196" s="311"/>
      <c r="I196" s="264" t="s">
        <v>845</v>
      </c>
      <c r="J196" s="309">
        <v>27345.790449594188</v>
      </c>
      <c r="K196" s="311">
        <v>1.019045455380853</v>
      </c>
      <c r="L196" s="264"/>
      <c r="M196" s="265"/>
      <c r="N196" s="266"/>
      <c r="O196" s="264"/>
      <c r="P196" s="265"/>
      <c r="Q196" s="266"/>
      <c r="R196" s="264"/>
      <c r="S196" s="265"/>
      <c r="T196" s="266"/>
      <c r="U196" s="264"/>
      <c r="V196" s="265"/>
      <c r="W196" s="266"/>
      <c r="X196" s="264"/>
      <c r="Y196" s="265"/>
      <c r="Z196" s="266"/>
      <c r="AA196" s="264"/>
      <c r="AB196" s="265"/>
      <c r="AC196" s="266"/>
      <c r="AE196" s="367" t="s">
        <v>892</v>
      </c>
      <c r="AF196" s="9" t="s">
        <v>551</v>
      </c>
      <c r="AG196" s="9" t="s">
        <v>380</v>
      </c>
      <c r="AH196" s="320">
        <v>0.78189308031158922</v>
      </c>
      <c r="AI196" s="101">
        <v>483759571.89975119</v>
      </c>
    </row>
    <row r="197" spans="2:35" ht="16.5" x14ac:dyDescent="0.3">
      <c r="B197" s="360"/>
      <c r="C197" s="264"/>
      <c r="D197" s="265"/>
      <c r="E197" s="266"/>
      <c r="F197" s="264"/>
      <c r="G197" s="309"/>
      <c r="H197" s="311"/>
      <c r="I197" s="264" t="s">
        <v>861</v>
      </c>
      <c r="J197" s="309">
        <v>27210.836069397788</v>
      </c>
      <c r="K197" s="311">
        <v>0.54816098009615932</v>
      </c>
      <c r="L197" s="264"/>
      <c r="M197" s="265"/>
      <c r="N197" s="266"/>
      <c r="O197" s="264"/>
      <c r="P197" s="265"/>
      <c r="Q197" s="266"/>
      <c r="R197" s="264"/>
      <c r="S197" s="265"/>
      <c r="T197" s="266"/>
      <c r="U197" s="264"/>
      <c r="V197" s="265"/>
      <c r="W197" s="266"/>
      <c r="X197" s="264"/>
      <c r="Y197" s="265"/>
      <c r="Z197" s="266"/>
      <c r="AA197" s="264"/>
      <c r="AB197" s="265"/>
      <c r="AC197" s="266"/>
      <c r="AE197" s="367" t="s">
        <v>893</v>
      </c>
      <c r="AF197" s="9" t="s">
        <v>552</v>
      </c>
      <c r="AG197" s="9" t="s">
        <v>380</v>
      </c>
      <c r="AH197" s="320">
        <v>0.6823024996808541</v>
      </c>
      <c r="AI197" s="101">
        <v>33201655.553713311</v>
      </c>
    </row>
    <row r="198" spans="2:35" ht="16.5" x14ac:dyDescent="0.3">
      <c r="B198" s="360"/>
      <c r="C198" s="264"/>
      <c r="D198" s="265"/>
      <c r="E198" s="266"/>
      <c r="F198" s="264"/>
      <c r="G198" s="309"/>
      <c r="H198" s="311"/>
      <c r="I198" s="264" t="s">
        <v>788</v>
      </c>
      <c r="J198" s="309">
        <v>24516.148595249681</v>
      </c>
      <c r="K198" s="311">
        <v>0.49164720192335182</v>
      </c>
      <c r="L198" s="264"/>
      <c r="M198" s="265"/>
      <c r="N198" s="266"/>
      <c r="O198" s="264"/>
      <c r="P198" s="265"/>
      <c r="Q198" s="266"/>
      <c r="R198" s="264"/>
      <c r="S198" s="265"/>
      <c r="T198" s="266"/>
      <c r="U198" s="264"/>
      <c r="V198" s="265"/>
      <c r="W198" s="266"/>
      <c r="X198" s="264"/>
      <c r="Y198" s="265"/>
      <c r="Z198" s="266"/>
      <c r="AA198" s="264"/>
      <c r="AB198" s="265"/>
      <c r="AC198" s="266"/>
      <c r="AE198" s="367" t="s">
        <v>894</v>
      </c>
      <c r="AF198" s="9" t="s">
        <v>553</v>
      </c>
      <c r="AG198" s="9" t="s">
        <v>380</v>
      </c>
      <c r="AH198" s="320">
        <v>0.83573421547241999</v>
      </c>
      <c r="AI198" s="101">
        <v>607553963.69873106</v>
      </c>
    </row>
    <row r="199" spans="2:35" ht="16.5" x14ac:dyDescent="0.3">
      <c r="B199" s="360"/>
      <c r="C199" s="264"/>
      <c r="D199" s="265"/>
      <c r="E199" s="266"/>
      <c r="F199" s="264"/>
      <c r="G199" s="309"/>
      <c r="H199" s="311"/>
      <c r="I199" s="264" t="s">
        <v>965</v>
      </c>
      <c r="J199" s="309">
        <v>24029.651104226832</v>
      </c>
      <c r="K199" s="311">
        <v>0.72063848034367606</v>
      </c>
      <c r="L199" s="264"/>
      <c r="M199" s="265"/>
      <c r="N199" s="266"/>
      <c r="O199" s="264"/>
      <c r="P199" s="265"/>
      <c r="Q199" s="266"/>
      <c r="R199" s="264"/>
      <c r="S199" s="265"/>
      <c r="T199" s="266"/>
      <c r="U199" s="264"/>
      <c r="V199" s="265"/>
      <c r="W199" s="266"/>
      <c r="X199" s="264"/>
      <c r="Y199" s="265"/>
      <c r="Z199" s="266"/>
      <c r="AA199" s="264"/>
      <c r="AB199" s="265"/>
      <c r="AC199" s="266"/>
      <c r="AE199" s="367" t="s">
        <v>895</v>
      </c>
      <c r="AF199" s="9" t="s">
        <v>554</v>
      </c>
      <c r="AG199" s="9" t="s">
        <v>380</v>
      </c>
      <c r="AH199" s="320">
        <v>-0.29677673514858438</v>
      </c>
      <c r="AI199" s="101">
        <v>-6439330.7737597376</v>
      </c>
    </row>
    <row r="200" spans="2:35" ht="16.5" x14ac:dyDescent="0.3">
      <c r="B200" s="360"/>
      <c r="C200" s="264"/>
      <c r="D200" s="265"/>
      <c r="E200" s="266"/>
      <c r="F200" s="264"/>
      <c r="G200" s="309"/>
      <c r="H200" s="311"/>
      <c r="I200" s="264" t="s">
        <v>851</v>
      </c>
      <c r="J200" s="309">
        <v>23778.67682555459</v>
      </c>
      <c r="K200" s="311">
        <v>1.4008144925631261</v>
      </c>
      <c r="L200" s="264"/>
      <c r="M200" s="265"/>
      <c r="N200" s="266"/>
      <c r="O200" s="264"/>
      <c r="P200" s="265"/>
      <c r="Q200" s="266"/>
      <c r="R200" s="264"/>
      <c r="S200" s="265"/>
      <c r="T200" s="266"/>
      <c r="U200" s="264"/>
      <c r="V200" s="265"/>
      <c r="W200" s="266"/>
      <c r="X200" s="264"/>
      <c r="Y200" s="265"/>
      <c r="Z200" s="266"/>
      <c r="AA200" s="264"/>
      <c r="AB200" s="265"/>
      <c r="AC200" s="266"/>
      <c r="AE200" s="367" t="s">
        <v>896</v>
      </c>
      <c r="AF200" s="9" t="s">
        <v>555</v>
      </c>
      <c r="AG200" s="9" t="s">
        <v>380</v>
      </c>
      <c r="AH200" s="320">
        <v>0.73095122924557965</v>
      </c>
      <c r="AI200" s="101">
        <v>270007992.69123799</v>
      </c>
    </row>
    <row r="201" spans="2:35" ht="16.5" x14ac:dyDescent="0.3">
      <c r="B201" s="360"/>
      <c r="C201" s="264"/>
      <c r="D201" s="265"/>
      <c r="E201" s="266"/>
      <c r="F201" s="264"/>
      <c r="G201" s="309"/>
      <c r="H201" s="311"/>
      <c r="I201" s="264" t="s">
        <v>790</v>
      </c>
      <c r="J201" s="309">
        <v>22983.880244499313</v>
      </c>
      <c r="K201" s="311">
        <v>1.0366872174614259</v>
      </c>
      <c r="L201" s="264"/>
      <c r="M201" s="265"/>
      <c r="N201" s="266"/>
      <c r="O201" s="264"/>
      <c r="P201" s="265"/>
      <c r="Q201" s="266"/>
      <c r="R201" s="264"/>
      <c r="S201" s="265"/>
      <c r="T201" s="266"/>
      <c r="U201" s="264"/>
      <c r="V201" s="265"/>
      <c r="W201" s="266"/>
      <c r="X201" s="264"/>
      <c r="Y201" s="265"/>
      <c r="Z201" s="266"/>
      <c r="AA201" s="264"/>
      <c r="AB201" s="265"/>
      <c r="AC201" s="266"/>
      <c r="AE201" s="367" t="s">
        <v>897</v>
      </c>
      <c r="AF201" s="9" t="s">
        <v>556</v>
      </c>
      <c r="AG201" s="9" t="s">
        <v>380</v>
      </c>
      <c r="AH201" s="320">
        <v>0.77821349174820065</v>
      </c>
      <c r="AI201" s="101">
        <v>196273574.58756071</v>
      </c>
    </row>
    <row r="202" spans="2:35" ht="16.5" x14ac:dyDescent="0.3">
      <c r="B202" s="360"/>
      <c r="C202" s="264"/>
      <c r="D202" s="265"/>
      <c r="E202" s="266"/>
      <c r="F202" s="264"/>
      <c r="G202" s="309"/>
      <c r="H202" s="311"/>
      <c r="I202" s="264" t="s">
        <v>905</v>
      </c>
      <c r="J202" s="309">
        <v>20471.05767097916</v>
      </c>
      <c r="K202" s="311">
        <v>0.86341796316096275</v>
      </c>
      <c r="L202" s="264"/>
      <c r="M202" s="265"/>
      <c r="N202" s="266"/>
      <c r="O202" s="264"/>
      <c r="P202" s="265"/>
      <c r="Q202" s="266"/>
      <c r="R202" s="264"/>
      <c r="S202" s="265"/>
      <c r="T202" s="266"/>
      <c r="U202" s="264"/>
      <c r="V202" s="265"/>
      <c r="W202" s="266"/>
      <c r="X202" s="264"/>
      <c r="Y202" s="265"/>
      <c r="Z202" s="266"/>
      <c r="AA202" s="264"/>
      <c r="AB202" s="265"/>
      <c r="AC202" s="266"/>
      <c r="AE202" s="367" t="s">
        <v>898</v>
      </c>
      <c r="AF202" s="9" t="s">
        <v>558</v>
      </c>
      <c r="AG202" s="9" t="s">
        <v>380</v>
      </c>
      <c r="AH202" s="320">
        <v>0.9002359912155572</v>
      </c>
      <c r="AI202" s="101">
        <v>5806457.3504288159</v>
      </c>
    </row>
    <row r="203" spans="2:35" ht="16.5" x14ac:dyDescent="0.3">
      <c r="B203" s="360"/>
      <c r="C203" s="264"/>
      <c r="D203" s="265"/>
      <c r="E203" s="266"/>
      <c r="F203" s="264"/>
      <c r="G203" s="309"/>
      <c r="H203" s="311"/>
      <c r="I203" s="264" t="s">
        <v>808</v>
      </c>
      <c r="J203" s="309">
        <v>19469.340444118148</v>
      </c>
      <c r="K203" s="311">
        <v>0.52361270206961952</v>
      </c>
      <c r="L203" s="264"/>
      <c r="M203" s="265"/>
      <c r="N203" s="266"/>
      <c r="O203" s="264"/>
      <c r="P203" s="265"/>
      <c r="Q203" s="266"/>
      <c r="R203" s="264"/>
      <c r="S203" s="265"/>
      <c r="T203" s="266"/>
      <c r="U203" s="264"/>
      <c r="V203" s="265"/>
      <c r="W203" s="266"/>
      <c r="X203" s="264"/>
      <c r="Y203" s="265"/>
      <c r="Z203" s="266"/>
      <c r="AA203" s="264"/>
      <c r="AB203" s="265"/>
      <c r="AC203" s="266"/>
      <c r="AE203" s="367" t="s">
        <v>899</v>
      </c>
      <c r="AF203" s="9" t="s">
        <v>559</v>
      </c>
      <c r="AG203" s="9" t="s">
        <v>380</v>
      </c>
      <c r="AH203" s="320">
        <v>0.89476518342806333</v>
      </c>
      <c r="AI203" s="101">
        <v>146001557.85809231</v>
      </c>
    </row>
    <row r="204" spans="2:35" ht="16.5" x14ac:dyDescent="0.3">
      <c r="B204" s="360"/>
      <c r="C204" s="264"/>
      <c r="D204" s="265"/>
      <c r="E204" s="266"/>
      <c r="F204" s="264"/>
      <c r="G204" s="309"/>
      <c r="H204" s="311"/>
      <c r="I204" s="264" t="s">
        <v>854</v>
      </c>
      <c r="J204" s="309">
        <v>16805.552412907778</v>
      </c>
      <c r="K204" s="311">
        <v>0.56785607367207325</v>
      </c>
      <c r="L204" s="264"/>
      <c r="M204" s="265"/>
      <c r="N204" s="266"/>
      <c r="O204" s="264"/>
      <c r="P204" s="265"/>
      <c r="Q204" s="266"/>
      <c r="R204" s="264"/>
      <c r="S204" s="265"/>
      <c r="T204" s="266"/>
      <c r="U204" s="264"/>
      <c r="V204" s="265"/>
      <c r="W204" s="266"/>
      <c r="X204" s="264"/>
      <c r="Y204" s="265"/>
      <c r="Z204" s="266"/>
      <c r="AA204" s="264"/>
      <c r="AB204" s="265"/>
      <c r="AC204" s="266"/>
      <c r="AE204" s="367" t="s">
        <v>900</v>
      </c>
      <c r="AF204" s="9" t="s">
        <v>561</v>
      </c>
      <c r="AG204" s="9" t="s">
        <v>380</v>
      </c>
      <c r="AH204" s="320">
        <v>0.80616706638750246</v>
      </c>
      <c r="AI204" s="101">
        <v>46319678.261620991</v>
      </c>
    </row>
    <row r="205" spans="2:35" ht="16.5" x14ac:dyDescent="0.3">
      <c r="B205" s="360"/>
      <c r="C205" s="264"/>
      <c r="D205" s="265"/>
      <c r="E205" s="266"/>
      <c r="F205" s="264"/>
      <c r="G205" s="309"/>
      <c r="H205" s="311"/>
      <c r="I205" s="264" t="s">
        <v>929</v>
      </c>
      <c r="J205" s="309">
        <v>16760.172154988759</v>
      </c>
      <c r="K205" s="311">
        <v>0.87867518991410365</v>
      </c>
      <c r="L205" s="264"/>
      <c r="M205" s="265"/>
      <c r="N205" s="266"/>
      <c r="O205" s="264"/>
      <c r="P205" s="265"/>
      <c r="Q205" s="266"/>
      <c r="R205" s="264"/>
      <c r="S205" s="265"/>
      <c r="T205" s="266"/>
      <c r="U205" s="264"/>
      <c r="V205" s="265"/>
      <c r="W205" s="266"/>
      <c r="X205" s="264"/>
      <c r="Y205" s="265"/>
      <c r="Z205" s="266"/>
      <c r="AA205" s="264"/>
      <c r="AB205" s="265"/>
      <c r="AC205" s="266"/>
      <c r="AE205" s="367" t="s">
        <v>901</v>
      </c>
      <c r="AF205" s="9" t="s">
        <v>563</v>
      </c>
      <c r="AG205" s="9" t="s">
        <v>380</v>
      </c>
      <c r="AH205" s="320">
        <v>0.84228243470953867</v>
      </c>
      <c r="AI205" s="101">
        <v>148493832.93889341</v>
      </c>
    </row>
    <row r="206" spans="2:35" ht="16.5" x14ac:dyDescent="0.3">
      <c r="B206" s="360"/>
      <c r="C206" s="264"/>
      <c r="D206" s="265"/>
      <c r="E206" s="266"/>
      <c r="F206" s="264"/>
      <c r="G206" s="309"/>
      <c r="H206" s="311"/>
      <c r="I206" s="264" t="s">
        <v>967</v>
      </c>
      <c r="J206" s="309">
        <v>15061.26254248137</v>
      </c>
      <c r="K206" s="311">
        <v>0.86268919197549288</v>
      </c>
      <c r="L206" s="264"/>
      <c r="M206" s="265"/>
      <c r="N206" s="266"/>
      <c r="O206" s="264"/>
      <c r="P206" s="265"/>
      <c r="Q206" s="266"/>
      <c r="R206" s="264"/>
      <c r="S206" s="265"/>
      <c r="T206" s="266"/>
      <c r="U206" s="264"/>
      <c r="V206" s="265"/>
      <c r="W206" s="266"/>
      <c r="X206" s="264"/>
      <c r="Y206" s="265"/>
      <c r="Z206" s="266"/>
      <c r="AA206" s="264"/>
      <c r="AB206" s="265"/>
      <c r="AC206" s="266"/>
      <c r="AE206" s="367" t="s">
        <v>902</v>
      </c>
      <c r="AF206" s="9" t="s">
        <v>564</v>
      </c>
      <c r="AG206" s="9" t="s">
        <v>380</v>
      </c>
      <c r="AH206" s="320">
        <v>0.60134479284912024</v>
      </c>
      <c r="AI206" s="101">
        <v>-2928632.3911794429</v>
      </c>
    </row>
    <row r="207" spans="2:35" ht="16.5" x14ac:dyDescent="0.3">
      <c r="B207" s="360"/>
      <c r="C207" s="264"/>
      <c r="D207" s="265"/>
      <c r="E207" s="266"/>
      <c r="F207" s="264"/>
      <c r="G207" s="309"/>
      <c r="H207" s="311"/>
      <c r="I207" s="264" t="s">
        <v>993</v>
      </c>
      <c r="J207" s="309">
        <v>14643.17661481681</v>
      </c>
      <c r="K207" s="311">
        <v>0.86268919197549288</v>
      </c>
      <c r="L207" s="264"/>
      <c r="M207" s="265"/>
      <c r="N207" s="266"/>
      <c r="O207" s="264"/>
      <c r="P207" s="265"/>
      <c r="Q207" s="266"/>
      <c r="R207" s="264"/>
      <c r="S207" s="265"/>
      <c r="T207" s="266"/>
      <c r="U207" s="264"/>
      <c r="V207" s="265"/>
      <c r="W207" s="266"/>
      <c r="X207" s="264"/>
      <c r="Y207" s="265"/>
      <c r="Z207" s="266"/>
      <c r="AA207" s="264"/>
      <c r="AB207" s="265"/>
      <c r="AC207" s="266"/>
      <c r="AE207" s="367" t="s">
        <v>903</v>
      </c>
      <c r="AF207" s="9" t="s">
        <v>565</v>
      </c>
      <c r="AG207" s="9" t="s">
        <v>380</v>
      </c>
      <c r="AH207" s="320">
        <v>0.67632111769248504</v>
      </c>
      <c r="AI207" s="101">
        <v>55515625.24256815</v>
      </c>
    </row>
    <row r="208" spans="2:35" ht="16.5" x14ac:dyDescent="0.3">
      <c r="B208" s="360"/>
      <c r="C208" s="264"/>
      <c r="D208" s="265"/>
      <c r="E208" s="266"/>
      <c r="F208" s="264"/>
      <c r="G208" s="309"/>
      <c r="H208" s="311"/>
      <c r="I208" s="264" t="s">
        <v>910</v>
      </c>
      <c r="J208" s="309">
        <v>14038.4189416431</v>
      </c>
      <c r="K208" s="311">
        <v>0.65408481314535549</v>
      </c>
      <c r="L208" s="264"/>
      <c r="M208" s="265"/>
      <c r="N208" s="266"/>
      <c r="O208" s="264"/>
      <c r="P208" s="265"/>
      <c r="Q208" s="266"/>
      <c r="R208" s="264"/>
      <c r="S208" s="265"/>
      <c r="T208" s="266"/>
      <c r="U208" s="264"/>
      <c r="V208" s="265"/>
      <c r="W208" s="266"/>
      <c r="X208" s="264"/>
      <c r="Y208" s="265"/>
      <c r="Z208" s="266"/>
      <c r="AA208" s="264"/>
      <c r="AB208" s="265"/>
      <c r="AC208" s="266"/>
      <c r="AE208" s="367" t="s">
        <v>904</v>
      </c>
      <c r="AF208" s="9" t="s">
        <v>566</v>
      </c>
      <c r="AG208" s="9" t="s">
        <v>380</v>
      </c>
      <c r="AH208" s="320">
        <v>0.89783718415412106</v>
      </c>
      <c r="AI208" s="101">
        <v>12057770.03100908</v>
      </c>
    </row>
    <row r="209" spans="2:35" ht="16.5" x14ac:dyDescent="0.3">
      <c r="B209" s="360"/>
      <c r="C209" s="264"/>
      <c r="D209" s="265"/>
      <c r="E209" s="266"/>
      <c r="F209" s="264"/>
      <c r="G209" s="309"/>
      <c r="H209" s="311"/>
      <c r="I209" s="264" t="s">
        <v>940</v>
      </c>
      <c r="J209" s="309">
        <v>13553.49188296773</v>
      </c>
      <c r="K209" s="311">
        <v>0.80689658453269308</v>
      </c>
      <c r="L209" s="264"/>
      <c r="M209" s="265"/>
      <c r="N209" s="266"/>
      <c r="O209" s="264"/>
      <c r="P209" s="265"/>
      <c r="Q209" s="266"/>
      <c r="R209" s="264"/>
      <c r="S209" s="265"/>
      <c r="T209" s="266"/>
      <c r="U209" s="264"/>
      <c r="V209" s="265"/>
      <c r="W209" s="266"/>
      <c r="X209" s="264"/>
      <c r="Y209" s="265"/>
      <c r="Z209" s="266"/>
      <c r="AA209" s="264"/>
      <c r="AB209" s="265"/>
      <c r="AC209" s="266"/>
      <c r="AE209" s="367" t="s">
        <v>905</v>
      </c>
      <c r="AF209" s="9" t="s">
        <v>567</v>
      </c>
      <c r="AG209" s="9" t="s">
        <v>380</v>
      </c>
      <c r="AH209" s="320">
        <v>0.86341796316096275</v>
      </c>
      <c r="AI209" s="101">
        <v>20471057.670979161</v>
      </c>
    </row>
    <row r="210" spans="2:35" ht="16.5" x14ac:dyDescent="0.3">
      <c r="B210" s="360"/>
      <c r="C210" s="264"/>
      <c r="D210" s="265"/>
      <c r="E210" s="266"/>
      <c r="F210" s="264"/>
      <c r="G210" s="309"/>
      <c r="H210" s="311"/>
      <c r="I210" s="264" t="s">
        <v>904</v>
      </c>
      <c r="J210" s="309">
        <v>12057.77003100908</v>
      </c>
      <c r="K210" s="311">
        <v>0.89783718415412106</v>
      </c>
      <c r="L210" s="264"/>
      <c r="M210" s="265"/>
      <c r="N210" s="266"/>
      <c r="O210" s="264"/>
      <c r="P210" s="265"/>
      <c r="Q210" s="266"/>
      <c r="R210" s="264"/>
      <c r="S210" s="265"/>
      <c r="T210" s="266"/>
      <c r="U210" s="264"/>
      <c r="V210" s="265"/>
      <c r="W210" s="266"/>
      <c r="X210" s="264"/>
      <c r="Y210" s="265"/>
      <c r="Z210" s="266"/>
      <c r="AA210" s="264"/>
      <c r="AB210" s="265"/>
      <c r="AC210" s="266"/>
      <c r="AE210" s="367" t="s">
        <v>906</v>
      </c>
      <c r="AF210" s="9" t="s">
        <v>568</v>
      </c>
      <c r="AG210" s="9" t="s">
        <v>380</v>
      </c>
      <c r="AH210" s="320">
        <v>0.48374104303424798</v>
      </c>
      <c r="AI210" s="101">
        <v>49300471.490486972</v>
      </c>
    </row>
    <row r="211" spans="2:35" ht="16.5" x14ac:dyDescent="0.3">
      <c r="B211" s="360"/>
      <c r="C211" s="264"/>
      <c r="D211" s="265"/>
      <c r="E211" s="266"/>
      <c r="F211" s="264"/>
      <c r="G211" s="309"/>
      <c r="H211" s="311"/>
      <c r="I211" s="264" t="s">
        <v>859</v>
      </c>
      <c r="J211" s="309">
        <v>11273.84478992026</v>
      </c>
      <c r="K211" s="311">
        <v>0.49041259424410832</v>
      </c>
      <c r="L211" s="264"/>
      <c r="M211" s="265"/>
      <c r="N211" s="266"/>
      <c r="O211" s="264"/>
      <c r="P211" s="265"/>
      <c r="Q211" s="266"/>
      <c r="R211" s="264"/>
      <c r="S211" s="265"/>
      <c r="T211" s="266"/>
      <c r="U211" s="264"/>
      <c r="V211" s="265"/>
      <c r="W211" s="266"/>
      <c r="X211" s="264"/>
      <c r="Y211" s="265"/>
      <c r="Z211" s="266"/>
      <c r="AA211" s="264"/>
      <c r="AB211" s="265"/>
      <c r="AC211" s="266"/>
      <c r="AE211" s="367" t="s">
        <v>907</v>
      </c>
      <c r="AF211" s="9" t="s">
        <v>570</v>
      </c>
      <c r="AG211" s="9" t="s">
        <v>380</v>
      </c>
      <c r="AH211" s="320">
        <v>0.92686341737735778</v>
      </c>
      <c r="AI211" s="101">
        <v>11266887.984346541</v>
      </c>
    </row>
    <row r="212" spans="2:35" ht="16.5" x14ac:dyDescent="0.3">
      <c r="B212" s="360"/>
      <c r="C212" s="264"/>
      <c r="D212" s="265"/>
      <c r="E212" s="266"/>
      <c r="F212" s="264"/>
      <c r="G212" s="309"/>
      <c r="H212" s="311"/>
      <c r="I212" s="264" t="s">
        <v>907</v>
      </c>
      <c r="J212" s="309">
        <v>11266.88798434654</v>
      </c>
      <c r="K212" s="311">
        <v>0.92686341737735778</v>
      </c>
      <c r="L212" s="264"/>
      <c r="M212" s="265"/>
      <c r="N212" s="266"/>
      <c r="O212" s="264"/>
      <c r="P212" s="265"/>
      <c r="Q212" s="266"/>
      <c r="R212" s="264"/>
      <c r="S212" s="265"/>
      <c r="T212" s="266"/>
      <c r="U212" s="264"/>
      <c r="V212" s="265"/>
      <c r="W212" s="266"/>
      <c r="X212" s="264"/>
      <c r="Y212" s="265"/>
      <c r="Z212" s="266"/>
      <c r="AA212" s="264"/>
      <c r="AB212" s="265"/>
      <c r="AC212" s="266"/>
      <c r="AE212" s="367" t="s">
        <v>908</v>
      </c>
      <c r="AF212" s="9" t="s">
        <v>571</v>
      </c>
      <c r="AG212" s="9" t="s">
        <v>380</v>
      </c>
      <c r="AH212" s="320">
        <v>0.67814124349629579</v>
      </c>
      <c r="AI212" s="101">
        <v>168014324.72837359</v>
      </c>
    </row>
    <row r="213" spans="2:35" ht="16.5" x14ac:dyDescent="0.3">
      <c r="B213" s="360"/>
      <c r="C213" s="264"/>
      <c r="D213" s="265"/>
      <c r="E213" s="266"/>
      <c r="F213" s="264"/>
      <c r="G213" s="309"/>
      <c r="H213" s="311"/>
      <c r="I213" s="264" t="s">
        <v>781</v>
      </c>
      <c r="J213" s="309">
        <v>10511.83009780797</v>
      </c>
      <c r="K213" s="311">
        <v>0.53178520444100275</v>
      </c>
      <c r="L213" s="264"/>
      <c r="M213" s="265"/>
      <c r="N213" s="266"/>
      <c r="O213" s="264"/>
      <c r="P213" s="265"/>
      <c r="Q213" s="266"/>
      <c r="R213" s="264"/>
      <c r="S213" s="265"/>
      <c r="T213" s="266"/>
      <c r="U213" s="264"/>
      <c r="V213" s="265"/>
      <c r="W213" s="266"/>
      <c r="X213" s="264"/>
      <c r="Y213" s="265"/>
      <c r="Z213" s="266"/>
      <c r="AA213" s="264"/>
      <c r="AB213" s="265"/>
      <c r="AC213" s="266"/>
      <c r="AE213" s="367" t="s">
        <v>909</v>
      </c>
      <c r="AF213" s="9" t="s">
        <v>572</v>
      </c>
      <c r="AG213" s="9" t="s">
        <v>380</v>
      </c>
      <c r="AH213" s="320">
        <v>0.50318765887085115</v>
      </c>
      <c r="AI213" s="101">
        <v>37135747.011323787</v>
      </c>
    </row>
    <row r="214" spans="2:35" ht="16.5" x14ac:dyDescent="0.3">
      <c r="B214" s="360"/>
      <c r="C214" s="264"/>
      <c r="D214" s="265"/>
      <c r="E214" s="266"/>
      <c r="F214" s="264"/>
      <c r="G214" s="309"/>
      <c r="H214" s="311"/>
      <c r="I214" s="264" t="s">
        <v>774</v>
      </c>
      <c r="J214" s="309">
        <v>10162.13796603138</v>
      </c>
      <c r="K214" s="311">
        <v>0.54186316563293524</v>
      </c>
      <c r="L214" s="264"/>
      <c r="M214" s="265"/>
      <c r="N214" s="266"/>
      <c r="O214" s="264"/>
      <c r="P214" s="265"/>
      <c r="Q214" s="266"/>
      <c r="R214" s="264"/>
      <c r="S214" s="265"/>
      <c r="T214" s="266"/>
      <c r="U214" s="264"/>
      <c r="V214" s="265"/>
      <c r="W214" s="266"/>
      <c r="X214" s="264"/>
      <c r="Y214" s="265"/>
      <c r="Z214" s="266"/>
      <c r="AA214" s="264"/>
      <c r="AB214" s="265"/>
      <c r="AC214" s="266"/>
      <c r="AE214" s="367" t="s">
        <v>910</v>
      </c>
      <c r="AF214" s="9" t="s">
        <v>575</v>
      </c>
      <c r="AG214" s="9" t="s">
        <v>380</v>
      </c>
      <c r="AH214" s="320">
        <v>0.65408481314535549</v>
      </c>
      <c r="AI214" s="101">
        <v>14038418.9416431</v>
      </c>
    </row>
    <row r="215" spans="2:35" ht="16.5" x14ac:dyDescent="0.3">
      <c r="B215" s="360"/>
      <c r="C215" s="264"/>
      <c r="D215" s="265"/>
      <c r="E215" s="266"/>
      <c r="F215" s="264"/>
      <c r="G215" s="309"/>
      <c r="H215" s="311"/>
      <c r="I215" s="264" t="s">
        <v>930</v>
      </c>
      <c r="J215" s="309">
        <v>9161.6974197593754</v>
      </c>
      <c r="K215" s="311">
        <v>0.67632111769248482</v>
      </c>
      <c r="L215" s="264"/>
      <c r="M215" s="265"/>
      <c r="N215" s="266"/>
      <c r="O215" s="264"/>
      <c r="P215" s="265"/>
      <c r="Q215" s="266"/>
      <c r="R215" s="264"/>
      <c r="S215" s="265"/>
      <c r="T215" s="266"/>
      <c r="U215" s="264"/>
      <c r="V215" s="265"/>
      <c r="W215" s="266"/>
      <c r="X215" s="264"/>
      <c r="Y215" s="265"/>
      <c r="Z215" s="266"/>
      <c r="AA215" s="264"/>
      <c r="AB215" s="265"/>
      <c r="AC215" s="266"/>
      <c r="AE215" s="367" t="s">
        <v>911</v>
      </c>
      <c r="AF215" s="9" t="s">
        <v>576</v>
      </c>
      <c r="AG215" s="9" t="s">
        <v>380</v>
      </c>
      <c r="AH215" s="320">
        <v>1.0117695476297279</v>
      </c>
      <c r="AI215" s="101">
        <v>121372306.36004511</v>
      </c>
    </row>
    <row r="216" spans="2:35" ht="16.5" x14ac:dyDescent="0.3">
      <c r="B216" s="360"/>
      <c r="C216" s="264"/>
      <c r="D216" s="265"/>
      <c r="E216" s="266"/>
      <c r="F216" s="264"/>
      <c r="G216" s="309"/>
      <c r="H216" s="311"/>
      <c r="I216" s="264" t="s">
        <v>786</v>
      </c>
      <c r="J216" s="309">
        <v>9090.0730994260794</v>
      </c>
      <c r="K216" s="311">
        <v>0.67632111769248493</v>
      </c>
      <c r="L216" s="264"/>
      <c r="M216" s="265"/>
      <c r="N216" s="266"/>
      <c r="O216" s="264"/>
      <c r="P216" s="265"/>
      <c r="Q216" s="266"/>
      <c r="R216" s="264"/>
      <c r="S216" s="265"/>
      <c r="T216" s="266"/>
      <c r="U216" s="264"/>
      <c r="V216" s="265"/>
      <c r="W216" s="266"/>
      <c r="X216" s="264"/>
      <c r="Y216" s="265"/>
      <c r="Z216" s="266"/>
      <c r="AA216" s="264"/>
      <c r="AB216" s="265"/>
      <c r="AC216" s="266"/>
      <c r="AE216" s="367" t="s">
        <v>912</v>
      </c>
      <c r="AF216" s="9" t="s">
        <v>577</v>
      </c>
      <c r="AG216" s="9" t="s">
        <v>380</v>
      </c>
      <c r="AH216" s="320">
        <v>0.70562547809059217</v>
      </c>
      <c r="AI216" s="101">
        <v>86070248.975537807</v>
      </c>
    </row>
    <row r="217" spans="2:35" ht="16.5" x14ac:dyDescent="0.3">
      <c r="B217" s="360"/>
      <c r="C217" s="264"/>
      <c r="D217" s="265"/>
      <c r="E217" s="266"/>
      <c r="F217" s="264"/>
      <c r="G217" s="309"/>
      <c r="H217" s="311"/>
      <c r="I217" s="264" t="s">
        <v>771</v>
      </c>
      <c r="J217" s="309">
        <v>8993.2774185894032</v>
      </c>
      <c r="K217" s="311">
        <v>0.72941092682308684</v>
      </c>
      <c r="L217" s="264"/>
      <c r="M217" s="265"/>
      <c r="N217" s="266"/>
      <c r="O217" s="264"/>
      <c r="P217" s="265"/>
      <c r="Q217" s="266"/>
      <c r="R217" s="264"/>
      <c r="S217" s="265"/>
      <c r="T217" s="266"/>
      <c r="U217" s="264"/>
      <c r="V217" s="265"/>
      <c r="W217" s="266"/>
      <c r="X217" s="264"/>
      <c r="Y217" s="265"/>
      <c r="Z217" s="266"/>
      <c r="AA217" s="264"/>
      <c r="AB217" s="265"/>
      <c r="AC217" s="266"/>
      <c r="AE217" s="367" t="s">
        <v>913</v>
      </c>
      <c r="AF217" s="9" t="s">
        <v>578</v>
      </c>
      <c r="AG217" s="9" t="s">
        <v>380</v>
      </c>
      <c r="AH217" s="320">
        <v>0.86210423550405901</v>
      </c>
      <c r="AI217" s="101">
        <v>170436992.2265889</v>
      </c>
    </row>
    <row r="218" spans="2:35" ht="16.5" x14ac:dyDescent="0.3">
      <c r="B218" s="360"/>
      <c r="C218" s="264"/>
      <c r="D218" s="265"/>
      <c r="E218" s="266"/>
      <c r="F218" s="264"/>
      <c r="G218" s="309"/>
      <c r="H218" s="311"/>
      <c r="I218" s="264" t="s">
        <v>823</v>
      </c>
      <c r="J218" s="309">
        <v>8597.8801409106654</v>
      </c>
      <c r="K218" s="311">
        <v>0.87446399819811349</v>
      </c>
      <c r="L218" s="264"/>
      <c r="M218" s="265"/>
      <c r="N218" s="266"/>
      <c r="O218" s="264"/>
      <c r="P218" s="265"/>
      <c r="Q218" s="266"/>
      <c r="R218" s="264"/>
      <c r="S218" s="265"/>
      <c r="T218" s="266"/>
      <c r="U218" s="264"/>
      <c r="V218" s="265"/>
      <c r="W218" s="266"/>
      <c r="X218" s="264"/>
      <c r="Y218" s="265"/>
      <c r="Z218" s="266"/>
      <c r="AA218" s="264"/>
      <c r="AB218" s="265"/>
      <c r="AC218" s="266"/>
      <c r="AE218" s="367" t="s">
        <v>914</v>
      </c>
      <c r="AF218" s="9" t="s">
        <v>579</v>
      </c>
      <c r="AG218" s="9" t="s">
        <v>380</v>
      </c>
      <c r="AH218" s="320">
        <v>0.80502516914645783</v>
      </c>
      <c r="AI218" s="101">
        <v>945060481.65092504</v>
      </c>
    </row>
    <row r="219" spans="2:35" ht="16.5" x14ac:dyDescent="0.3">
      <c r="B219" s="360"/>
      <c r="C219" s="264"/>
      <c r="D219" s="265"/>
      <c r="E219" s="266"/>
      <c r="F219" s="264"/>
      <c r="G219" s="309"/>
      <c r="H219" s="311"/>
      <c r="I219" s="264" t="s">
        <v>938</v>
      </c>
      <c r="J219" s="309">
        <v>8474.6605677894186</v>
      </c>
      <c r="K219" s="311">
        <v>1.019045455380853</v>
      </c>
      <c r="L219" s="264"/>
      <c r="M219" s="265"/>
      <c r="N219" s="266"/>
      <c r="O219" s="264"/>
      <c r="P219" s="265"/>
      <c r="Q219" s="266"/>
      <c r="R219" s="264"/>
      <c r="S219" s="265"/>
      <c r="T219" s="266"/>
      <c r="U219" s="264"/>
      <c r="V219" s="265"/>
      <c r="W219" s="266"/>
      <c r="X219" s="264"/>
      <c r="Y219" s="265"/>
      <c r="Z219" s="266"/>
      <c r="AA219" s="264"/>
      <c r="AB219" s="265"/>
      <c r="AC219" s="266"/>
      <c r="AE219" s="367" t="s">
        <v>915</v>
      </c>
      <c r="AF219" s="9" t="s">
        <v>580</v>
      </c>
      <c r="AG219" s="9" t="s">
        <v>380</v>
      </c>
      <c r="AH219" s="320">
        <v>0.83978681200501126</v>
      </c>
      <c r="AI219" s="101">
        <v>33436700.7993205</v>
      </c>
    </row>
    <row r="220" spans="2:35" ht="16.5" x14ac:dyDescent="0.3">
      <c r="B220" s="360"/>
      <c r="C220" s="264"/>
      <c r="D220" s="265"/>
      <c r="E220" s="266"/>
      <c r="F220" s="264"/>
      <c r="G220" s="309"/>
      <c r="H220" s="311"/>
      <c r="I220" s="264" t="s">
        <v>937</v>
      </c>
      <c r="J220" s="309">
        <v>7910.7488154444382</v>
      </c>
      <c r="K220" s="311">
        <v>1.019045455380853</v>
      </c>
      <c r="L220" s="264"/>
      <c r="M220" s="265"/>
      <c r="N220" s="266"/>
      <c r="O220" s="264"/>
      <c r="P220" s="265"/>
      <c r="Q220" s="266"/>
      <c r="R220" s="264"/>
      <c r="S220" s="265"/>
      <c r="T220" s="266"/>
      <c r="U220" s="264"/>
      <c r="V220" s="265"/>
      <c r="W220" s="266"/>
      <c r="X220" s="264"/>
      <c r="Y220" s="265"/>
      <c r="Z220" s="266"/>
      <c r="AA220" s="264"/>
      <c r="AB220" s="265"/>
      <c r="AC220" s="266"/>
      <c r="AE220" s="367" t="s">
        <v>916</v>
      </c>
      <c r="AF220" s="9" t="s">
        <v>581</v>
      </c>
      <c r="AG220" s="9" t="s">
        <v>380</v>
      </c>
      <c r="AH220" s="320">
        <v>0.53922834546886544</v>
      </c>
      <c r="AI220" s="101">
        <v>195253613.72660449</v>
      </c>
    </row>
    <row r="221" spans="2:35" ht="16.5" x14ac:dyDescent="0.3">
      <c r="B221" s="360"/>
      <c r="C221" s="264"/>
      <c r="D221" s="265"/>
      <c r="E221" s="266"/>
      <c r="F221" s="264"/>
      <c r="G221" s="309"/>
      <c r="H221" s="311"/>
      <c r="I221" s="264" t="s">
        <v>833</v>
      </c>
      <c r="J221" s="309">
        <v>6925.1043854809486</v>
      </c>
      <c r="K221" s="311">
        <v>1.019045455380853</v>
      </c>
      <c r="L221" s="264"/>
      <c r="M221" s="265"/>
      <c r="N221" s="266"/>
      <c r="O221" s="264"/>
      <c r="P221" s="265"/>
      <c r="Q221" s="266"/>
      <c r="R221" s="264"/>
      <c r="S221" s="265"/>
      <c r="T221" s="266"/>
      <c r="U221" s="264"/>
      <c r="V221" s="265"/>
      <c r="W221" s="266"/>
      <c r="X221" s="264"/>
      <c r="Y221" s="265"/>
      <c r="Z221" s="266"/>
      <c r="AA221" s="264"/>
      <c r="AB221" s="265"/>
      <c r="AC221" s="266"/>
      <c r="AE221" s="367" t="s">
        <v>917</v>
      </c>
      <c r="AF221" s="9" t="s">
        <v>582</v>
      </c>
      <c r="AG221" s="9" t="s">
        <v>380</v>
      </c>
      <c r="AH221" s="320">
        <v>0.71575777235885407</v>
      </c>
      <c r="AI221" s="101">
        <v>922197151.93985987</v>
      </c>
    </row>
    <row r="222" spans="2:35" ht="16.5" x14ac:dyDescent="0.3">
      <c r="B222" s="360"/>
      <c r="C222" s="264"/>
      <c r="D222" s="265"/>
      <c r="E222" s="266"/>
      <c r="F222" s="264"/>
      <c r="G222" s="309"/>
      <c r="H222" s="311"/>
      <c r="I222" s="264" t="s">
        <v>925</v>
      </c>
      <c r="J222" s="309">
        <v>5977.4180576307463</v>
      </c>
      <c r="K222" s="311">
        <v>0.67152985592396386</v>
      </c>
      <c r="L222" s="264"/>
      <c r="M222" s="265"/>
      <c r="N222" s="266"/>
      <c r="O222" s="264"/>
      <c r="P222" s="265"/>
      <c r="Q222" s="266"/>
      <c r="R222" s="264"/>
      <c r="S222" s="265"/>
      <c r="T222" s="266"/>
      <c r="U222" s="264"/>
      <c r="V222" s="265"/>
      <c r="W222" s="266"/>
      <c r="X222" s="264"/>
      <c r="Y222" s="265"/>
      <c r="Z222" s="266"/>
      <c r="AA222" s="264"/>
      <c r="AB222" s="265"/>
      <c r="AC222" s="266"/>
      <c r="AE222" s="367" t="s">
        <v>918</v>
      </c>
      <c r="AF222" s="9" t="s">
        <v>583</v>
      </c>
      <c r="AG222" s="9" t="s">
        <v>380</v>
      </c>
      <c r="AH222" s="320">
        <v>-0.29876177445844299</v>
      </c>
      <c r="AI222" s="101">
        <v>-1245821.4629540411</v>
      </c>
    </row>
    <row r="223" spans="2:35" ht="16.5" x14ac:dyDescent="0.3">
      <c r="B223" s="360"/>
      <c r="C223" s="264"/>
      <c r="D223" s="265"/>
      <c r="E223" s="266"/>
      <c r="F223" s="264"/>
      <c r="G223" s="309"/>
      <c r="H223" s="311"/>
      <c r="I223" s="264" t="s">
        <v>984</v>
      </c>
      <c r="J223" s="309">
        <v>5953.6042182845604</v>
      </c>
      <c r="K223" s="311">
        <v>0.86268919197549299</v>
      </c>
      <c r="L223" s="264"/>
      <c r="M223" s="265"/>
      <c r="N223" s="266"/>
      <c r="O223" s="264"/>
      <c r="P223" s="265"/>
      <c r="Q223" s="266"/>
      <c r="R223" s="264"/>
      <c r="S223" s="265"/>
      <c r="T223" s="266"/>
      <c r="U223" s="264"/>
      <c r="V223" s="265"/>
      <c r="W223" s="266"/>
      <c r="X223" s="264"/>
      <c r="Y223" s="265"/>
      <c r="Z223" s="266"/>
      <c r="AA223" s="264"/>
      <c r="AB223" s="265"/>
      <c r="AC223" s="266"/>
      <c r="AE223" s="367" t="s">
        <v>919</v>
      </c>
      <c r="AF223" s="9" t="s">
        <v>584</v>
      </c>
      <c r="AG223" s="9" t="s">
        <v>380</v>
      </c>
      <c r="AH223" s="320">
        <v>0.84124295970732699</v>
      </c>
      <c r="AI223" s="101">
        <v>119166722.6108714</v>
      </c>
    </row>
    <row r="224" spans="2:35" ht="16.5" x14ac:dyDescent="0.3">
      <c r="B224" s="360"/>
      <c r="C224" s="264"/>
      <c r="D224" s="265"/>
      <c r="E224" s="266"/>
      <c r="F224" s="264"/>
      <c r="G224" s="309"/>
      <c r="H224" s="311"/>
      <c r="I224" s="264" t="s">
        <v>819</v>
      </c>
      <c r="J224" s="309">
        <v>5938.9377996667681</v>
      </c>
      <c r="K224" s="311">
        <v>1.0190462814620429</v>
      </c>
      <c r="L224" s="264"/>
      <c r="M224" s="265"/>
      <c r="N224" s="266"/>
      <c r="O224" s="264"/>
      <c r="P224" s="265"/>
      <c r="Q224" s="266"/>
      <c r="R224" s="264"/>
      <c r="S224" s="265"/>
      <c r="T224" s="266"/>
      <c r="U224" s="264"/>
      <c r="V224" s="265"/>
      <c r="W224" s="266"/>
      <c r="X224" s="264"/>
      <c r="Y224" s="265"/>
      <c r="Z224" s="266"/>
      <c r="AA224" s="264"/>
      <c r="AB224" s="265"/>
      <c r="AC224" s="266"/>
      <c r="AE224" s="367" t="s">
        <v>920</v>
      </c>
      <c r="AF224" s="9" t="s">
        <v>585</v>
      </c>
      <c r="AG224" s="9" t="s">
        <v>380</v>
      </c>
      <c r="AH224" s="320">
        <v>0.56785607367207325</v>
      </c>
      <c r="AI224" s="101">
        <v>1703799.9725409611</v>
      </c>
    </row>
    <row r="225" spans="2:35" ht="16.5" x14ac:dyDescent="0.3">
      <c r="B225" s="360"/>
      <c r="C225" s="264"/>
      <c r="D225" s="265"/>
      <c r="E225" s="266"/>
      <c r="F225" s="264"/>
      <c r="G225" s="309"/>
      <c r="H225" s="311"/>
      <c r="I225" s="264" t="s">
        <v>898</v>
      </c>
      <c r="J225" s="309">
        <v>5806.4573504288155</v>
      </c>
      <c r="K225" s="311">
        <v>0.9002359912155572</v>
      </c>
      <c r="L225" s="264"/>
      <c r="M225" s="265"/>
      <c r="N225" s="266"/>
      <c r="O225" s="264"/>
      <c r="P225" s="265"/>
      <c r="Q225" s="266"/>
      <c r="R225" s="264"/>
      <c r="S225" s="265"/>
      <c r="T225" s="266"/>
      <c r="U225" s="264"/>
      <c r="V225" s="265"/>
      <c r="W225" s="266"/>
      <c r="X225" s="264"/>
      <c r="Y225" s="265"/>
      <c r="Z225" s="266"/>
      <c r="AA225" s="264"/>
      <c r="AB225" s="265"/>
      <c r="AC225" s="266"/>
      <c r="AE225" s="367" t="s">
        <v>921</v>
      </c>
      <c r="AF225" s="9" t="s">
        <v>586</v>
      </c>
      <c r="AG225" s="9" t="s">
        <v>380</v>
      </c>
      <c r="AH225" s="320">
        <v>0.86486210792595575</v>
      </c>
      <c r="AI225" s="101">
        <v>76513291.594495013</v>
      </c>
    </row>
    <row r="226" spans="2:35" ht="16.5" x14ac:dyDescent="0.3">
      <c r="B226" s="360"/>
      <c r="C226" s="264"/>
      <c r="D226" s="265"/>
      <c r="E226" s="266"/>
      <c r="F226" s="264"/>
      <c r="G226" s="309"/>
      <c r="H226" s="311"/>
      <c r="I226" s="264" t="s">
        <v>970</v>
      </c>
      <c r="J226" s="309">
        <v>5792.1218491541067</v>
      </c>
      <c r="K226" s="311">
        <v>1.1978108773787131</v>
      </c>
      <c r="L226" s="264"/>
      <c r="M226" s="265"/>
      <c r="N226" s="266"/>
      <c r="O226" s="264"/>
      <c r="P226" s="265"/>
      <c r="Q226" s="266"/>
      <c r="R226" s="264"/>
      <c r="S226" s="265"/>
      <c r="T226" s="266"/>
      <c r="U226" s="264"/>
      <c r="V226" s="265"/>
      <c r="W226" s="266"/>
      <c r="X226" s="264"/>
      <c r="Y226" s="265"/>
      <c r="Z226" s="266"/>
      <c r="AA226" s="264"/>
      <c r="AB226" s="265"/>
      <c r="AC226" s="266"/>
      <c r="AE226" s="367" t="s">
        <v>922</v>
      </c>
      <c r="AF226" s="9" t="s">
        <v>587</v>
      </c>
      <c r="AG226" s="9" t="s">
        <v>380</v>
      </c>
      <c r="AH226" s="320">
        <v>1.110053252696704</v>
      </c>
      <c r="AI226" s="101">
        <v>125889160.26019721</v>
      </c>
    </row>
    <row r="227" spans="2:35" ht="16.5" x14ac:dyDescent="0.3">
      <c r="B227" s="360"/>
      <c r="C227" s="264"/>
      <c r="D227" s="265"/>
      <c r="E227" s="266"/>
      <c r="F227" s="264"/>
      <c r="G227" s="309"/>
      <c r="H227" s="311"/>
      <c r="I227" s="264" t="s">
        <v>933</v>
      </c>
      <c r="J227" s="309">
        <v>5193.1522559560653</v>
      </c>
      <c r="K227" s="311">
        <v>0.99316475320415021</v>
      </c>
      <c r="L227" s="264"/>
      <c r="M227" s="265"/>
      <c r="N227" s="266"/>
      <c r="O227" s="264"/>
      <c r="P227" s="265"/>
      <c r="Q227" s="266"/>
      <c r="R227" s="264"/>
      <c r="S227" s="265"/>
      <c r="T227" s="266"/>
      <c r="U227" s="264"/>
      <c r="V227" s="265"/>
      <c r="W227" s="266"/>
      <c r="X227" s="264"/>
      <c r="Y227" s="265"/>
      <c r="Z227" s="266"/>
      <c r="AA227" s="264"/>
      <c r="AB227" s="265"/>
      <c r="AC227" s="266"/>
      <c r="AE227" s="367" t="s">
        <v>923</v>
      </c>
      <c r="AF227" s="9" t="s">
        <v>588</v>
      </c>
      <c r="AG227" s="9" t="s">
        <v>380</v>
      </c>
      <c r="AH227" s="320">
        <v>0.86673018700093696</v>
      </c>
      <c r="AI227" s="101">
        <v>41650038.724333256</v>
      </c>
    </row>
    <row r="228" spans="2:35" ht="16.5" x14ac:dyDescent="0.3">
      <c r="B228" s="360"/>
      <c r="C228" s="264"/>
      <c r="D228" s="265"/>
      <c r="E228" s="266"/>
      <c r="F228" s="264"/>
      <c r="G228" s="309"/>
      <c r="H228" s="311"/>
      <c r="I228" s="264" t="s">
        <v>968</v>
      </c>
      <c r="J228" s="309">
        <v>5059.468357408161</v>
      </c>
      <c r="K228" s="311">
        <v>0.86268919197549288</v>
      </c>
      <c r="L228" s="264"/>
      <c r="M228" s="265"/>
      <c r="N228" s="266"/>
      <c r="O228" s="264"/>
      <c r="P228" s="265"/>
      <c r="Q228" s="266"/>
      <c r="R228" s="264"/>
      <c r="S228" s="265"/>
      <c r="T228" s="266"/>
      <c r="U228" s="264"/>
      <c r="V228" s="265"/>
      <c r="W228" s="266"/>
      <c r="X228" s="264"/>
      <c r="Y228" s="265"/>
      <c r="Z228" s="266"/>
      <c r="AA228" s="264"/>
      <c r="AB228" s="265"/>
      <c r="AC228" s="266"/>
      <c r="AE228" s="367" t="s">
        <v>924</v>
      </c>
      <c r="AF228" s="9" t="s">
        <v>589</v>
      </c>
      <c r="AG228" s="9" t="s">
        <v>380</v>
      </c>
      <c r="AH228" s="320">
        <v>0.70245919599792195</v>
      </c>
      <c r="AI228" s="101">
        <v>4505460.2202331824</v>
      </c>
    </row>
    <row r="229" spans="2:35" ht="16.5" x14ac:dyDescent="0.3">
      <c r="B229" s="360"/>
      <c r="C229" s="264"/>
      <c r="D229" s="265"/>
      <c r="E229" s="266"/>
      <c r="F229" s="264"/>
      <c r="G229" s="309"/>
      <c r="H229" s="311"/>
      <c r="I229" s="264" t="s">
        <v>767</v>
      </c>
      <c r="J229" s="309">
        <v>5037.3231057683242</v>
      </c>
      <c r="K229" s="311">
        <v>0.48374104303424809</v>
      </c>
      <c r="L229" s="264"/>
      <c r="M229" s="265"/>
      <c r="N229" s="266"/>
      <c r="O229" s="264"/>
      <c r="P229" s="265"/>
      <c r="Q229" s="266"/>
      <c r="R229" s="264"/>
      <c r="S229" s="265"/>
      <c r="T229" s="266"/>
      <c r="U229" s="264"/>
      <c r="V229" s="265"/>
      <c r="W229" s="266"/>
      <c r="X229" s="264"/>
      <c r="Y229" s="265"/>
      <c r="Z229" s="266"/>
      <c r="AA229" s="264"/>
      <c r="AB229" s="265"/>
      <c r="AC229" s="266"/>
      <c r="AE229" s="367" t="s">
        <v>925</v>
      </c>
      <c r="AF229" s="9" t="s">
        <v>590</v>
      </c>
      <c r="AG229" s="9" t="s">
        <v>380</v>
      </c>
      <c r="AH229" s="320">
        <v>0.67152985592396386</v>
      </c>
      <c r="AI229" s="101">
        <v>5977418.0576307466</v>
      </c>
    </row>
    <row r="230" spans="2:35" ht="16.5" x14ac:dyDescent="0.3">
      <c r="B230" s="360"/>
      <c r="C230" s="264"/>
      <c r="D230" s="265"/>
      <c r="E230" s="266"/>
      <c r="F230" s="264"/>
      <c r="G230" s="309"/>
      <c r="H230" s="311"/>
      <c r="I230" s="264" t="s">
        <v>924</v>
      </c>
      <c r="J230" s="309">
        <v>4505.4602202331826</v>
      </c>
      <c r="K230" s="311">
        <v>0.70245919599792195</v>
      </c>
      <c r="L230" s="264"/>
      <c r="M230" s="265"/>
      <c r="N230" s="266"/>
      <c r="O230" s="264"/>
      <c r="P230" s="265"/>
      <c r="Q230" s="266"/>
      <c r="R230" s="264"/>
      <c r="S230" s="265"/>
      <c r="T230" s="266"/>
      <c r="U230" s="264"/>
      <c r="V230" s="265"/>
      <c r="W230" s="266"/>
      <c r="X230" s="264"/>
      <c r="Y230" s="265"/>
      <c r="Z230" s="266"/>
      <c r="AA230" s="264"/>
      <c r="AB230" s="265"/>
      <c r="AC230" s="266"/>
      <c r="AE230" s="367" t="s">
        <v>901</v>
      </c>
      <c r="AF230" s="9" t="s">
        <v>591</v>
      </c>
      <c r="AG230" s="9" t="s">
        <v>380</v>
      </c>
      <c r="AH230" s="320">
        <v>0.66258619071337832</v>
      </c>
      <c r="AI230" s="101">
        <v>37134660.572769567</v>
      </c>
    </row>
    <row r="231" spans="2:35" ht="16.5" x14ac:dyDescent="0.3">
      <c r="B231" s="360"/>
      <c r="C231" s="264"/>
      <c r="D231" s="265"/>
      <c r="E231" s="266"/>
      <c r="F231" s="264"/>
      <c r="G231" s="309"/>
      <c r="H231" s="311"/>
      <c r="I231" s="264" t="s">
        <v>789</v>
      </c>
      <c r="J231" s="309">
        <v>4405.6212643891577</v>
      </c>
      <c r="K231" s="311">
        <v>0.88860027332575409</v>
      </c>
      <c r="L231" s="264"/>
      <c r="M231" s="265"/>
      <c r="N231" s="266"/>
      <c r="O231" s="264"/>
      <c r="P231" s="265"/>
      <c r="Q231" s="266"/>
      <c r="R231" s="264"/>
      <c r="S231" s="265"/>
      <c r="T231" s="266"/>
      <c r="U231" s="264"/>
      <c r="V231" s="265"/>
      <c r="W231" s="266"/>
      <c r="X231" s="264"/>
      <c r="Y231" s="265"/>
      <c r="Z231" s="266"/>
      <c r="AA231" s="264"/>
      <c r="AB231" s="265"/>
      <c r="AC231" s="266"/>
      <c r="AE231" s="367" t="s">
        <v>926</v>
      </c>
      <c r="AF231" s="9" t="s">
        <v>592</v>
      </c>
      <c r="AG231" s="9" t="s">
        <v>380</v>
      </c>
      <c r="AH231" s="320">
        <v>1.008827281908095</v>
      </c>
      <c r="AI231" s="101">
        <v>174738606.59571809</v>
      </c>
    </row>
    <row r="232" spans="2:35" ht="16.5" x14ac:dyDescent="0.3">
      <c r="B232" s="360"/>
      <c r="C232" s="264"/>
      <c r="D232" s="265"/>
      <c r="E232" s="266"/>
      <c r="F232" s="264"/>
      <c r="G232" s="309"/>
      <c r="H232" s="311"/>
      <c r="I232" s="264" t="s">
        <v>822</v>
      </c>
      <c r="J232" s="309">
        <v>4351.97653863698</v>
      </c>
      <c r="K232" s="311">
        <v>0.72907308467625576</v>
      </c>
      <c r="L232" s="264"/>
      <c r="M232" s="265"/>
      <c r="N232" s="266"/>
      <c r="O232" s="264"/>
      <c r="P232" s="265"/>
      <c r="Q232" s="266"/>
      <c r="R232" s="264"/>
      <c r="S232" s="265"/>
      <c r="T232" s="266"/>
      <c r="U232" s="264"/>
      <c r="V232" s="265"/>
      <c r="W232" s="266"/>
      <c r="X232" s="264"/>
      <c r="Y232" s="265"/>
      <c r="Z232" s="266"/>
      <c r="AA232" s="264"/>
      <c r="AB232" s="265"/>
      <c r="AC232" s="266"/>
      <c r="AE232" s="367" t="s">
        <v>927</v>
      </c>
      <c r="AF232" s="9" t="s">
        <v>593</v>
      </c>
      <c r="AG232" s="9" t="s">
        <v>380</v>
      </c>
      <c r="AH232" s="320">
        <v>0.49318683125175622</v>
      </c>
      <c r="AI232" s="101">
        <v>2394139.1061535189</v>
      </c>
    </row>
    <row r="233" spans="2:35" ht="16.5" x14ac:dyDescent="0.3">
      <c r="B233" s="360"/>
      <c r="C233" s="264"/>
      <c r="D233" s="265"/>
      <c r="E233" s="266"/>
      <c r="F233" s="264"/>
      <c r="G233" s="309"/>
      <c r="H233" s="311"/>
      <c r="I233" s="264" t="s">
        <v>843</v>
      </c>
      <c r="J233" s="309">
        <v>4130.9389630161531</v>
      </c>
      <c r="K233" s="311">
        <v>0.48374104303424798</v>
      </c>
      <c r="L233" s="264"/>
      <c r="M233" s="265"/>
      <c r="N233" s="266"/>
      <c r="O233" s="264"/>
      <c r="P233" s="265"/>
      <c r="Q233" s="266"/>
      <c r="R233" s="264"/>
      <c r="S233" s="265"/>
      <c r="T233" s="266"/>
      <c r="U233" s="264"/>
      <c r="V233" s="265"/>
      <c r="W233" s="266"/>
      <c r="X233" s="264"/>
      <c r="Y233" s="265"/>
      <c r="Z233" s="266"/>
      <c r="AA233" s="264"/>
      <c r="AB233" s="265"/>
      <c r="AC233" s="266"/>
      <c r="AE233" s="367" t="s">
        <v>928</v>
      </c>
      <c r="AF233" s="9" t="s">
        <v>594</v>
      </c>
      <c r="AG233" s="9" t="s">
        <v>380</v>
      </c>
      <c r="AH233" s="320">
        <v>0.71917688391121037</v>
      </c>
      <c r="AI233" s="101">
        <v>71417804.445268929</v>
      </c>
    </row>
    <row r="234" spans="2:35" ht="16.5" x14ac:dyDescent="0.3">
      <c r="B234" s="360"/>
      <c r="C234" s="264"/>
      <c r="D234" s="265"/>
      <c r="E234" s="266"/>
      <c r="F234" s="264"/>
      <c r="G234" s="309"/>
      <c r="H234" s="311"/>
      <c r="I234" s="264" t="s">
        <v>958</v>
      </c>
      <c r="J234" s="309">
        <v>4058.4203074863512</v>
      </c>
      <c r="K234" s="311">
        <v>0.54953467538887557</v>
      </c>
      <c r="L234" s="264"/>
      <c r="M234" s="265"/>
      <c r="N234" s="266"/>
      <c r="O234" s="264"/>
      <c r="P234" s="265"/>
      <c r="Q234" s="266"/>
      <c r="R234" s="264"/>
      <c r="S234" s="265"/>
      <c r="T234" s="266"/>
      <c r="U234" s="264"/>
      <c r="V234" s="265"/>
      <c r="W234" s="266"/>
      <c r="X234" s="264"/>
      <c r="Y234" s="265"/>
      <c r="Z234" s="266"/>
      <c r="AA234" s="264"/>
      <c r="AB234" s="265"/>
      <c r="AC234" s="266"/>
      <c r="AE234" s="367" t="s">
        <v>929</v>
      </c>
      <c r="AF234" s="9" t="s">
        <v>595</v>
      </c>
      <c r="AG234" s="9" t="s">
        <v>380</v>
      </c>
      <c r="AH234" s="320">
        <v>0.87867518991410365</v>
      </c>
      <c r="AI234" s="101">
        <v>16760172.15498876</v>
      </c>
    </row>
    <row r="235" spans="2:35" ht="16.5" x14ac:dyDescent="0.3">
      <c r="B235" s="360"/>
      <c r="C235" s="264"/>
      <c r="D235" s="265"/>
      <c r="E235" s="266"/>
      <c r="F235" s="264"/>
      <c r="G235" s="309"/>
      <c r="H235" s="311"/>
      <c r="I235" s="264" t="s">
        <v>877</v>
      </c>
      <c r="J235" s="309">
        <v>3872.6337230458162</v>
      </c>
      <c r="K235" s="311">
        <v>0.75845618011759774</v>
      </c>
      <c r="L235" s="264"/>
      <c r="M235" s="265"/>
      <c r="N235" s="266"/>
      <c r="O235" s="264"/>
      <c r="P235" s="265"/>
      <c r="Q235" s="266"/>
      <c r="R235" s="264"/>
      <c r="S235" s="265"/>
      <c r="T235" s="266"/>
      <c r="U235" s="264"/>
      <c r="V235" s="265"/>
      <c r="W235" s="266"/>
      <c r="X235" s="264"/>
      <c r="Y235" s="265"/>
      <c r="Z235" s="266"/>
      <c r="AA235" s="264"/>
      <c r="AB235" s="265"/>
      <c r="AC235" s="266"/>
      <c r="AE235" s="367" t="s">
        <v>930</v>
      </c>
      <c r="AF235" s="9" t="s">
        <v>596</v>
      </c>
      <c r="AG235" s="9" t="s">
        <v>380</v>
      </c>
      <c r="AH235" s="320">
        <v>0.67632111769248482</v>
      </c>
      <c r="AI235" s="101">
        <v>9161697.419759376</v>
      </c>
    </row>
    <row r="236" spans="2:35" ht="16.5" x14ac:dyDescent="0.3">
      <c r="B236" s="360"/>
      <c r="C236" s="264"/>
      <c r="D236" s="265"/>
      <c r="E236" s="266"/>
      <c r="F236" s="264"/>
      <c r="G236" s="309"/>
      <c r="H236" s="311"/>
      <c r="I236" s="264" t="s">
        <v>959</v>
      </c>
      <c r="J236" s="309">
        <v>3405.806627444681</v>
      </c>
      <c r="K236" s="311">
        <v>0.81935948096038258</v>
      </c>
      <c r="L236" s="264"/>
      <c r="M236" s="265"/>
      <c r="N236" s="266"/>
      <c r="O236" s="264"/>
      <c r="P236" s="265"/>
      <c r="Q236" s="266"/>
      <c r="R236" s="264"/>
      <c r="S236" s="265"/>
      <c r="T236" s="266"/>
      <c r="U236" s="264"/>
      <c r="V236" s="265"/>
      <c r="W236" s="266"/>
      <c r="X236" s="264"/>
      <c r="Y236" s="265"/>
      <c r="Z236" s="266"/>
      <c r="AA236" s="264"/>
      <c r="AB236" s="265"/>
      <c r="AC236" s="266"/>
      <c r="AE236" s="367" t="s">
        <v>931</v>
      </c>
      <c r="AF236" s="9" t="s">
        <v>597</v>
      </c>
      <c r="AG236" s="9" t="s">
        <v>380</v>
      </c>
      <c r="AH236" s="320">
        <v>0.82721984914933222</v>
      </c>
      <c r="AI236" s="101">
        <v>1067118.4262088679</v>
      </c>
    </row>
    <row r="237" spans="2:35" ht="16.5" x14ac:dyDescent="0.3">
      <c r="B237" s="360"/>
      <c r="C237" s="264"/>
      <c r="D237" s="265"/>
      <c r="E237" s="266"/>
      <c r="F237" s="264"/>
      <c r="G237" s="309"/>
      <c r="H237" s="311"/>
      <c r="I237" s="264" t="s">
        <v>832</v>
      </c>
      <c r="J237" s="309">
        <v>2881.0816557752837</v>
      </c>
      <c r="K237" s="311">
        <v>1.019045455380853</v>
      </c>
      <c r="L237" s="264"/>
      <c r="M237" s="265"/>
      <c r="N237" s="266"/>
      <c r="O237" s="264"/>
      <c r="P237" s="265"/>
      <c r="Q237" s="266"/>
      <c r="R237" s="264"/>
      <c r="S237" s="265"/>
      <c r="T237" s="266"/>
      <c r="U237" s="264"/>
      <c r="V237" s="265"/>
      <c r="W237" s="266"/>
      <c r="X237" s="264"/>
      <c r="Y237" s="265"/>
      <c r="Z237" s="266"/>
      <c r="AA237" s="264"/>
      <c r="AB237" s="265"/>
      <c r="AC237" s="266"/>
      <c r="AE237" s="367" t="s">
        <v>932</v>
      </c>
      <c r="AF237" s="9" t="s">
        <v>598</v>
      </c>
      <c r="AG237" s="9" t="s">
        <v>380</v>
      </c>
      <c r="AH237" s="320">
        <v>0.59467789201339682</v>
      </c>
      <c r="AI237" s="101">
        <v>96817990.524978966</v>
      </c>
    </row>
    <row r="238" spans="2:35" ht="16.5" x14ac:dyDescent="0.3">
      <c r="B238" s="360"/>
      <c r="C238" s="264"/>
      <c r="D238" s="265"/>
      <c r="E238" s="266"/>
      <c r="F238" s="264"/>
      <c r="G238" s="309"/>
      <c r="H238" s="311"/>
      <c r="I238" s="264" t="s">
        <v>809</v>
      </c>
      <c r="J238" s="309">
        <v>2878.2425398022501</v>
      </c>
      <c r="K238" s="311">
        <v>0.48374112724230128</v>
      </c>
      <c r="L238" s="264"/>
      <c r="M238" s="265"/>
      <c r="N238" s="266"/>
      <c r="O238" s="264"/>
      <c r="P238" s="265"/>
      <c r="Q238" s="266"/>
      <c r="R238" s="264"/>
      <c r="S238" s="265"/>
      <c r="T238" s="266"/>
      <c r="U238" s="264"/>
      <c r="V238" s="265"/>
      <c r="W238" s="266"/>
      <c r="X238" s="264"/>
      <c r="Y238" s="265"/>
      <c r="Z238" s="266"/>
      <c r="AA238" s="264"/>
      <c r="AB238" s="265"/>
      <c r="AC238" s="266"/>
      <c r="AE238" s="367" t="s">
        <v>933</v>
      </c>
      <c r="AF238" s="9" t="s">
        <v>599</v>
      </c>
      <c r="AG238" s="9" t="s">
        <v>380</v>
      </c>
      <c r="AH238" s="320">
        <v>0.99316475320415021</v>
      </c>
      <c r="AI238" s="101">
        <v>5193152.2559560649</v>
      </c>
    </row>
    <row r="239" spans="2:35" ht="16.5" x14ac:dyDescent="0.3">
      <c r="B239" s="360"/>
      <c r="C239" s="264"/>
      <c r="D239" s="265"/>
      <c r="E239" s="266"/>
      <c r="F239" s="264"/>
      <c r="G239" s="309"/>
      <c r="H239" s="311"/>
      <c r="I239" s="264" t="s">
        <v>927</v>
      </c>
      <c r="J239" s="309">
        <v>2394.1391061535187</v>
      </c>
      <c r="K239" s="311">
        <v>0.49318683125175622</v>
      </c>
      <c r="L239" s="264"/>
      <c r="M239" s="265"/>
      <c r="N239" s="266"/>
      <c r="O239" s="264"/>
      <c r="P239" s="265"/>
      <c r="Q239" s="266"/>
      <c r="R239" s="264"/>
      <c r="S239" s="265"/>
      <c r="T239" s="266"/>
      <c r="U239" s="264"/>
      <c r="V239" s="265"/>
      <c r="W239" s="266"/>
      <c r="X239" s="264"/>
      <c r="Y239" s="265"/>
      <c r="Z239" s="266"/>
      <c r="AA239" s="264"/>
      <c r="AB239" s="265"/>
      <c r="AC239" s="266"/>
      <c r="AE239" s="367" t="s">
        <v>934</v>
      </c>
      <c r="AF239" s="9" t="s">
        <v>600</v>
      </c>
      <c r="AG239" s="9" t="s">
        <v>380</v>
      </c>
      <c r="AH239" s="320">
        <v>0.66207110177626616</v>
      </c>
      <c r="AI239" s="101">
        <v>29275727.110254779</v>
      </c>
    </row>
    <row r="240" spans="2:35" ht="16.5" x14ac:dyDescent="0.3">
      <c r="B240" s="360"/>
      <c r="C240" s="264"/>
      <c r="D240" s="265"/>
      <c r="E240" s="266"/>
      <c r="F240" s="264"/>
      <c r="G240" s="309"/>
      <c r="H240" s="311"/>
      <c r="I240" s="264" t="s">
        <v>988</v>
      </c>
      <c r="J240" s="309">
        <v>2051.2898131447191</v>
      </c>
      <c r="K240" s="311">
        <v>0.86268919197549288</v>
      </c>
      <c r="L240" s="264"/>
      <c r="M240" s="265"/>
      <c r="N240" s="266"/>
      <c r="O240" s="264"/>
      <c r="P240" s="265"/>
      <c r="Q240" s="266"/>
      <c r="R240" s="264"/>
      <c r="S240" s="265"/>
      <c r="T240" s="266"/>
      <c r="U240" s="264"/>
      <c r="V240" s="265"/>
      <c r="W240" s="266"/>
      <c r="X240" s="264"/>
      <c r="Y240" s="265"/>
      <c r="Z240" s="266"/>
      <c r="AA240" s="264"/>
      <c r="AB240" s="265"/>
      <c r="AC240" s="266"/>
      <c r="AE240" s="367" t="s">
        <v>935</v>
      </c>
      <c r="AF240" s="9" t="s">
        <v>601</v>
      </c>
      <c r="AG240" s="9" t="s">
        <v>380</v>
      </c>
      <c r="AH240" s="320">
        <v>0.65167441411956328</v>
      </c>
      <c r="AI240" s="101">
        <v>844454728.96054435</v>
      </c>
    </row>
    <row r="241" spans="2:35" ht="16.5" x14ac:dyDescent="0.3">
      <c r="B241" s="360"/>
      <c r="C241" s="264"/>
      <c r="D241" s="265"/>
      <c r="E241" s="266"/>
      <c r="F241" s="264"/>
      <c r="G241" s="309"/>
      <c r="H241" s="311"/>
      <c r="I241" s="264" t="s">
        <v>985</v>
      </c>
      <c r="J241" s="309">
        <v>1941.418013800467</v>
      </c>
      <c r="K241" s="311">
        <v>0.86268919197549288</v>
      </c>
      <c r="L241" s="264"/>
      <c r="M241" s="265"/>
      <c r="N241" s="266"/>
      <c r="O241" s="264"/>
      <c r="P241" s="265"/>
      <c r="Q241" s="266"/>
      <c r="R241" s="264"/>
      <c r="S241" s="265"/>
      <c r="T241" s="266"/>
      <c r="U241" s="264"/>
      <c r="V241" s="265"/>
      <c r="W241" s="266"/>
      <c r="X241" s="264"/>
      <c r="Y241" s="265"/>
      <c r="Z241" s="266"/>
      <c r="AA241" s="264"/>
      <c r="AB241" s="265"/>
      <c r="AC241" s="266"/>
      <c r="AE241" s="367" t="s">
        <v>936</v>
      </c>
      <c r="AF241" s="9" t="s">
        <v>602</v>
      </c>
      <c r="AG241" s="9" t="s">
        <v>380</v>
      </c>
      <c r="AH241" s="320">
        <v>1.019045455380853</v>
      </c>
      <c r="AI241" s="101">
        <v>28267327.794411611</v>
      </c>
    </row>
    <row r="242" spans="2:35" ht="16.5" x14ac:dyDescent="0.3">
      <c r="B242" s="360"/>
      <c r="C242" s="264"/>
      <c r="D242" s="265"/>
      <c r="E242" s="266"/>
      <c r="F242" s="264"/>
      <c r="G242" s="309"/>
      <c r="H242" s="311"/>
      <c r="I242" s="264" t="s">
        <v>889</v>
      </c>
      <c r="J242" s="309">
        <v>1918.5164976510912</v>
      </c>
      <c r="K242" s="311">
        <v>0.8657984690179843</v>
      </c>
      <c r="L242" s="264"/>
      <c r="M242" s="265"/>
      <c r="N242" s="266"/>
      <c r="O242" s="264"/>
      <c r="P242" s="265"/>
      <c r="Q242" s="266"/>
      <c r="R242" s="264"/>
      <c r="S242" s="265"/>
      <c r="T242" s="266"/>
      <c r="U242" s="264"/>
      <c r="V242" s="265"/>
      <c r="W242" s="266"/>
      <c r="X242" s="264"/>
      <c r="Y242" s="265"/>
      <c r="Z242" s="266"/>
      <c r="AA242" s="264"/>
      <c r="AB242" s="265"/>
      <c r="AC242" s="266"/>
      <c r="AE242" s="367" t="s">
        <v>937</v>
      </c>
      <c r="AF242" s="9" t="s">
        <v>603</v>
      </c>
      <c r="AG242" s="9" t="s">
        <v>380</v>
      </c>
      <c r="AH242" s="320">
        <v>1.019045455380853</v>
      </c>
      <c r="AI242" s="101">
        <v>7910748.8154444378</v>
      </c>
    </row>
    <row r="243" spans="2:35" ht="16.5" x14ac:dyDescent="0.3">
      <c r="B243" s="360"/>
      <c r="C243" s="264"/>
      <c r="D243" s="265"/>
      <c r="E243" s="266"/>
      <c r="F243" s="264"/>
      <c r="G243" s="309"/>
      <c r="H243" s="311"/>
      <c r="I243" s="264" t="s">
        <v>857</v>
      </c>
      <c r="J243" s="309">
        <v>1835.5328892060311</v>
      </c>
      <c r="K243" s="311">
        <v>0.67632111769248504</v>
      </c>
      <c r="L243" s="264"/>
      <c r="M243" s="265"/>
      <c r="N243" s="266"/>
      <c r="O243" s="264"/>
      <c r="P243" s="265"/>
      <c r="Q243" s="266"/>
      <c r="R243" s="264"/>
      <c r="S243" s="265"/>
      <c r="T243" s="266"/>
      <c r="U243" s="264"/>
      <c r="V243" s="265"/>
      <c r="W243" s="266"/>
      <c r="X243" s="264"/>
      <c r="Y243" s="265"/>
      <c r="Z243" s="266"/>
      <c r="AA243" s="264"/>
      <c r="AB243" s="265"/>
      <c r="AC243" s="266"/>
      <c r="AE243" s="367" t="s">
        <v>938</v>
      </c>
      <c r="AF243" s="9" t="s">
        <v>604</v>
      </c>
      <c r="AG243" s="9" t="s">
        <v>380</v>
      </c>
      <c r="AH243" s="320">
        <v>1.019045455380853</v>
      </c>
      <c r="AI243" s="101">
        <v>8474660.5677894186</v>
      </c>
    </row>
    <row r="244" spans="2:35" ht="16.5" x14ac:dyDescent="0.3">
      <c r="B244" s="360"/>
      <c r="C244" s="264"/>
      <c r="D244" s="265"/>
      <c r="E244" s="266"/>
      <c r="F244" s="264"/>
      <c r="G244" s="309"/>
      <c r="H244" s="311"/>
      <c r="I244" s="264" t="s">
        <v>920</v>
      </c>
      <c r="J244" s="309">
        <v>1703.7999725409611</v>
      </c>
      <c r="K244" s="311">
        <v>0.56785607367207325</v>
      </c>
      <c r="L244" s="264"/>
      <c r="M244" s="265"/>
      <c r="N244" s="266"/>
      <c r="O244" s="264"/>
      <c r="P244" s="265"/>
      <c r="Q244" s="266"/>
      <c r="R244" s="264"/>
      <c r="S244" s="265"/>
      <c r="T244" s="266"/>
      <c r="U244" s="264"/>
      <c r="V244" s="265"/>
      <c r="W244" s="266"/>
      <c r="X244" s="264"/>
      <c r="Y244" s="265"/>
      <c r="Z244" s="266"/>
      <c r="AA244" s="264"/>
      <c r="AB244" s="265"/>
      <c r="AC244" s="266"/>
      <c r="AE244" s="367" t="s">
        <v>939</v>
      </c>
      <c r="AF244" s="9" t="s">
        <v>608</v>
      </c>
      <c r="AG244" s="9" t="s">
        <v>380</v>
      </c>
      <c r="AH244" s="320">
        <v>0.83551168225027006</v>
      </c>
      <c r="AI244" s="101">
        <v>123941512.2415611</v>
      </c>
    </row>
    <row r="245" spans="2:35" ht="16.5" x14ac:dyDescent="0.3">
      <c r="B245" s="360"/>
      <c r="C245" s="264"/>
      <c r="D245" s="265"/>
      <c r="E245" s="266"/>
      <c r="F245" s="264"/>
      <c r="G245" s="309"/>
      <c r="H245" s="311"/>
      <c r="I245" s="264" t="s">
        <v>885</v>
      </c>
      <c r="J245" s="309">
        <v>1343.6697008460189</v>
      </c>
      <c r="K245" s="311">
        <v>0.91218133064986695</v>
      </c>
      <c r="L245" s="264"/>
      <c r="M245" s="265"/>
      <c r="N245" s="266"/>
      <c r="O245" s="264"/>
      <c r="P245" s="265"/>
      <c r="Q245" s="266"/>
      <c r="R245" s="264"/>
      <c r="S245" s="265"/>
      <c r="T245" s="266"/>
      <c r="U245" s="264"/>
      <c r="V245" s="265"/>
      <c r="W245" s="266"/>
      <c r="X245" s="264"/>
      <c r="Y245" s="265"/>
      <c r="Z245" s="266"/>
      <c r="AA245" s="264"/>
      <c r="AB245" s="265"/>
      <c r="AC245" s="266"/>
      <c r="AE245" s="367" t="s">
        <v>940</v>
      </c>
      <c r="AF245" s="9" t="s">
        <v>609</v>
      </c>
      <c r="AG245" s="9" t="s">
        <v>380</v>
      </c>
      <c r="AH245" s="320">
        <v>0.80689658453269308</v>
      </c>
      <c r="AI245" s="101">
        <v>13553491.882967729</v>
      </c>
    </row>
    <row r="246" spans="2:35" ht="16.5" x14ac:dyDescent="0.3">
      <c r="B246" s="360"/>
      <c r="C246" s="264"/>
      <c r="D246" s="265"/>
      <c r="E246" s="266"/>
      <c r="F246" s="264"/>
      <c r="G246" s="309"/>
      <c r="H246" s="311"/>
      <c r="I246" s="264" t="s">
        <v>983</v>
      </c>
      <c r="J246" s="309">
        <v>1185.580899243871</v>
      </c>
      <c r="K246" s="311">
        <v>0.86268919197549288</v>
      </c>
      <c r="L246" s="264"/>
      <c r="M246" s="265"/>
      <c r="N246" s="266"/>
      <c r="O246" s="264"/>
      <c r="P246" s="265"/>
      <c r="Q246" s="266"/>
      <c r="R246" s="264"/>
      <c r="S246" s="265"/>
      <c r="T246" s="266"/>
      <c r="U246" s="264"/>
      <c r="V246" s="265"/>
      <c r="W246" s="266"/>
      <c r="X246" s="264"/>
      <c r="Y246" s="265"/>
      <c r="Z246" s="266"/>
      <c r="AA246" s="264"/>
      <c r="AB246" s="265"/>
      <c r="AC246" s="266"/>
      <c r="AE246" s="367" t="s">
        <v>941</v>
      </c>
      <c r="AF246" s="9" t="s">
        <v>610</v>
      </c>
      <c r="AG246" s="9" t="s">
        <v>380</v>
      </c>
      <c r="AH246" s="320">
        <v>0.48374104303424798</v>
      </c>
      <c r="AI246" s="101">
        <v>512861.75069709099</v>
      </c>
    </row>
    <row r="247" spans="2:35" ht="16.5" x14ac:dyDescent="0.3">
      <c r="B247" s="360"/>
      <c r="C247" s="264"/>
      <c r="D247" s="265"/>
      <c r="E247" s="266"/>
      <c r="F247" s="264"/>
      <c r="G247" s="309"/>
      <c r="H247" s="311"/>
      <c r="I247" s="264" t="s">
        <v>949</v>
      </c>
      <c r="J247" s="309">
        <v>1133.6398720058751</v>
      </c>
      <c r="K247" s="311">
        <v>0.86268919197549288</v>
      </c>
      <c r="L247" s="264"/>
      <c r="M247" s="265"/>
      <c r="N247" s="266"/>
      <c r="O247" s="264"/>
      <c r="P247" s="265"/>
      <c r="Q247" s="266"/>
      <c r="R247" s="264"/>
      <c r="S247" s="265"/>
      <c r="T247" s="266"/>
      <c r="U247" s="264"/>
      <c r="V247" s="265"/>
      <c r="W247" s="266"/>
      <c r="X247" s="264"/>
      <c r="Y247" s="265"/>
      <c r="Z247" s="266"/>
      <c r="AA247" s="264"/>
      <c r="AB247" s="265"/>
      <c r="AC247" s="266"/>
      <c r="AE247" s="367" t="s">
        <v>942</v>
      </c>
      <c r="AF247" s="9" t="s">
        <v>611</v>
      </c>
      <c r="AG247" s="9" t="s">
        <v>380</v>
      </c>
      <c r="AH247" s="320">
        <v>0.78049609778313422</v>
      </c>
      <c r="AI247" s="101">
        <v>95843426.897566602</v>
      </c>
    </row>
    <row r="248" spans="2:35" ht="16.5" x14ac:dyDescent="0.3">
      <c r="B248" s="360"/>
      <c r="C248" s="264"/>
      <c r="D248" s="265"/>
      <c r="E248" s="266"/>
      <c r="F248" s="264"/>
      <c r="G248" s="309"/>
      <c r="H248" s="311"/>
      <c r="I248" s="264" t="s">
        <v>931</v>
      </c>
      <c r="J248" s="309">
        <v>1067.118426208868</v>
      </c>
      <c r="K248" s="311">
        <v>0.82721984914933222</v>
      </c>
      <c r="L248" s="264"/>
      <c r="M248" s="265"/>
      <c r="N248" s="266"/>
      <c r="O248" s="264"/>
      <c r="P248" s="265"/>
      <c r="Q248" s="266"/>
      <c r="R248" s="264"/>
      <c r="S248" s="265"/>
      <c r="T248" s="266"/>
      <c r="U248" s="264"/>
      <c r="V248" s="265"/>
      <c r="W248" s="266"/>
      <c r="X248" s="264"/>
      <c r="Y248" s="265"/>
      <c r="Z248" s="266"/>
      <c r="AA248" s="264"/>
      <c r="AB248" s="265"/>
      <c r="AC248" s="266"/>
      <c r="AE248" s="367" t="s">
        <v>943</v>
      </c>
      <c r="AF248" s="9" t="s">
        <v>612</v>
      </c>
      <c r="AG248" s="9" t="s">
        <v>380</v>
      </c>
      <c r="AH248" s="320">
        <v>0.86905447717184336</v>
      </c>
      <c r="AI248" s="101">
        <v>134488361.36485481</v>
      </c>
    </row>
    <row r="249" spans="2:35" ht="16.5" x14ac:dyDescent="0.3">
      <c r="B249" s="360"/>
      <c r="C249" s="264"/>
      <c r="D249" s="265"/>
      <c r="E249" s="266"/>
      <c r="F249" s="264"/>
      <c r="G249" s="309"/>
      <c r="H249" s="311"/>
      <c r="I249" s="264" t="s">
        <v>787</v>
      </c>
      <c r="J249" s="309">
        <v>1007.676677128805</v>
      </c>
      <c r="K249" s="311">
        <v>0.67814115860958735</v>
      </c>
      <c r="L249" s="264"/>
      <c r="M249" s="265"/>
      <c r="N249" s="266"/>
      <c r="O249" s="264"/>
      <c r="P249" s="265"/>
      <c r="Q249" s="266"/>
      <c r="R249" s="264"/>
      <c r="S249" s="265"/>
      <c r="T249" s="266"/>
      <c r="U249" s="264"/>
      <c r="V249" s="265"/>
      <c r="W249" s="266"/>
      <c r="X249" s="264"/>
      <c r="Y249" s="265"/>
      <c r="Z249" s="266"/>
      <c r="AA249" s="264"/>
      <c r="AB249" s="265"/>
      <c r="AC249" s="266"/>
      <c r="AE249" s="367" t="s">
        <v>944</v>
      </c>
      <c r="AF249" s="9" t="s">
        <v>613</v>
      </c>
      <c r="AG249" s="9" t="s">
        <v>380</v>
      </c>
      <c r="AH249" s="320">
        <v>0.58433367957642823</v>
      </c>
      <c r="AI249" s="101">
        <v>130522245.4872314</v>
      </c>
    </row>
    <row r="250" spans="2:35" ht="16.5" x14ac:dyDescent="0.3">
      <c r="B250" s="360"/>
      <c r="C250" s="264"/>
      <c r="D250" s="265"/>
      <c r="E250" s="266"/>
      <c r="F250" s="264"/>
      <c r="G250" s="309"/>
      <c r="H250" s="311"/>
      <c r="I250" s="264" t="s">
        <v>961</v>
      </c>
      <c r="J250" s="309">
        <v>942.52782266629447</v>
      </c>
      <c r="K250" s="311">
        <v>0.86268919197549299</v>
      </c>
      <c r="L250" s="264"/>
      <c r="M250" s="265"/>
      <c r="N250" s="266"/>
      <c r="O250" s="264"/>
      <c r="P250" s="265"/>
      <c r="Q250" s="266"/>
      <c r="R250" s="264"/>
      <c r="S250" s="265"/>
      <c r="T250" s="266"/>
      <c r="U250" s="264"/>
      <c r="V250" s="265"/>
      <c r="W250" s="266"/>
      <c r="X250" s="264"/>
      <c r="Y250" s="265"/>
      <c r="Z250" s="266"/>
      <c r="AA250" s="264"/>
      <c r="AB250" s="265"/>
      <c r="AC250" s="266"/>
      <c r="AE250" s="367" t="s">
        <v>945</v>
      </c>
      <c r="AF250" s="9" t="s">
        <v>616</v>
      </c>
      <c r="AG250" s="9" t="s">
        <v>380</v>
      </c>
      <c r="AH250" s="320">
        <v>0.85749754227711172</v>
      </c>
      <c r="AI250" s="101">
        <v>168545553.76437399</v>
      </c>
    </row>
    <row r="251" spans="2:35" ht="16.5" x14ac:dyDescent="0.3">
      <c r="B251" s="360"/>
      <c r="C251" s="264"/>
      <c r="D251" s="265"/>
      <c r="E251" s="266"/>
      <c r="F251" s="264"/>
      <c r="G251" s="309"/>
      <c r="H251" s="311"/>
      <c r="I251" s="264" t="s">
        <v>990</v>
      </c>
      <c r="J251" s="309">
        <v>752.31862018841593</v>
      </c>
      <c r="K251" s="311">
        <v>0.86268919197549288</v>
      </c>
      <c r="L251" s="264"/>
      <c r="M251" s="265"/>
      <c r="N251" s="266"/>
      <c r="O251" s="264"/>
      <c r="P251" s="265"/>
      <c r="Q251" s="266"/>
      <c r="R251" s="264"/>
      <c r="S251" s="265"/>
      <c r="T251" s="266"/>
      <c r="U251" s="264"/>
      <c r="V251" s="265"/>
      <c r="W251" s="266"/>
      <c r="X251" s="264"/>
      <c r="Y251" s="265"/>
      <c r="Z251" s="266"/>
      <c r="AA251" s="264"/>
      <c r="AB251" s="265"/>
      <c r="AC251" s="266"/>
      <c r="AE251" s="367" t="s">
        <v>946</v>
      </c>
      <c r="AF251" s="9" t="s">
        <v>617</v>
      </c>
      <c r="AG251" s="9" t="s">
        <v>380</v>
      </c>
      <c r="AH251" s="320">
        <v>0.6188692538046543</v>
      </c>
      <c r="AI251" s="101">
        <v>377717971.41745132</v>
      </c>
    </row>
    <row r="252" spans="2:35" ht="16.5" x14ac:dyDescent="0.3">
      <c r="B252" s="360"/>
      <c r="C252" s="264"/>
      <c r="D252" s="265"/>
      <c r="E252" s="266"/>
      <c r="F252" s="264"/>
      <c r="G252" s="309"/>
      <c r="H252" s="311"/>
      <c r="I252" s="264" t="s">
        <v>883</v>
      </c>
      <c r="J252" s="309">
        <v>686.54676063622605</v>
      </c>
      <c r="K252" s="311">
        <v>0.67632111769248493</v>
      </c>
      <c r="L252" s="264"/>
      <c r="M252" s="265"/>
      <c r="N252" s="266"/>
      <c r="O252" s="264"/>
      <c r="P252" s="265"/>
      <c r="Q252" s="266"/>
      <c r="R252" s="264"/>
      <c r="S252" s="265"/>
      <c r="T252" s="266"/>
      <c r="U252" s="264"/>
      <c r="V252" s="265"/>
      <c r="W252" s="266"/>
      <c r="X252" s="264"/>
      <c r="Y252" s="265"/>
      <c r="Z252" s="266"/>
      <c r="AA252" s="264"/>
      <c r="AB252" s="265"/>
      <c r="AC252" s="266"/>
      <c r="AE252" s="367" t="s">
        <v>947</v>
      </c>
      <c r="AF252" s="9" t="s">
        <v>620</v>
      </c>
      <c r="AG252" s="9" t="s">
        <v>380</v>
      </c>
      <c r="AH252" s="320">
        <v>0.83961881491932733</v>
      </c>
      <c r="AI252" s="101">
        <v>94421555.731525168</v>
      </c>
    </row>
    <row r="253" spans="2:35" ht="16.5" x14ac:dyDescent="0.3">
      <c r="B253" s="360"/>
      <c r="C253" s="264"/>
      <c r="D253" s="265"/>
      <c r="E253" s="266"/>
      <c r="F253" s="264"/>
      <c r="G253" s="309"/>
      <c r="H253" s="311"/>
      <c r="I253" s="264" t="s">
        <v>772</v>
      </c>
      <c r="J253" s="309">
        <v>608.44603408210378</v>
      </c>
      <c r="K253" s="311">
        <v>0.48374104303424798</v>
      </c>
      <c r="L253" s="264"/>
      <c r="M253" s="265"/>
      <c r="N253" s="266"/>
      <c r="O253" s="264"/>
      <c r="P253" s="265"/>
      <c r="Q253" s="266"/>
      <c r="R253" s="264"/>
      <c r="S253" s="265"/>
      <c r="T253" s="266"/>
      <c r="U253" s="264"/>
      <c r="V253" s="265"/>
      <c r="W253" s="266"/>
      <c r="X253" s="264"/>
      <c r="Y253" s="265"/>
      <c r="Z253" s="266"/>
      <c r="AA253" s="264"/>
      <c r="AB253" s="265"/>
      <c r="AC253" s="266"/>
      <c r="AE253" s="367" t="s">
        <v>948</v>
      </c>
      <c r="AF253" s="9" t="s">
        <v>625</v>
      </c>
      <c r="AG253" s="9" t="s">
        <v>380</v>
      </c>
      <c r="AH253" s="320">
        <v>0.61944011673995802</v>
      </c>
      <c r="AI253" s="101">
        <v>284983891.8648681</v>
      </c>
    </row>
    <row r="254" spans="2:35" ht="16.5" x14ac:dyDescent="0.3">
      <c r="B254" s="360"/>
      <c r="C254" s="264"/>
      <c r="D254" s="265"/>
      <c r="E254" s="266"/>
      <c r="F254" s="264"/>
      <c r="G254" s="309"/>
      <c r="H254" s="311"/>
      <c r="I254" s="264" t="s">
        <v>804</v>
      </c>
      <c r="J254" s="309">
        <v>553.01392825565858</v>
      </c>
      <c r="K254" s="311">
        <v>0.64951371186521745</v>
      </c>
      <c r="L254" s="264"/>
      <c r="M254" s="265"/>
      <c r="N254" s="266"/>
      <c r="O254" s="264"/>
      <c r="P254" s="265"/>
      <c r="Q254" s="266"/>
      <c r="R254" s="264"/>
      <c r="S254" s="265"/>
      <c r="T254" s="266"/>
      <c r="U254" s="264"/>
      <c r="V254" s="265"/>
      <c r="W254" s="266"/>
      <c r="X254" s="264"/>
      <c r="Y254" s="265"/>
      <c r="Z254" s="266"/>
      <c r="AA254" s="264"/>
      <c r="AB254" s="265"/>
      <c r="AC254" s="266"/>
      <c r="AE254" s="367" t="s">
        <v>949</v>
      </c>
      <c r="AF254" s="9" t="s">
        <v>628</v>
      </c>
      <c r="AG254" s="9" t="s">
        <v>380</v>
      </c>
      <c r="AH254" s="320">
        <v>0.78311535895469442</v>
      </c>
      <c r="AI254" s="101">
        <v>412702308.54086471</v>
      </c>
    </row>
    <row r="255" spans="2:35" ht="16.5" x14ac:dyDescent="0.3">
      <c r="B255" s="360"/>
      <c r="C255" s="264"/>
      <c r="D255" s="265"/>
      <c r="E255" s="266"/>
      <c r="F255" s="264"/>
      <c r="G255" s="309"/>
      <c r="H255" s="311"/>
      <c r="I255" s="264" t="s">
        <v>941</v>
      </c>
      <c r="J255" s="309">
        <v>512.861750697091</v>
      </c>
      <c r="K255" s="311">
        <v>0.48374104303424798</v>
      </c>
      <c r="L255" s="264"/>
      <c r="M255" s="265"/>
      <c r="N255" s="266"/>
      <c r="O255" s="264"/>
      <c r="P255" s="265"/>
      <c r="Q255" s="266"/>
      <c r="R255" s="264"/>
      <c r="S255" s="265"/>
      <c r="T255" s="266"/>
      <c r="U255" s="264"/>
      <c r="V255" s="265"/>
      <c r="W255" s="266"/>
      <c r="X255" s="264"/>
      <c r="Y255" s="265"/>
      <c r="Z255" s="266"/>
      <c r="AA255" s="264"/>
      <c r="AB255" s="265"/>
      <c r="AC255" s="266"/>
      <c r="AE255" s="367" t="s">
        <v>950</v>
      </c>
      <c r="AF255" s="9" t="s">
        <v>629</v>
      </c>
      <c r="AG255" s="9" t="s">
        <v>380</v>
      </c>
      <c r="AH255" s="320">
        <v>0.57946155196083993</v>
      </c>
      <c r="AI255" s="101">
        <v>108928717.08327059</v>
      </c>
    </row>
    <row r="256" spans="2:35" ht="16.5" x14ac:dyDescent="0.3">
      <c r="B256" s="360"/>
      <c r="C256" s="264"/>
      <c r="D256" s="265"/>
      <c r="E256" s="266"/>
      <c r="F256" s="264"/>
      <c r="G256" s="309"/>
      <c r="H256" s="311"/>
      <c r="I256" s="264" t="s">
        <v>867</v>
      </c>
      <c r="J256" s="309">
        <v>493.76316027271889</v>
      </c>
      <c r="K256" s="311">
        <v>0.67632111769248493</v>
      </c>
      <c r="L256" s="264"/>
      <c r="M256" s="265"/>
      <c r="N256" s="266"/>
      <c r="O256" s="264"/>
      <c r="P256" s="265"/>
      <c r="Q256" s="266"/>
      <c r="R256" s="264"/>
      <c r="S256" s="265"/>
      <c r="T256" s="266"/>
      <c r="U256" s="264"/>
      <c r="V256" s="265"/>
      <c r="W256" s="266"/>
      <c r="X256" s="264"/>
      <c r="Y256" s="265"/>
      <c r="Z256" s="266"/>
      <c r="AA256" s="264"/>
      <c r="AB256" s="265"/>
      <c r="AC256" s="266"/>
      <c r="AE256" s="367" t="s">
        <v>951</v>
      </c>
      <c r="AF256" s="9" t="s">
        <v>631</v>
      </c>
      <c r="AG256" s="9" t="s">
        <v>380</v>
      </c>
      <c r="AH256" s="320">
        <v>0.6744727186280568</v>
      </c>
      <c r="AI256" s="101">
        <v>1259799461.053911</v>
      </c>
    </row>
    <row r="257" spans="2:35" ht="16.5" x14ac:dyDescent="0.3">
      <c r="B257" s="360"/>
      <c r="C257" s="264"/>
      <c r="D257" s="265"/>
      <c r="E257" s="266"/>
      <c r="F257" s="264"/>
      <c r="G257" s="309"/>
      <c r="H257" s="311"/>
      <c r="I257" s="264" t="s">
        <v>826</v>
      </c>
      <c r="J257" s="309">
        <v>7.343404782646995E-2</v>
      </c>
      <c r="K257" s="311">
        <v>0.72063848034367606</v>
      </c>
      <c r="L257" s="264"/>
      <c r="M257" s="265"/>
      <c r="N257" s="266"/>
      <c r="O257" s="264"/>
      <c r="P257" s="265"/>
      <c r="Q257" s="266"/>
      <c r="R257" s="264"/>
      <c r="S257" s="265"/>
      <c r="T257" s="266"/>
      <c r="U257" s="264"/>
      <c r="V257" s="265"/>
      <c r="W257" s="266"/>
      <c r="X257" s="264"/>
      <c r="Y257" s="265"/>
      <c r="Z257" s="266"/>
      <c r="AA257" s="264"/>
      <c r="AB257" s="265"/>
      <c r="AC257" s="266"/>
      <c r="AE257" s="367" t="s">
        <v>952</v>
      </c>
      <c r="AF257" s="9" t="s">
        <v>632</v>
      </c>
      <c r="AG257" s="9" t="s">
        <v>380</v>
      </c>
      <c r="AH257" s="320">
        <v>0.67796781095540837</v>
      </c>
      <c r="AI257" s="101">
        <v>84065522.633953497</v>
      </c>
    </row>
    <row r="258" spans="2:35" ht="16.5" x14ac:dyDescent="0.3">
      <c r="B258" s="360"/>
      <c r="C258" s="264"/>
      <c r="D258" s="265"/>
      <c r="E258" s="266"/>
      <c r="F258" s="264"/>
      <c r="G258" s="309"/>
      <c r="H258" s="311"/>
      <c r="I258" s="264" t="s">
        <v>980</v>
      </c>
      <c r="J258" s="309">
        <v>3.0605159639612812E-3</v>
      </c>
      <c r="K258" s="311">
        <v>0.72063848034367606</v>
      </c>
      <c r="L258" s="264"/>
      <c r="M258" s="265"/>
      <c r="N258" s="266"/>
      <c r="O258" s="264"/>
      <c r="P258" s="265"/>
      <c r="Q258" s="266"/>
      <c r="R258" s="264"/>
      <c r="S258" s="265"/>
      <c r="T258" s="266"/>
      <c r="U258" s="264"/>
      <c r="V258" s="265"/>
      <c r="W258" s="266"/>
      <c r="X258" s="264"/>
      <c r="Y258" s="265"/>
      <c r="Z258" s="266"/>
      <c r="AA258" s="264"/>
      <c r="AB258" s="265"/>
      <c r="AC258" s="266"/>
      <c r="AE258" s="367" t="s">
        <v>953</v>
      </c>
      <c r="AF258" s="9" t="s">
        <v>633</v>
      </c>
      <c r="AG258" s="9" t="s">
        <v>380</v>
      </c>
      <c r="AH258" s="320">
        <v>0.71947062709017318</v>
      </c>
      <c r="AI258" s="101">
        <v>1388402580.9610519</v>
      </c>
    </row>
    <row r="259" spans="2:35" ht="16.5" x14ac:dyDescent="0.3">
      <c r="B259" s="360"/>
      <c r="C259" s="264"/>
      <c r="D259" s="265"/>
      <c r="E259" s="266"/>
      <c r="F259" s="264"/>
      <c r="G259" s="309"/>
      <c r="H259" s="311"/>
      <c r="I259" s="264" t="s">
        <v>966</v>
      </c>
      <c r="J259" s="309">
        <v>2.0407677762977841E-3</v>
      </c>
      <c r="K259" s="311">
        <v>0.72063848034367606</v>
      </c>
      <c r="L259" s="264"/>
      <c r="M259" s="265"/>
      <c r="N259" s="266"/>
      <c r="O259" s="264"/>
      <c r="P259" s="265"/>
      <c r="Q259" s="266"/>
      <c r="R259" s="264"/>
      <c r="S259" s="265"/>
      <c r="T259" s="266"/>
      <c r="U259" s="264"/>
      <c r="V259" s="265"/>
      <c r="W259" s="266"/>
      <c r="X259" s="264"/>
      <c r="Y259" s="265"/>
      <c r="Z259" s="266"/>
      <c r="AA259" s="264"/>
      <c r="AB259" s="265"/>
      <c r="AC259" s="266"/>
      <c r="AE259" s="367" t="s">
        <v>954</v>
      </c>
      <c r="AF259" s="9" t="s">
        <v>635</v>
      </c>
      <c r="AG259" s="9" t="s">
        <v>380</v>
      </c>
      <c r="AH259" s="320">
        <v>0.70949553574059432</v>
      </c>
      <c r="AI259" s="101">
        <v>806532740.77173209</v>
      </c>
    </row>
    <row r="260" spans="2:35" ht="16.5" x14ac:dyDescent="0.3">
      <c r="B260" s="360"/>
      <c r="C260" s="264"/>
      <c r="D260" s="265"/>
      <c r="E260" s="266"/>
      <c r="F260" s="264"/>
      <c r="G260" s="309"/>
      <c r="H260" s="311"/>
      <c r="I260" s="264" t="s">
        <v>979</v>
      </c>
      <c r="J260" s="309">
        <v>2.0407677762977841E-3</v>
      </c>
      <c r="K260" s="311">
        <v>0.72063848034367606</v>
      </c>
      <c r="L260" s="264"/>
      <c r="M260" s="265"/>
      <c r="N260" s="266"/>
      <c r="O260" s="264"/>
      <c r="P260" s="265"/>
      <c r="Q260" s="266"/>
      <c r="R260" s="264"/>
      <c r="S260" s="265"/>
      <c r="T260" s="266"/>
      <c r="U260" s="264"/>
      <c r="V260" s="265"/>
      <c r="W260" s="266"/>
      <c r="X260" s="264"/>
      <c r="Y260" s="265"/>
      <c r="Z260" s="266"/>
      <c r="AA260" s="264"/>
      <c r="AB260" s="265"/>
      <c r="AC260" s="266"/>
      <c r="AE260" s="367" t="s">
        <v>955</v>
      </c>
      <c r="AF260" s="9" t="s">
        <v>638</v>
      </c>
      <c r="AG260" s="9" t="s">
        <v>380</v>
      </c>
      <c r="AH260" s="320">
        <v>0.56807617508668118</v>
      </c>
      <c r="AI260" s="101">
        <v>1430639280.2224441</v>
      </c>
    </row>
    <row r="261" spans="2:35" ht="16.5" x14ac:dyDescent="0.3">
      <c r="B261" s="360"/>
      <c r="C261" s="264"/>
      <c r="D261" s="265"/>
      <c r="E261" s="266"/>
      <c r="F261" s="264"/>
      <c r="G261" s="309"/>
      <c r="H261" s="311"/>
      <c r="I261" s="264" t="s">
        <v>850</v>
      </c>
      <c r="J261" s="309">
        <v>-1.664758335025477E-2</v>
      </c>
      <c r="K261" s="311">
        <v>0.67632111769248504</v>
      </c>
      <c r="L261" s="264"/>
      <c r="M261" s="265"/>
      <c r="N261" s="266"/>
      <c r="O261" s="264"/>
      <c r="P261" s="265"/>
      <c r="Q261" s="266"/>
      <c r="R261" s="264"/>
      <c r="S261" s="265"/>
      <c r="T261" s="266"/>
      <c r="U261" s="264"/>
      <c r="V261" s="265"/>
      <c r="W261" s="266"/>
      <c r="X261" s="264"/>
      <c r="Y261" s="265"/>
      <c r="Z261" s="266"/>
      <c r="AA261" s="264"/>
      <c r="AB261" s="265"/>
      <c r="AC261" s="266"/>
      <c r="AE261" s="367" t="s">
        <v>956</v>
      </c>
      <c r="AF261" s="9" t="s">
        <v>639</v>
      </c>
      <c r="AG261" s="9" t="s">
        <v>380</v>
      </c>
      <c r="AH261" s="320">
        <v>0.96077239576453366</v>
      </c>
      <c r="AI261" s="101">
        <v>396171412.21771508</v>
      </c>
    </row>
    <row r="262" spans="2:35" ht="16.5" x14ac:dyDescent="0.3">
      <c r="B262" s="360"/>
      <c r="C262" s="264"/>
      <c r="D262" s="265"/>
      <c r="E262" s="266"/>
      <c r="F262" s="264"/>
      <c r="G262" s="309"/>
      <c r="H262" s="311"/>
      <c r="I262" s="264" t="s">
        <v>849</v>
      </c>
      <c r="J262" s="309">
        <v>-343.55873990825273</v>
      </c>
      <c r="K262" s="311">
        <v>0.60134479284912024</v>
      </c>
      <c r="L262" s="264"/>
      <c r="M262" s="265"/>
      <c r="N262" s="266"/>
      <c r="O262" s="264"/>
      <c r="P262" s="265"/>
      <c r="Q262" s="266"/>
      <c r="R262" s="264"/>
      <c r="S262" s="265"/>
      <c r="T262" s="266"/>
      <c r="U262" s="264"/>
      <c r="V262" s="265"/>
      <c r="W262" s="266"/>
      <c r="X262" s="264"/>
      <c r="Y262" s="265"/>
      <c r="Z262" s="266"/>
      <c r="AA262" s="264"/>
      <c r="AB262" s="265"/>
      <c r="AC262" s="266"/>
      <c r="AE262" s="367" t="s">
        <v>957</v>
      </c>
      <c r="AF262" s="9" t="s">
        <v>640</v>
      </c>
      <c r="AG262" s="9" t="s">
        <v>380</v>
      </c>
      <c r="AH262" s="320">
        <v>0.74590235874460542</v>
      </c>
      <c r="AI262" s="101">
        <v>291173459.61213559</v>
      </c>
    </row>
    <row r="263" spans="2:35" ht="16.5" x14ac:dyDescent="0.3">
      <c r="B263" s="360"/>
      <c r="C263" s="264"/>
      <c r="D263" s="265"/>
      <c r="E263" s="266"/>
      <c r="F263" s="264"/>
      <c r="G263" s="309"/>
      <c r="H263" s="311"/>
      <c r="I263" s="264" t="s">
        <v>858</v>
      </c>
      <c r="J263" s="309">
        <v>-1243.6540670027809</v>
      </c>
      <c r="K263" s="311">
        <v>0.60134479284912024</v>
      </c>
      <c r="L263" s="264"/>
      <c r="M263" s="265"/>
      <c r="N263" s="266"/>
      <c r="O263" s="264"/>
      <c r="P263" s="265"/>
      <c r="Q263" s="266"/>
      <c r="R263" s="264"/>
      <c r="S263" s="265"/>
      <c r="T263" s="266"/>
      <c r="U263" s="264"/>
      <c r="V263" s="265"/>
      <c r="W263" s="266"/>
      <c r="X263" s="264"/>
      <c r="Y263" s="265"/>
      <c r="Z263" s="266"/>
      <c r="AA263" s="264"/>
      <c r="AB263" s="265"/>
      <c r="AC263" s="266"/>
      <c r="AE263" s="367" t="s">
        <v>958</v>
      </c>
      <c r="AF263" s="9" t="s">
        <v>643</v>
      </c>
      <c r="AG263" s="9" t="s">
        <v>380</v>
      </c>
      <c r="AH263" s="320">
        <v>0.54953467538887557</v>
      </c>
      <c r="AI263" s="101">
        <v>4058420.3074863511</v>
      </c>
    </row>
    <row r="264" spans="2:35" ht="16.5" x14ac:dyDescent="0.3">
      <c r="B264" s="360"/>
      <c r="C264" s="264"/>
      <c r="D264" s="265"/>
      <c r="E264" s="266"/>
      <c r="F264" s="264"/>
      <c r="G264" s="309"/>
      <c r="H264" s="311"/>
      <c r="I264" s="264" t="s">
        <v>918</v>
      </c>
      <c r="J264" s="309">
        <v>-1245.8214629540412</v>
      </c>
      <c r="K264" s="311">
        <v>-0.29876177445844299</v>
      </c>
      <c r="L264" s="264"/>
      <c r="M264" s="265"/>
      <c r="N264" s="266"/>
      <c r="O264" s="264"/>
      <c r="P264" s="265"/>
      <c r="Q264" s="266"/>
      <c r="R264" s="264"/>
      <c r="S264" s="265"/>
      <c r="T264" s="266"/>
      <c r="U264" s="264"/>
      <c r="V264" s="265"/>
      <c r="W264" s="266"/>
      <c r="X264" s="264"/>
      <c r="Y264" s="265"/>
      <c r="Z264" s="266"/>
      <c r="AA264" s="264"/>
      <c r="AB264" s="265"/>
      <c r="AC264" s="266"/>
      <c r="AE264" s="367" t="s">
        <v>959</v>
      </c>
      <c r="AF264" s="9" t="s">
        <v>644</v>
      </c>
      <c r="AG264" s="9" t="s">
        <v>380</v>
      </c>
      <c r="AH264" s="320">
        <v>0.81935948096038258</v>
      </c>
      <c r="AI264" s="101">
        <v>3405806.6274446808</v>
      </c>
    </row>
    <row r="265" spans="2:35" ht="16.5" x14ac:dyDescent="0.3">
      <c r="B265" s="360"/>
      <c r="C265" s="264"/>
      <c r="D265" s="265"/>
      <c r="E265" s="266"/>
      <c r="F265" s="264"/>
      <c r="G265" s="309"/>
      <c r="H265" s="311"/>
      <c r="I265" s="264" t="s">
        <v>846</v>
      </c>
      <c r="J265" s="309">
        <v>-1620.4365383239349</v>
      </c>
      <c r="K265" s="311">
        <v>-0.29790615582723851</v>
      </c>
      <c r="L265" s="264"/>
      <c r="M265" s="265"/>
      <c r="N265" s="266"/>
      <c r="O265" s="264"/>
      <c r="P265" s="265"/>
      <c r="Q265" s="266"/>
      <c r="R265" s="264"/>
      <c r="S265" s="265"/>
      <c r="T265" s="266"/>
      <c r="U265" s="264"/>
      <c r="V265" s="265"/>
      <c r="W265" s="266"/>
      <c r="X265" s="264"/>
      <c r="Y265" s="265"/>
      <c r="Z265" s="266"/>
      <c r="AA265" s="264"/>
      <c r="AB265" s="265"/>
      <c r="AC265" s="266"/>
      <c r="AE265" s="367" t="s">
        <v>960</v>
      </c>
      <c r="AF265" s="9" t="s">
        <v>645</v>
      </c>
      <c r="AG265" s="9" t="s">
        <v>380</v>
      </c>
      <c r="AH265" s="320">
        <v>0.92636402574289023</v>
      </c>
      <c r="AI265" s="101">
        <v>72237185.163013458</v>
      </c>
    </row>
    <row r="266" spans="2:35" ht="16.5" x14ac:dyDescent="0.3">
      <c r="B266" s="360"/>
      <c r="C266" s="264"/>
      <c r="D266" s="265"/>
      <c r="E266" s="266"/>
      <c r="F266" s="264"/>
      <c r="G266" s="309"/>
      <c r="H266" s="311"/>
      <c r="I266" s="264" t="s">
        <v>902</v>
      </c>
      <c r="J266" s="309">
        <v>-2928.6323911794429</v>
      </c>
      <c r="K266" s="311">
        <v>0.60134479284912024</v>
      </c>
      <c r="L266" s="264"/>
      <c r="M266" s="265"/>
      <c r="N266" s="266"/>
      <c r="O266" s="264"/>
      <c r="P266" s="265"/>
      <c r="Q266" s="266"/>
      <c r="R266" s="264"/>
      <c r="S266" s="265"/>
      <c r="T266" s="266"/>
      <c r="U266" s="264"/>
      <c r="V266" s="265"/>
      <c r="W266" s="266"/>
      <c r="X266" s="264"/>
      <c r="Y266" s="265"/>
      <c r="Z266" s="266"/>
      <c r="AA266" s="264"/>
      <c r="AB266" s="265"/>
      <c r="AC266" s="266"/>
      <c r="AE266" s="367" t="s">
        <v>961</v>
      </c>
      <c r="AF266" s="9" t="s">
        <v>646</v>
      </c>
      <c r="AG266" s="9" t="s">
        <v>380</v>
      </c>
      <c r="AH266" s="320">
        <v>0.86268919197549299</v>
      </c>
      <c r="AI266" s="101">
        <v>942527.82266629452</v>
      </c>
    </row>
    <row r="267" spans="2:35" ht="16.5" x14ac:dyDescent="0.3">
      <c r="B267" s="360"/>
      <c r="C267" s="264"/>
      <c r="D267" s="265"/>
      <c r="E267" s="266"/>
      <c r="F267" s="264"/>
      <c r="G267" s="309"/>
      <c r="H267" s="311"/>
      <c r="I267" s="264" t="s">
        <v>853</v>
      </c>
      <c r="J267" s="309">
        <v>-5124.2619553774175</v>
      </c>
      <c r="K267" s="311">
        <v>0.26498268167455391</v>
      </c>
      <c r="L267" s="264"/>
      <c r="M267" s="265"/>
      <c r="N267" s="266"/>
      <c r="O267" s="264"/>
      <c r="P267" s="265"/>
      <c r="Q267" s="266"/>
      <c r="R267" s="264"/>
      <c r="S267" s="265"/>
      <c r="T267" s="266"/>
      <c r="U267" s="264"/>
      <c r="V267" s="265"/>
      <c r="W267" s="266"/>
      <c r="X267" s="264"/>
      <c r="Y267" s="265"/>
      <c r="Z267" s="266"/>
      <c r="AA267" s="264"/>
      <c r="AB267" s="265"/>
      <c r="AC267" s="266"/>
      <c r="AE267" s="367" t="s">
        <v>962</v>
      </c>
      <c r="AF267" s="9" t="s">
        <v>647</v>
      </c>
      <c r="AG267" s="9" t="s">
        <v>380</v>
      </c>
      <c r="AH267" s="320">
        <v>0.86268919197549288</v>
      </c>
      <c r="AI267" s="101">
        <v>1095250976.7683711</v>
      </c>
    </row>
    <row r="268" spans="2:35" ht="16.5" x14ac:dyDescent="0.3">
      <c r="B268" s="360"/>
      <c r="C268" s="264"/>
      <c r="D268" s="265"/>
      <c r="E268" s="266"/>
      <c r="F268" s="264"/>
      <c r="G268" s="309"/>
      <c r="H268" s="311"/>
      <c r="I268" s="264" t="s">
        <v>895</v>
      </c>
      <c r="J268" s="309">
        <v>-6439.3307737597379</v>
      </c>
      <c r="K268" s="311">
        <v>-0.29677673514858438</v>
      </c>
      <c r="L268" s="264"/>
      <c r="M268" s="265"/>
      <c r="N268" s="266"/>
      <c r="O268" s="264"/>
      <c r="P268" s="265"/>
      <c r="Q268" s="266"/>
      <c r="R268" s="264"/>
      <c r="S268" s="265"/>
      <c r="T268" s="266"/>
      <c r="U268" s="264"/>
      <c r="V268" s="265"/>
      <c r="W268" s="266"/>
      <c r="X268" s="264"/>
      <c r="Y268" s="265"/>
      <c r="Z268" s="266"/>
      <c r="AA268" s="264"/>
      <c r="AB268" s="265"/>
      <c r="AC268" s="266"/>
      <c r="AE268" s="367" t="s">
        <v>963</v>
      </c>
      <c r="AF268" s="9" t="s">
        <v>648</v>
      </c>
      <c r="AG268" s="9" t="s">
        <v>380</v>
      </c>
      <c r="AH268" s="320">
        <v>0.86268919197549288</v>
      </c>
      <c r="AI268" s="101">
        <v>37652050.442552499</v>
      </c>
    </row>
    <row r="269" spans="2:35" ht="16.5" x14ac:dyDescent="0.3">
      <c r="B269" s="360"/>
      <c r="C269" s="264"/>
      <c r="D269" s="265"/>
      <c r="E269" s="266"/>
      <c r="F269" s="264"/>
      <c r="G269" s="309"/>
      <c r="H269" s="311"/>
      <c r="I269" s="264" t="s">
        <v>847</v>
      </c>
      <c r="J269" s="309">
        <v>-7969.3299957894978</v>
      </c>
      <c r="K269" s="311">
        <v>-8.1490449819947172E-2</v>
      </c>
      <c r="L269" s="264"/>
      <c r="M269" s="265"/>
      <c r="N269" s="266"/>
      <c r="O269" s="264"/>
      <c r="P269" s="265"/>
      <c r="Q269" s="266"/>
      <c r="R269" s="264"/>
      <c r="S269" s="265"/>
      <c r="T269" s="266"/>
      <c r="U269" s="264"/>
      <c r="V269" s="265"/>
      <c r="W269" s="266"/>
      <c r="X269" s="264"/>
      <c r="Y269" s="265"/>
      <c r="Z269" s="266"/>
      <c r="AA269" s="264"/>
      <c r="AB269" s="265"/>
      <c r="AC269" s="266"/>
      <c r="AE269" s="367" t="s">
        <v>964</v>
      </c>
      <c r="AF269" s="9" t="s">
        <v>652</v>
      </c>
      <c r="AG269" s="9" t="s">
        <v>380</v>
      </c>
      <c r="AH269" s="320">
        <v>0.86268919197549288</v>
      </c>
      <c r="AI269" s="101">
        <v>41038920.518541649</v>
      </c>
    </row>
    <row r="270" spans="2:35" ht="16.5" x14ac:dyDescent="0.3">
      <c r="AE270" s="367" t="s">
        <v>965</v>
      </c>
      <c r="AF270" s="9" t="s">
        <v>654</v>
      </c>
      <c r="AG270" s="9" t="s">
        <v>380</v>
      </c>
      <c r="AH270" s="320">
        <v>0.72063848034367606</v>
      </c>
      <c r="AI270" s="101">
        <v>24029651.104226831</v>
      </c>
    </row>
    <row r="271" spans="2:35" ht="16.5" x14ac:dyDescent="0.3">
      <c r="AE271" s="367" t="s">
        <v>966</v>
      </c>
      <c r="AF271" s="9" t="s">
        <v>655</v>
      </c>
      <c r="AG271" s="9" t="s">
        <v>380</v>
      </c>
      <c r="AH271" s="320">
        <v>0.72063848034367606</v>
      </c>
      <c r="AI271" s="101">
        <v>2.0407677762977841</v>
      </c>
    </row>
    <row r="272" spans="2:35" ht="16.5" x14ac:dyDescent="0.3">
      <c r="AE272" s="367" t="s">
        <v>826</v>
      </c>
      <c r="AF272" s="9" t="s">
        <v>657</v>
      </c>
      <c r="AG272" s="9" t="s">
        <v>380</v>
      </c>
      <c r="AH272" s="320">
        <v>0.72063848034367606</v>
      </c>
      <c r="AI272" s="101">
        <v>73.43404782646995</v>
      </c>
    </row>
    <row r="273" spans="31:35" ht="16.5" x14ac:dyDescent="0.3">
      <c r="AE273" s="367" t="s">
        <v>967</v>
      </c>
      <c r="AF273" s="9" t="s">
        <v>659</v>
      </c>
      <c r="AG273" s="9" t="s">
        <v>380</v>
      </c>
      <c r="AH273" s="320">
        <v>0.86268919197549288</v>
      </c>
      <c r="AI273" s="101">
        <v>15061262.54248137</v>
      </c>
    </row>
    <row r="274" spans="31:35" ht="16.5" x14ac:dyDescent="0.3">
      <c r="AE274" s="367" t="s">
        <v>968</v>
      </c>
      <c r="AF274" s="9" t="s">
        <v>661</v>
      </c>
      <c r="AG274" s="9" t="s">
        <v>380</v>
      </c>
      <c r="AH274" s="320">
        <v>0.86268919197549288</v>
      </c>
      <c r="AI274" s="101">
        <v>5059468.3574081613</v>
      </c>
    </row>
    <row r="275" spans="31:35" ht="16.5" x14ac:dyDescent="0.3">
      <c r="AE275" s="367" t="s">
        <v>969</v>
      </c>
      <c r="AF275" s="9" t="s">
        <v>662</v>
      </c>
      <c r="AG275" s="9" t="s">
        <v>380</v>
      </c>
      <c r="AH275" s="320">
        <v>0.72861572428394983</v>
      </c>
      <c r="AI275" s="101">
        <v>213067203.115058</v>
      </c>
    </row>
    <row r="276" spans="31:35" ht="16.5" x14ac:dyDescent="0.3">
      <c r="AE276" s="367" t="s">
        <v>970</v>
      </c>
      <c r="AF276" s="9" t="s">
        <v>665</v>
      </c>
      <c r="AG276" s="9" t="s">
        <v>380</v>
      </c>
      <c r="AH276" s="320">
        <v>1.1978108773787131</v>
      </c>
      <c r="AI276" s="101">
        <v>5792121.8491541063</v>
      </c>
    </row>
    <row r="277" spans="31:35" ht="16.5" x14ac:dyDescent="0.3">
      <c r="AE277" s="367" t="s">
        <v>971</v>
      </c>
      <c r="AF277" s="9" t="s">
        <v>666</v>
      </c>
      <c r="AG277" s="9" t="s">
        <v>380</v>
      </c>
      <c r="AH277" s="320">
        <v>0.72063848034367606</v>
      </c>
      <c r="AI277" s="101">
        <v>455126190.35460359</v>
      </c>
    </row>
    <row r="278" spans="31:35" ht="16.5" x14ac:dyDescent="0.3">
      <c r="AE278" s="367" t="s">
        <v>972</v>
      </c>
      <c r="AF278" s="9" t="s">
        <v>667</v>
      </c>
      <c r="AG278" s="9" t="s">
        <v>380</v>
      </c>
      <c r="AH278" s="320">
        <v>0.72063848034367606</v>
      </c>
      <c r="AI278" s="101">
        <v>266353023.43624219</v>
      </c>
    </row>
    <row r="279" spans="31:35" ht="16.5" x14ac:dyDescent="0.3">
      <c r="AE279" s="367" t="s">
        <v>973</v>
      </c>
      <c r="AF279" s="9" t="s">
        <v>668</v>
      </c>
      <c r="AG279" s="9" t="s">
        <v>380</v>
      </c>
      <c r="AH279" s="320">
        <v>0.72063851887232577</v>
      </c>
      <c r="AI279" s="101">
        <v>669985873.04389524</v>
      </c>
    </row>
    <row r="280" spans="31:35" ht="16.5" x14ac:dyDescent="0.3">
      <c r="AE280" s="367" t="s">
        <v>974</v>
      </c>
      <c r="AF280" s="9" t="s">
        <v>669</v>
      </c>
      <c r="AG280" s="9" t="s">
        <v>380</v>
      </c>
      <c r="AH280" s="320">
        <v>0.72063848034367606</v>
      </c>
      <c r="AI280" s="101">
        <v>469610533.67624831</v>
      </c>
    </row>
    <row r="281" spans="31:35" ht="16.5" x14ac:dyDescent="0.3">
      <c r="AE281" s="367" t="s">
        <v>975</v>
      </c>
      <c r="AF281" s="9" t="s">
        <v>670</v>
      </c>
      <c r="AG281" s="9" t="s">
        <v>380</v>
      </c>
      <c r="AH281" s="320">
        <v>0.72063848034367606</v>
      </c>
      <c r="AI281" s="101">
        <v>609307841.8460319</v>
      </c>
    </row>
    <row r="282" spans="31:35" ht="16.5" x14ac:dyDescent="0.3">
      <c r="AE282" s="367" t="s">
        <v>976</v>
      </c>
      <c r="AF282" s="9" t="s">
        <v>671</v>
      </c>
      <c r="AG282" s="9" t="s">
        <v>380</v>
      </c>
      <c r="AH282" s="320">
        <v>0.72063848034367606</v>
      </c>
      <c r="AI282" s="101">
        <v>38406062.703121059</v>
      </c>
    </row>
    <row r="283" spans="31:35" ht="16.5" x14ac:dyDescent="0.3">
      <c r="AE283" s="367" t="s">
        <v>977</v>
      </c>
      <c r="AF283" s="9" t="s">
        <v>673</v>
      </c>
      <c r="AG283" s="9" t="s">
        <v>380</v>
      </c>
      <c r="AH283" s="320">
        <v>0.72063848034367606</v>
      </c>
      <c r="AI283" s="101">
        <v>132791684.1223776</v>
      </c>
    </row>
    <row r="284" spans="31:35" ht="16.5" x14ac:dyDescent="0.3">
      <c r="AE284" s="367" t="s">
        <v>978</v>
      </c>
      <c r="AF284" s="9" t="s">
        <v>674</v>
      </c>
      <c r="AG284" s="9" t="s">
        <v>380</v>
      </c>
      <c r="AH284" s="320">
        <v>0.72063848034367606</v>
      </c>
      <c r="AI284" s="101">
        <v>66379268.218352892</v>
      </c>
    </row>
    <row r="285" spans="31:35" ht="16.5" x14ac:dyDescent="0.3">
      <c r="AE285" s="367" t="s">
        <v>979</v>
      </c>
      <c r="AF285" s="9" t="s">
        <v>675</v>
      </c>
      <c r="AG285" s="9" t="s">
        <v>380</v>
      </c>
      <c r="AH285" s="320">
        <v>0.72063848034367606</v>
      </c>
      <c r="AI285" s="101">
        <v>2.0407677762977841</v>
      </c>
    </row>
    <row r="286" spans="31:35" ht="16.5" x14ac:dyDescent="0.3">
      <c r="AE286" s="367" t="s">
        <v>980</v>
      </c>
      <c r="AF286" s="9" t="s">
        <v>676</v>
      </c>
      <c r="AG286" s="9" t="s">
        <v>380</v>
      </c>
      <c r="AH286" s="320">
        <v>0.72063848034367606</v>
      </c>
      <c r="AI286" s="101">
        <v>3.0605159639612811</v>
      </c>
    </row>
    <row r="287" spans="31:35" ht="16.5" x14ac:dyDescent="0.3">
      <c r="AE287" s="367" t="s">
        <v>981</v>
      </c>
      <c r="AF287" s="9" t="s">
        <v>677</v>
      </c>
      <c r="AG287" s="9" t="s">
        <v>380</v>
      </c>
      <c r="AH287" s="320">
        <v>0.72063848034367606</v>
      </c>
      <c r="AI287" s="101">
        <v>153585893.60827959</v>
      </c>
    </row>
    <row r="288" spans="31:35" ht="16.5" x14ac:dyDescent="0.3">
      <c r="AE288" s="367" t="s">
        <v>982</v>
      </c>
      <c r="AF288" s="9" t="s">
        <v>678</v>
      </c>
      <c r="AG288" s="9" t="s">
        <v>380</v>
      </c>
      <c r="AH288" s="320">
        <v>0.86268919197549276</v>
      </c>
      <c r="AI288" s="101">
        <v>30701484.78732051</v>
      </c>
    </row>
    <row r="289" spans="31:35" ht="16.5" x14ac:dyDescent="0.3">
      <c r="AE289" s="367" t="s">
        <v>983</v>
      </c>
      <c r="AF289" s="9" t="s">
        <v>679</v>
      </c>
      <c r="AG289" s="9" t="s">
        <v>380</v>
      </c>
      <c r="AH289" s="320">
        <v>0.86268919197549288</v>
      </c>
      <c r="AI289" s="101">
        <v>1185580.899243871</v>
      </c>
    </row>
    <row r="290" spans="31:35" ht="16.5" x14ac:dyDescent="0.3">
      <c r="AE290" s="367" t="s">
        <v>984</v>
      </c>
      <c r="AF290" s="9" t="s">
        <v>680</v>
      </c>
      <c r="AG290" s="9" t="s">
        <v>380</v>
      </c>
      <c r="AH290" s="320">
        <v>0.86268919197549299</v>
      </c>
      <c r="AI290" s="101">
        <v>5953604.2182845604</v>
      </c>
    </row>
    <row r="291" spans="31:35" ht="16.5" x14ac:dyDescent="0.3">
      <c r="AE291" s="367" t="s">
        <v>985</v>
      </c>
      <c r="AF291" s="9" t="s">
        <v>681</v>
      </c>
      <c r="AG291" s="9" t="s">
        <v>380</v>
      </c>
      <c r="AH291" s="320">
        <v>0.86268919197549288</v>
      </c>
      <c r="AI291" s="101">
        <v>1941418.0138004669</v>
      </c>
    </row>
    <row r="292" spans="31:35" ht="16.5" x14ac:dyDescent="0.3">
      <c r="AE292" s="367" t="s">
        <v>986</v>
      </c>
      <c r="AF292" s="9" t="s">
        <v>682</v>
      </c>
      <c r="AG292" s="9" t="s">
        <v>380</v>
      </c>
      <c r="AH292" s="320">
        <v>0.86268919197549288</v>
      </c>
      <c r="AI292" s="101">
        <v>28310851.42456989</v>
      </c>
    </row>
    <row r="293" spans="31:35" ht="16.5" x14ac:dyDescent="0.3">
      <c r="AE293" s="367" t="s">
        <v>987</v>
      </c>
      <c r="AF293" s="9" t="s">
        <v>683</v>
      </c>
      <c r="AG293" s="9" t="s">
        <v>380</v>
      </c>
      <c r="AH293" s="320">
        <v>0.86268919197549288</v>
      </c>
      <c r="AI293" s="101">
        <v>556220510.8275876</v>
      </c>
    </row>
    <row r="294" spans="31:35" ht="16.5" x14ac:dyDescent="0.3">
      <c r="AE294" s="367" t="s">
        <v>988</v>
      </c>
      <c r="AF294" s="9" t="s">
        <v>684</v>
      </c>
      <c r="AG294" s="9" t="s">
        <v>380</v>
      </c>
      <c r="AH294" s="320">
        <v>0.86268919197549288</v>
      </c>
      <c r="AI294" s="101">
        <v>2051289.813144719</v>
      </c>
    </row>
    <row r="295" spans="31:35" ht="16.5" x14ac:dyDescent="0.3">
      <c r="AE295" s="367" t="s">
        <v>989</v>
      </c>
      <c r="AF295" s="9" t="s">
        <v>685</v>
      </c>
      <c r="AG295" s="9" t="s">
        <v>380</v>
      </c>
      <c r="AH295" s="320">
        <v>0.86268919197549288</v>
      </c>
      <c r="AI295" s="101">
        <v>57040068.921368867</v>
      </c>
    </row>
    <row r="296" spans="31:35" ht="16.5" x14ac:dyDescent="0.3">
      <c r="AE296" s="367" t="s">
        <v>990</v>
      </c>
      <c r="AF296" s="9" t="s">
        <v>688</v>
      </c>
      <c r="AG296" s="9" t="s">
        <v>380</v>
      </c>
      <c r="AH296" s="320">
        <v>0.86268919197549288</v>
      </c>
      <c r="AI296" s="101">
        <v>752318.62018841598</v>
      </c>
    </row>
    <row r="297" spans="31:35" ht="16.5" x14ac:dyDescent="0.3">
      <c r="AE297" s="367" t="s">
        <v>991</v>
      </c>
      <c r="AF297" s="9" t="s">
        <v>689</v>
      </c>
      <c r="AG297" s="9" t="s">
        <v>380</v>
      </c>
      <c r="AH297" s="320">
        <v>0.72063848034367606</v>
      </c>
      <c r="AI297" s="101">
        <v>730354264.73089302</v>
      </c>
    </row>
    <row r="298" spans="31:35" ht="16.5" x14ac:dyDescent="0.3">
      <c r="AE298" s="367" t="s">
        <v>992</v>
      </c>
      <c r="AF298" s="9" t="s">
        <v>690</v>
      </c>
      <c r="AG298" s="9" t="s">
        <v>380</v>
      </c>
      <c r="AH298" s="320">
        <v>0.72063848034367606</v>
      </c>
      <c r="AI298" s="101">
        <v>132791684.1223776</v>
      </c>
    </row>
    <row r="299" spans="31:35" ht="16.5" x14ac:dyDescent="0.3">
      <c r="AE299" s="367" t="s">
        <v>993</v>
      </c>
      <c r="AF299" s="9" t="s">
        <v>693</v>
      </c>
      <c r="AG299" s="9" t="s">
        <v>380</v>
      </c>
      <c r="AH299" s="320">
        <v>0.86268919197549288</v>
      </c>
      <c r="AI299" s="101">
        <v>14643176.614816809</v>
      </c>
    </row>
    <row r="300" spans="31:35" ht="16.5" x14ac:dyDescent="0.3">
      <c r="AE300" s="367" t="s">
        <v>994</v>
      </c>
      <c r="AF300" s="9" t="s">
        <v>694</v>
      </c>
      <c r="AG300" s="9" t="s">
        <v>380</v>
      </c>
      <c r="AH300" s="320">
        <v>0.86268919197549288</v>
      </c>
      <c r="AI300" s="101">
        <v>235975841.49794281</v>
      </c>
    </row>
    <row r="301" spans="31:35" ht="16.5" x14ac:dyDescent="0.3">
      <c r="AE301" s="367" t="s">
        <v>949</v>
      </c>
      <c r="AF301" s="9" t="s">
        <v>695</v>
      </c>
      <c r="AG301" s="9" t="s">
        <v>380</v>
      </c>
      <c r="AH301" s="320">
        <v>0.86268919197549288</v>
      </c>
      <c r="AI301" s="101">
        <v>1133639.872005875</v>
      </c>
    </row>
    <row r="302" spans="31:35" ht="16.5" x14ac:dyDescent="0.3">
      <c r="AE302" s="367" t="s">
        <v>995</v>
      </c>
      <c r="AF302" s="9" t="s">
        <v>699</v>
      </c>
      <c r="AG302" s="9" t="s">
        <v>380</v>
      </c>
      <c r="AH302" s="320">
        <v>0.86268919197549288</v>
      </c>
      <c r="AI302" s="101">
        <v>5243880401.7936859</v>
      </c>
    </row>
    <row r="303" spans="31:35" ht="16.5" x14ac:dyDescent="0.3">
      <c r="AE303" s="367" t="s">
        <v>996</v>
      </c>
      <c r="AF303" s="9" t="s">
        <v>440</v>
      </c>
      <c r="AG303" s="9" t="s">
        <v>441</v>
      </c>
      <c r="AH303" s="320">
        <v>0.70376860737686209</v>
      </c>
      <c r="AI303" s="101">
        <v>1782644710.1332951</v>
      </c>
    </row>
    <row r="304" spans="31:35" ht="16.5" x14ac:dyDescent="0.3">
      <c r="AE304" s="367" t="s">
        <v>997</v>
      </c>
      <c r="AF304" s="9" t="s">
        <v>442</v>
      </c>
      <c r="AG304" s="9" t="s">
        <v>441</v>
      </c>
      <c r="AH304" s="320">
        <v>0.58006528616966668</v>
      </c>
      <c r="AI304" s="101">
        <v>933574872.051512</v>
      </c>
    </row>
    <row r="305" spans="31:35" ht="16.5" x14ac:dyDescent="0.3">
      <c r="AE305" s="367" t="s">
        <v>998</v>
      </c>
      <c r="AF305" s="9" t="s">
        <v>525</v>
      </c>
      <c r="AG305" s="9" t="s">
        <v>441</v>
      </c>
      <c r="AH305" s="320">
        <v>0.47677845435525362</v>
      </c>
      <c r="AI305" s="101">
        <v>4553233854.1471663</v>
      </c>
    </row>
    <row r="306" spans="31:35" ht="16.5" x14ac:dyDescent="0.3">
      <c r="AE306" s="367" t="s">
        <v>999</v>
      </c>
      <c r="AF306" s="9" t="s">
        <v>642</v>
      </c>
      <c r="AG306" s="9" t="s">
        <v>441</v>
      </c>
      <c r="AH306" s="320">
        <v>0.86268919197549276</v>
      </c>
      <c r="AI306" s="101">
        <v>423132.90192650439</v>
      </c>
    </row>
    <row r="307" spans="31:35" ht="16.5" x14ac:dyDescent="0.3">
      <c r="AE307" s="367" t="s">
        <v>1000</v>
      </c>
      <c r="AF307" s="9" t="s">
        <v>392</v>
      </c>
      <c r="AG307" s="9" t="s">
        <v>393</v>
      </c>
      <c r="AH307" s="320">
        <v>0.8119718647059706</v>
      </c>
      <c r="AI307" s="101">
        <v>331285182.83145791</v>
      </c>
    </row>
    <row r="308" spans="31:35" ht="16.5" x14ac:dyDescent="0.3">
      <c r="AE308" s="367" t="s">
        <v>1001</v>
      </c>
      <c r="AF308" s="9" t="s">
        <v>414</v>
      </c>
      <c r="AG308" s="9" t="s">
        <v>393</v>
      </c>
      <c r="AH308" s="320">
        <v>0.54606840490336406</v>
      </c>
      <c r="AI308" s="101">
        <v>337653916.68163651</v>
      </c>
    </row>
    <row r="309" spans="31:35" ht="16.5" x14ac:dyDescent="0.3">
      <c r="AE309" s="367" t="s">
        <v>1002</v>
      </c>
      <c r="AF309" s="9" t="s">
        <v>431</v>
      </c>
      <c r="AG309" s="9" t="s">
        <v>487</v>
      </c>
      <c r="AH309" s="320">
        <v>1.019691223740627</v>
      </c>
      <c r="AI309" s="101">
        <v>1698206615.5470321</v>
      </c>
    </row>
    <row r="310" spans="31:35" ht="16.5" x14ac:dyDescent="0.3">
      <c r="AE310" s="367" t="s">
        <v>1003</v>
      </c>
      <c r="AF310" s="9" t="s">
        <v>432</v>
      </c>
      <c r="AG310" s="9" t="s">
        <v>393</v>
      </c>
      <c r="AH310" s="320">
        <v>0.71576254203127987</v>
      </c>
      <c r="AI310" s="101">
        <v>881944172.36100566</v>
      </c>
    </row>
    <row r="311" spans="31:35" ht="16.5" x14ac:dyDescent="0.3">
      <c r="AE311" s="367" t="s">
        <v>1004</v>
      </c>
      <c r="AF311" s="9" t="s">
        <v>436</v>
      </c>
      <c r="AG311" s="9" t="s">
        <v>393</v>
      </c>
      <c r="AH311" s="320">
        <v>0.8575472999183017</v>
      </c>
      <c r="AI311" s="101">
        <v>454072.70070856833</v>
      </c>
    </row>
    <row r="312" spans="31:35" ht="16.5" x14ac:dyDescent="0.3">
      <c r="AE312" s="367" t="s">
        <v>1005</v>
      </c>
      <c r="AF312" s="9" t="s">
        <v>461</v>
      </c>
      <c r="AG312" s="9" t="s">
        <v>393</v>
      </c>
      <c r="AH312" s="320">
        <v>0.82899733245406038</v>
      </c>
      <c r="AI312" s="101">
        <v>322389499.95582598</v>
      </c>
    </row>
    <row r="313" spans="31:35" ht="16.5" x14ac:dyDescent="0.3">
      <c r="AE313" s="367" t="s">
        <v>1006</v>
      </c>
      <c r="AF313" s="9" t="s">
        <v>463</v>
      </c>
      <c r="AG313" s="9" t="s">
        <v>393</v>
      </c>
      <c r="AH313" s="320">
        <v>0.85043779534599029</v>
      </c>
      <c r="AI313" s="101">
        <v>351695348.36401558</v>
      </c>
    </row>
    <row r="314" spans="31:35" ht="16.5" x14ac:dyDescent="0.3">
      <c r="AE314" s="367" t="s">
        <v>1007</v>
      </c>
      <c r="AF314" s="9" t="s">
        <v>606</v>
      </c>
      <c r="AG314" s="9" t="s">
        <v>393</v>
      </c>
      <c r="AH314" s="320">
        <v>1.113936302681481</v>
      </c>
      <c r="AI314" s="101">
        <v>15.774678806996009</v>
      </c>
    </row>
    <row r="315" spans="31:35" ht="16.5" x14ac:dyDescent="0.3">
      <c r="AE315" s="367" t="s">
        <v>1008</v>
      </c>
      <c r="AF315" s="9" t="s">
        <v>614</v>
      </c>
      <c r="AG315" s="9" t="s">
        <v>393</v>
      </c>
      <c r="AH315" s="320">
        <v>0.72660036914540493</v>
      </c>
      <c r="AI315" s="101">
        <v>227142926.33657151</v>
      </c>
    </row>
    <row r="316" spans="31:35" ht="16.5" x14ac:dyDescent="0.3">
      <c r="AE316" s="367" t="s">
        <v>1009</v>
      </c>
      <c r="AF316" s="9" t="s">
        <v>634</v>
      </c>
      <c r="AG316" s="9" t="s">
        <v>393</v>
      </c>
      <c r="AH316" s="320">
        <v>0.67632111769248493</v>
      </c>
      <c r="AI316" s="101">
        <v>-920157.8180433705</v>
      </c>
    </row>
    <row r="317" spans="31:35" ht="16.5" x14ac:dyDescent="0.3">
      <c r="AE317" s="367" t="s">
        <v>1010</v>
      </c>
      <c r="AF317" s="9" t="s">
        <v>653</v>
      </c>
      <c r="AG317" s="9" t="s">
        <v>393</v>
      </c>
      <c r="AH317" s="320">
        <v>0.66148944232356888</v>
      </c>
      <c r="AI317" s="101">
        <v>367373.0994948931</v>
      </c>
    </row>
    <row r="318" spans="31:35" ht="16.5" x14ac:dyDescent="0.3">
      <c r="AE318" s="367" t="s">
        <v>1011</v>
      </c>
      <c r="AF318" s="9" t="s">
        <v>687</v>
      </c>
      <c r="AG318" s="9" t="s">
        <v>393</v>
      </c>
      <c r="AH318" s="320">
        <v>0.66148944232356888</v>
      </c>
      <c r="AI318" s="101">
        <v>1329706.0151890169</v>
      </c>
    </row>
    <row r="319" spans="31:35" ht="16.5" x14ac:dyDescent="0.3">
      <c r="AE319" s="367" t="s">
        <v>1012</v>
      </c>
      <c r="AF319" s="9" t="s">
        <v>691</v>
      </c>
      <c r="AG319" s="9" t="s">
        <v>393</v>
      </c>
      <c r="AH319" s="320">
        <v>0.86268919197549288</v>
      </c>
      <c r="AI319" s="101">
        <v>126989576.7213807</v>
      </c>
    </row>
    <row r="320" spans="31:35" ht="16.5" x14ac:dyDescent="0.3">
      <c r="AE320" s="367" t="s">
        <v>1013</v>
      </c>
      <c r="AF320" s="9" t="s">
        <v>692</v>
      </c>
      <c r="AG320" s="9" t="s">
        <v>393</v>
      </c>
      <c r="AH320" s="320">
        <v>0.86268919197549288</v>
      </c>
      <c r="AI320" s="101">
        <v>363344.70704180759</v>
      </c>
    </row>
  </sheetData>
  <sortState ref="X37:Z49">
    <sortCondition descending="1" ref="Y37:Y49"/>
  </sortState>
  <mergeCells count="21">
    <mergeCell ref="B37:B269"/>
    <mergeCell ref="AL3:AP3"/>
    <mergeCell ref="AS3:AU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  <mergeCell ref="E3:M3"/>
    <mergeCell ref="AE3:AI3"/>
    <mergeCell ref="B16:B30"/>
    <mergeCell ref="B13:C14"/>
    <mergeCell ref="D13:D14"/>
    <mergeCell ref="B3:C4"/>
    <mergeCell ref="D3:D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F36" sqref="F36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85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6"/>
      <c r="E1" s="284"/>
      <c r="F1" s="284"/>
    </row>
    <row r="2" spans="2:6" s="11" customFormat="1" x14ac:dyDescent="0.15">
      <c r="B2" s="361" t="s">
        <v>354</v>
      </c>
      <c r="C2" s="362"/>
      <c r="D2" s="288" t="s">
        <v>355</v>
      </c>
      <c r="E2" s="287"/>
      <c r="F2" s="299"/>
    </row>
    <row r="3" spans="2:6" x14ac:dyDescent="0.3">
      <c r="B3" s="363"/>
      <c r="C3" s="364"/>
      <c r="D3" s="290" t="s">
        <v>356</v>
      </c>
      <c r="E3" s="289"/>
      <c r="F3" s="291"/>
    </row>
    <row r="4" spans="2:6" ht="27" x14ac:dyDescent="0.3">
      <c r="B4" s="365"/>
      <c r="C4" s="366"/>
      <c r="D4" s="300" t="s">
        <v>357</v>
      </c>
      <c r="E4" s="292" t="s">
        <v>358</v>
      </c>
      <c r="F4" s="293" t="s">
        <v>359</v>
      </c>
    </row>
    <row r="5" spans="2:6" x14ac:dyDescent="0.3">
      <c r="B5" s="294" t="s">
        <v>287</v>
      </c>
      <c r="C5" s="295"/>
      <c r="D5" s="301"/>
      <c r="E5" s="296"/>
      <c r="F5" s="297"/>
    </row>
    <row r="6" spans="2:6" ht="15.75" customHeight="1" x14ac:dyDescent="0.3">
      <c r="B6" s="11" t="s">
        <v>360</v>
      </c>
      <c r="C6" s="26"/>
      <c r="D6" s="298"/>
      <c r="E6" s="298"/>
      <c r="F6" s="298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보험가격준비금익스포져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2021-07-27T09:14:16Z</dcterms:modified>
</cp:coreProperties>
</file>