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/>
  </bookViews>
  <sheets>
    <sheet name="현행추정부채" sheetId="1" r:id="rId1"/>
    <sheet name="보험가격준비금익스포져" sheetId="2" r:id="rId2"/>
    <sheet name="보유리스크율_위험계수적용법" sheetId="3" r:id="rId3"/>
    <sheet name="보유리스크율_손해율분포법" sheetId="4" r:id="rId4"/>
    <sheet name="금리위험" sheetId="5" r:id="rId5"/>
    <sheet name="신용위험_재보험계약" sheetId="7" r:id="rId6"/>
    <sheet name="운영위험액" sheetId="8" r:id="rId7"/>
  </sheets>
  <calcPr calcId="162913"/>
</workbook>
</file>

<file path=xl/calcChain.xml><?xml version="1.0" encoding="utf-8"?>
<calcChain xmlns="http://schemas.openxmlformats.org/spreadsheetml/2006/main">
  <c r="P16" i="7" l="1"/>
  <c r="O17" i="7" s="1"/>
  <c r="P17" i="7" s="1"/>
  <c r="O18" i="7" s="1"/>
  <c r="P18" i="7" s="1"/>
  <c r="O19" i="7" s="1"/>
  <c r="P19" i="7" s="1"/>
  <c r="O20" i="7" s="1"/>
  <c r="P20" i="7" s="1"/>
  <c r="O21" i="7" s="1"/>
  <c r="P21" i="7" s="1"/>
  <c r="O22" i="7" s="1"/>
  <c r="P22" i="7" s="1"/>
  <c r="O23" i="7" s="1"/>
  <c r="P23" i="7" s="1"/>
  <c r="O24" i="7" s="1"/>
  <c r="P24" i="7" s="1"/>
  <c r="O25" i="7" s="1"/>
  <c r="P25" i="7" s="1"/>
  <c r="O26" i="7" s="1"/>
  <c r="P26" i="7" s="1"/>
  <c r="O27" i="7" s="1"/>
  <c r="P27" i="7" s="1"/>
  <c r="O28" i="7" s="1"/>
  <c r="P28" i="7" s="1"/>
  <c r="O29" i="7" s="1"/>
  <c r="P29" i="7" s="1"/>
  <c r="O30" i="7" s="1"/>
  <c r="M30" i="7" s="1"/>
  <c r="M8" i="7"/>
  <c r="M7" i="7" s="1"/>
  <c r="L8" i="7"/>
  <c r="K8" i="7"/>
  <c r="K7" i="7" s="1"/>
  <c r="J8" i="7"/>
  <c r="J7" i="7" s="1"/>
  <c r="I8" i="7"/>
  <c r="I7" i="7" s="1"/>
  <c r="H8" i="7"/>
  <c r="H7" i="7" s="1"/>
  <c r="G8" i="7"/>
  <c r="G7" i="7" s="1"/>
  <c r="F8" i="7"/>
  <c r="F7" i="7" s="1"/>
  <c r="E8" i="7"/>
  <c r="M6" i="7"/>
  <c r="M5" i="7" s="1"/>
  <c r="L6" i="7"/>
  <c r="L5" i="7" s="1"/>
  <c r="K6" i="7"/>
  <c r="K5" i="7" s="1"/>
  <c r="J6" i="7"/>
  <c r="J5" i="7" s="1"/>
  <c r="I6" i="7"/>
  <c r="I5" i="7" s="1"/>
  <c r="H6" i="7"/>
  <c r="H5" i="7" s="1"/>
  <c r="G6" i="7"/>
  <c r="G5" i="7" s="1"/>
  <c r="F6" i="7"/>
  <c r="F5" i="7" s="1"/>
  <c r="E6" i="7"/>
  <c r="E5" i="7" s="1"/>
  <c r="L7" i="7"/>
  <c r="L34" i="5"/>
  <c r="K34" i="5"/>
  <c r="J34" i="5"/>
  <c r="I34" i="5"/>
  <c r="H34" i="5"/>
  <c r="G34" i="5"/>
  <c r="F34" i="5"/>
  <c r="E34" i="5"/>
  <c r="D34" i="5"/>
  <c r="L33" i="5"/>
  <c r="K33" i="5"/>
  <c r="J33" i="5"/>
  <c r="I33" i="5"/>
  <c r="H33" i="5"/>
  <c r="G33" i="5"/>
  <c r="F33" i="5"/>
  <c r="E33" i="5"/>
  <c r="E32" i="5" s="1"/>
  <c r="D33" i="5"/>
  <c r="D32" i="5" s="1"/>
  <c r="C34" i="5"/>
  <c r="C33" i="5"/>
  <c r="K5" i="5"/>
  <c r="J5" i="5"/>
  <c r="I5" i="5"/>
  <c r="H5" i="5"/>
  <c r="G5" i="5"/>
  <c r="F5" i="5"/>
  <c r="E5" i="5"/>
  <c r="D5" i="5"/>
  <c r="C5" i="5"/>
  <c r="L5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L9" i="5"/>
  <c r="L32" i="5"/>
  <c r="K32" i="5"/>
  <c r="J32" i="5"/>
  <c r="I32" i="5"/>
  <c r="H32" i="5"/>
  <c r="G32" i="5"/>
  <c r="F32" i="5"/>
  <c r="H16" i="7" l="1"/>
  <c r="L16" i="7"/>
  <c r="G17" i="7"/>
  <c r="K17" i="7"/>
  <c r="F18" i="7"/>
  <c r="J18" i="7"/>
  <c r="E19" i="7"/>
  <c r="I19" i="7"/>
  <c r="M19" i="7"/>
  <c r="H20" i="7"/>
  <c r="L20" i="7"/>
  <c r="G21" i="7"/>
  <c r="K21" i="7"/>
  <c r="F22" i="7"/>
  <c r="J22" i="7"/>
  <c r="E23" i="7"/>
  <c r="I23" i="7"/>
  <c r="M23" i="7"/>
  <c r="H24" i="7"/>
  <c r="L24" i="7"/>
  <c r="G25" i="7"/>
  <c r="K25" i="7"/>
  <c r="F26" i="7"/>
  <c r="J26" i="7"/>
  <c r="E27" i="7"/>
  <c r="I27" i="7"/>
  <c r="M27" i="7"/>
  <c r="H28" i="7"/>
  <c r="L28" i="7"/>
  <c r="G29" i="7"/>
  <c r="K29" i="7"/>
  <c r="F30" i="7"/>
  <c r="J30" i="7"/>
  <c r="E16" i="7"/>
  <c r="I16" i="7"/>
  <c r="M16" i="7"/>
  <c r="H17" i="7"/>
  <c r="L17" i="7"/>
  <c r="G18" i="7"/>
  <c r="K18" i="7"/>
  <c r="F19" i="7"/>
  <c r="J19" i="7"/>
  <c r="E20" i="7"/>
  <c r="I20" i="7"/>
  <c r="M20" i="7"/>
  <c r="H21" i="7"/>
  <c r="L21" i="7"/>
  <c r="G22" i="7"/>
  <c r="K22" i="7"/>
  <c r="F23" i="7"/>
  <c r="J23" i="7"/>
  <c r="E24" i="7"/>
  <c r="I24" i="7"/>
  <c r="M24" i="7"/>
  <c r="H25" i="7"/>
  <c r="L25" i="7"/>
  <c r="G26" i="7"/>
  <c r="K26" i="7"/>
  <c r="F27" i="7"/>
  <c r="J27" i="7"/>
  <c r="E28" i="7"/>
  <c r="I28" i="7"/>
  <c r="M28" i="7"/>
  <c r="H29" i="7"/>
  <c r="L29" i="7"/>
  <c r="G30" i="7"/>
  <c r="K30" i="7"/>
  <c r="F16" i="7"/>
  <c r="J16" i="7"/>
  <c r="E17" i="7"/>
  <c r="I17" i="7"/>
  <c r="M17" i="7"/>
  <c r="H18" i="7"/>
  <c r="L18" i="7"/>
  <c r="G19" i="7"/>
  <c r="K19" i="7"/>
  <c r="F20" i="7"/>
  <c r="J20" i="7"/>
  <c r="E21" i="7"/>
  <c r="I21" i="7"/>
  <c r="M21" i="7"/>
  <c r="H22" i="7"/>
  <c r="L22" i="7"/>
  <c r="G23" i="7"/>
  <c r="K23" i="7"/>
  <c r="F24" i="7"/>
  <c r="J24" i="7"/>
  <c r="E25" i="7"/>
  <c r="I25" i="7"/>
  <c r="M25" i="7"/>
  <c r="H26" i="7"/>
  <c r="L26" i="7"/>
  <c r="G27" i="7"/>
  <c r="K27" i="7"/>
  <c r="F28" i="7"/>
  <c r="J28" i="7"/>
  <c r="E29" i="7"/>
  <c r="I29" i="7"/>
  <c r="M29" i="7"/>
  <c r="H30" i="7"/>
  <c r="L30" i="7"/>
  <c r="G16" i="7"/>
  <c r="K16" i="7"/>
  <c r="F17" i="7"/>
  <c r="J17" i="7"/>
  <c r="E18" i="7"/>
  <c r="I18" i="7"/>
  <c r="M18" i="7"/>
  <c r="H19" i="7"/>
  <c r="L19" i="7"/>
  <c r="G20" i="7"/>
  <c r="K20" i="7"/>
  <c r="F21" i="7"/>
  <c r="J21" i="7"/>
  <c r="E22" i="7"/>
  <c r="I22" i="7"/>
  <c r="M22" i="7"/>
  <c r="H23" i="7"/>
  <c r="L23" i="7"/>
  <c r="G24" i="7"/>
  <c r="K24" i="7"/>
  <c r="F25" i="7"/>
  <c r="J25" i="7"/>
  <c r="E26" i="7"/>
  <c r="I26" i="7"/>
  <c r="M26" i="7"/>
  <c r="H27" i="7"/>
  <c r="L27" i="7"/>
  <c r="G28" i="7"/>
  <c r="K28" i="7"/>
  <c r="F29" i="7"/>
  <c r="J29" i="7"/>
  <c r="E30" i="7"/>
  <c r="I30" i="7"/>
  <c r="D8" i="7"/>
  <c r="E7" i="7"/>
  <c r="D7" i="7" s="1"/>
  <c r="D6" i="7"/>
  <c r="D5" i="7"/>
  <c r="C32" i="5"/>
  <c r="E15" i="7" l="1"/>
  <c r="F15" i="7"/>
  <c r="M15" i="7"/>
  <c r="G15" i="7"/>
  <c r="K15" i="7"/>
  <c r="J15" i="7"/>
  <c r="L15" i="7"/>
  <c r="I15" i="7"/>
  <c r="H15" i="7"/>
  <c r="D15" i="7" l="1"/>
  <c r="D2" i="5" l="1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AE28" i="3"/>
  <c r="AD28" i="3"/>
  <c r="AC28" i="3"/>
  <c r="M28" i="3"/>
  <c r="AE27" i="3"/>
  <c r="AD27" i="3"/>
  <c r="AC27" i="3"/>
  <c r="M27" i="3"/>
  <c r="AE26" i="3"/>
  <c r="AD26" i="3"/>
  <c r="AC26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AD20" i="3"/>
  <c r="AC20" i="3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AD11" i="3"/>
  <c r="AC11" i="3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AD4" i="3"/>
  <c r="AC4" i="3"/>
  <c r="M4" i="3"/>
  <c r="E2" i="5" l="1"/>
  <c r="C8" i="5"/>
  <c r="D8" i="5" l="1"/>
  <c r="F2" i="5"/>
  <c r="E8" i="5" l="1"/>
  <c r="G2" i="5"/>
  <c r="F8" i="5" l="1"/>
  <c r="H2" i="5"/>
  <c r="G8" i="5" l="1"/>
  <c r="I2" i="5"/>
  <c r="H8" i="5" l="1"/>
  <c r="J2" i="5"/>
  <c r="I8" i="5" l="1"/>
  <c r="K2" i="5"/>
  <c r="J8" i="5" l="1"/>
  <c r="L2" i="5"/>
  <c r="K8" i="5" l="1"/>
  <c r="L8" i="5" l="1"/>
  <c r="M51" i="2" l="1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J36" i="2" l="1"/>
  <c r="J40" i="2"/>
  <c r="J42" i="2"/>
  <c r="J44" i="2"/>
  <c r="R44" i="2" s="1"/>
  <c r="K18" i="2" s="1"/>
  <c r="Q18" i="2" s="1"/>
  <c r="J46" i="2"/>
  <c r="N46" i="2" s="1"/>
  <c r="C20" i="2" s="1"/>
  <c r="J50" i="2"/>
  <c r="N50" i="2" s="1"/>
  <c r="C24" i="2" s="1"/>
  <c r="J24" i="2" s="1"/>
  <c r="N42" i="2"/>
  <c r="C16" i="2" s="1"/>
  <c r="J16" i="2" s="1"/>
  <c r="J20" i="2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G16" i="2"/>
  <c r="R36" i="2"/>
  <c r="K10" i="2" s="1"/>
  <c r="Q10" i="2" s="1"/>
  <c r="N36" i="2"/>
  <c r="C10" i="2" s="1"/>
  <c r="R40" i="2"/>
  <c r="K14" i="2" s="1"/>
  <c r="Q14" i="2" s="1"/>
  <c r="N40" i="2"/>
  <c r="C14" i="2" s="1"/>
  <c r="G20" i="2"/>
  <c r="R41" i="2"/>
  <c r="K15" i="2" s="1"/>
  <c r="Q15" i="2" s="1"/>
  <c r="R42" i="2"/>
  <c r="K16" i="2" s="1"/>
  <c r="Q16" i="2" s="1"/>
  <c r="J45" i="2"/>
  <c r="R46" i="2"/>
  <c r="K20" i="2" s="1"/>
  <c r="Q20" i="2" s="1"/>
  <c r="J49" i="2"/>
  <c r="R50" i="2"/>
  <c r="K24" i="2" s="1"/>
  <c r="Q24" i="2" s="1"/>
  <c r="G24" i="2"/>
  <c r="N44" i="2" l="1"/>
  <c r="C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8" i="2"/>
  <c r="G18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25" i="2" l="1"/>
  <c r="G11" i="2"/>
  <c r="G22" i="2"/>
  <c r="G9" i="2"/>
  <c r="G23" i="2"/>
  <c r="J23" i="2"/>
  <c r="G19" i="2"/>
  <c r="J19" i="2"/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J47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J55" i="1"/>
  <c r="J54" i="1"/>
  <c r="J53" i="1"/>
  <c r="J52" i="1"/>
  <c r="J51" i="1"/>
  <c r="J50" i="1"/>
  <c r="J49" i="1"/>
  <c r="J48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R24" i="1" l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Q17" i="1" l="1"/>
  <c r="F24" i="1"/>
  <c r="F14" i="1"/>
  <c r="F15" i="1"/>
  <c r="F16" i="1"/>
  <c r="F19" i="1"/>
  <c r="F20" i="1"/>
  <c r="F21" i="1"/>
  <c r="F22" i="1"/>
  <c r="F23" i="1"/>
  <c r="F6" i="1"/>
  <c r="F7" i="1"/>
  <c r="F8" i="1"/>
  <c r="F9" i="1"/>
  <c r="F10" i="1"/>
  <c r="F11" i="1"/>
  <c r="F12" i="1"/>
  <c r="F13" i="1"/>
  <c r="F17" i="1"/>
  <c r="F18" i="1"/>
  <c r="Q24" i="1"/>
  <c r="Q6" i="1"/>
  <c r="Q8" i="1"/>
  <c r="Q10" i="1"/>
  <c r="Q12" i="1"/>
  <c r="Q14" i="1"/>
  <c r="Q16" i="1"/>
  <c r="Q18" i="1"/>
  <c r="Q20" i="1"/>
  <c r="Q22" i="1"/>
  <c r="Q7" i="1"/>
  <c r="N9" i="1"/>
  <c r="Q11" i="1"/>
  <c r="N13" i="1"/>
  <c r="Q15" i="1"/>
  <c r="N17" i="1"/>
  <c r="Q19" i="1"/>
  <c r="N21" i="1"/>
  <c r="Q23" i="1"/>
  <c r="Q21" i="1"/>
  <c r="Q9" i="1"/>
  <c r="Q13" i="1"/>
  <c r="N6" i="1"/>
  <c r="N10" i="1"/>
  <c r="N14" i="1"/>
  <c r="N18" i="1"/>
  <c r="N22" i="1"/>
  <c r="N7" i="1"/>
  <c r="E7" i="1" s="1"/>
  <c r="N11" i="1"/>
  <c r="N15" i="1"/>
  <c r="N19" i="1"/>
  <c r="N23" i="1"/>
  <c r="N8" i="1"/>
  <c r="N12" i="1"/>
  <c r="N16" i="1"/>
  <c r="N20" i="1"/>
  <c r="N24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M36" i="1"/>
  <c r="L36" i="1"/>
  <c r="K36" i="1"/>
  <c r="J36" i="1"/>
  <c r="I36" i="1"/>
  <c r="H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E17" i="1"/>
  <c r="E22" i="1"/>
  <c r="E21" i="1"/>
  <c r="Q5" i="1"/>
  <c r="E36" i="1"/>
  <c r="E10" i="1"/>
  <c r="E12" i="1"/>
  <c r="E20" i="1"/>
  <c r="E19" i="1"/>
  <c r="E6" i="1"/>
  <c r="E14" i="1"/>
  <c r="E18" i="1"/>
  <c r="E11" i="1"/>
  <c r="E13" i="1"/>
  <c r="E16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<sst xmlns="http://schemas.openxmlformats.org/spreadsheetml/2006/main" count="992" uniqueCount="377">
  <si>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</si>
  <si>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</si>
  <si>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</si>
  <si>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</si>
  <si>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</si>
  <si>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</si>
  <si>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</si>
  <si>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</si>
  <si>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</si>
  <si>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</si>
  <si>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</si>
  <si>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</si>
  <si>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</si>
  <si>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</si>
  <si>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</si>
  <si>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</si>
  <si>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</si>
  <si>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</si>
  <si>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</si>
  <si>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</si>
  <si>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</si>
  <si>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</si>
  <si>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</si>
  <si>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</si>
  <si>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</si>
  <si>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</si>
  <si>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</si>
  <si>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</si>
  <si>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</si>
  <si>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</si>
  <si>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</si>
  <si>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</si>
  <si>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</si>
  <si>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</si>
  <si>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</si>
  <si>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</si>
  <si>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</si>
  <si>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</si>
  <si>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</si>
  <si>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</si>
  <si>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</si>
  <si>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</si>
  <si>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</si>
  <si>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</si>
  <si>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</si>
  <si>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</si>
  <si>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</si>
  <si>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</si>
  <si>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</si>
  <si>
    <t>B002</t>
  </si>
  <si>
    <t>B003</t>
  </si>
  <si>
    <t>B004</t>
  </si>
  <si>
    <t>B007</t>
  </si>
  <si>
    <t>B005</t>
  </si>
  <si>
    <t>B006</t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</si>
  <si>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</si>
  <si>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</si>
  <si>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</si>
  <si>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</si>
  <si>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</si>
  <si>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</si>
  <si>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</si>
  <si>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</si>
  <si>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</si>
  <si>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</si>
  <si>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</si>
  <si>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</si>
  <si>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</si>
  <si>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</si>
  <si>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</si>
  <si>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</si>
  <si>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</si>
  <si>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</si>
  <si>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</si>
  <si>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</si>
  <si>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</si>
  <si>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</si>
  <si>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</si>
  <si>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</si>
  <si>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</si>
  <si>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</si>
  <si>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</si>
  <si>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</si>
  <si>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</si>
  <si>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</si>
  <si>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</si>
  <si>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</si>
  <si>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</si>
  <si>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</si>
  <si>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</si>
  <si>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</si>
  <si>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</si>
  <si>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</si>
  <si>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</si>
  <si>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</si>
  <si>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</si>
  <si>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</si>
  <si>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</si>
  <si>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</si>
  <si>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</si>
  <si>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</si>
  <si>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</si>
  <si>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</si>
  <si>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</si>
  <si>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</si>
  <si>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</si>
  <si>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</si>
  <si>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</si>
  <si>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</si>
  <si>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</si>
  <si>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</si>
  <si>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</si>
  <si>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</si>
  <si>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</si>
  <si>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</si>
  <si>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</si>
  <si>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</si>
  <si>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</si>
  <si>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</si>
  <si>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</si>
  <si>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</si>
  <si>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</si>
  <si>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</si>
  <si>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</si>
  <si>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</si>
  <si>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</si>
  <si>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</si>
  <si>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</si>
  <si>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</si>
  <si>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</si>
  <si>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</si>
  <si>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</si>
  <si>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</si>
  <si>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</si>
  <si>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</si>
  <si>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</si>
  <si>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</si>
  <si>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</si>
  <si>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</si>
  <si>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</si>
  <si>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</si>
  <si>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</si>
  <si>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</si>
  <si>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</si>
  <si>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</si>
  <si>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</si>
  <si>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</si>
  <si>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</si>
  <si>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</si>
  <si>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</si>
  <si>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</si>
  <si>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</si>
  <si>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</si>
  <si>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</si>
  <si>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</si>
  <si>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</si>
  <si>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</si>
  <si>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</si>
  <si>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</si>
  <si>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</si>
  <si>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</si>
  <si>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</si>
  <si>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</si>
  <si>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</si>
  <si>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</si>
  <si>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</si>
  <si>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</si>
  <si>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</si>
  <si>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</si>
  <si>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</si>
  <si>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</si>
  <si>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</si>
  <si>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</si>
  <si>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</si>
  <si>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</si>
  <si>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</si>
  <si>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</si>
  <si>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</si>
  <si>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</si>
  <si>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</si>
  <si>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</si>
  <si>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</si>
  <si>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</si>
  <si>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</si>
  <si>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</si>
  <si>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</si>
  <si>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</si>
  <si>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</si>
  <si>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</si>
  <si>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</si>
  <si>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</si>
  <si>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</si>
  <si>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</si>
  <si>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</si>
  <si>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</si>
  <si>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</si>
  <si>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</si>
  <si>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</si>
  <si>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</si>
  <si>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</si>
  <si>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</si>
  <si>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</si>
  <si>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</si>
  <si>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</si>
  <si>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</si>
  <si>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</si>
  <si>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</si>
  <si>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</si>
  <si>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</si>
  <si>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</si>
  <si>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</si>
  <si>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</si>
  <si>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</si>
  <si>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</si>
  <si>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</si>
  <si>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</si>
  <si>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</si>
  <si>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</si>
  <si>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</si>
  <si>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</si>
  <si>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</si>
  <si>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</si>
  <si>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</si>
  <si>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</si>
  <si>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</si>
  <si>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</si>
  <si>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</si>
  <si>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</si>
  <si>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</si>
  <si>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</si>
  <si>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</si>
  <si>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</si>
  <si>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</si>
  <si>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</si>
  <si>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</si>
  <si>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</si>
  <si>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</si>
  <si>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</si>
  <si>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</si>
  <si>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</si>
  <si>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</si>
  <si>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</si>
  <si>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</si>
  <si>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</si>
  <si>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</si>
  <si>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</si>
  <si>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</si>
  <si>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</si>
  <si>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</si>
  <si>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</si>
  <si>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</si>
  <si>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</si>
  <si>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</si>
  <si>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</si>
  <si>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</si>
  <si>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</si>
  <si>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</si>
  <si>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</si>
  <si>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</si>
  <si>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</si>
  <si>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</si>
  <si>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</si>
  <si>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</si>
  <si>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</si>
  <si>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BASE</t>
    <phoneticPr fontId="4" type="noConversion"/>
  </si>
  <si>
    <t>평균회귀</t>
    <phoneticPr fontId="4" type="noConversion"/>
  </si>
  <si>
    <t>금리상승</t>
    <phoneticPr fontId="4" type="noConversion"/>
  </si>
  <si>
    <t>금리하락</t>
    <phoneticPr fontId="4" type="noConversion"/>
  </si>
  <si>
    <t>금리평탄</t>
    <phoneticPr fontId="4" type="noConversion"/>
  </si>
  <si>
    <t>금리경사</t>
    <phoneticPr fontId="4" type="noConversion"/>
  </si>
  <si>
    <t>금리 민감도 Case 1</t>
    <phoneticPr fontId="4" type="noConversion"/>
  </si>
  <si>
    <t>금리 민감도 Case 2</t>
    <phoneticPr fontId="4" type="noConversion"/>
  </si>
  <si>
    <t>금리 민감도 Case 3</t>
  </si>
  <si>
    <t>금리 민감도 Case 4</t>
  </si>
  <si>
    <t xml:space="preserve">      재보험자산</t>
    <phoneticPr fontId="4" type="noConversion"/>
  </si>
  <si>
    <t>구분</t>
    <phoneticPr fontId="4" type="noConversion"/>
  </si>
  <si>
    <t>금리 민감도 Case 1</t>
    <phoneticPr fontId="4" type="noConversion"/>
  </si>
  <si>
    <t>금리 민감도 Case 2</t>
  </si>
  <si>
    <t>일반손해보험</t>
    <phoneticPr fontId="4" type="noConversion"/>
  </si>
  <si>
    <t>01. 화재/국내</t>
  </si>
  <si>
    <t>02. 기술/국내</t>
  </si>
  <si>
    <t>03. 종합/국내</t>
  </si>
  <si>
    <t>04. 해상/국내</t>
  </si>
  <si>
    <t>05. 근재/국내</t>
  </si>
  <si>
    <t>06. 책임/국내</t>
  </si>
  <si>
    <t>07. 상해/국내</t>
  </si>
  <si>
    <t>08. 외국인상해/국내</t>
  </si>
  <si>
    <t>09. 농작물재해보상/국내</t>
  </si>
  <si>
    <t>PV_LIAB</t>
    <phoneticPr fontId="3" type="noConversion"/>
  </si>
  <si>
    <t>KICS_SCEN_NO</t>
    <phoneticPr fontId="3" type="noConversion"/>
  </si>
  <si>
    <t>부채평가금액 (구성요소 단위)</t>
    <phoneticPr fontId="4" type="noConversion"/>
  </si>
  <si>
    <t>구분</t>
    <phoneticPr fontId="4" type="noConversion"/>
  </si>
  <si>
    <t xml:space="preserve">   보험료부채</t>
    <phoneticPr fontId="4" type="noConversion"/>
  </si>
  <si>
    <t xml:space="preserve">   준비금부채</t>
    <phoneticPr fontId="4" type="noConversion"/>
  </si>
  <si>
    <t>일반손해보험</t>
    <phoneticPr fontId="4" type="noConversion"/>
  </si>
  <si>
    <t>BASE</t>
  </si>
  <si>
    <t>평균회귀</t>
  </si>
  <si>
    <t>금리상승</t>
  </si>
  <si>
    <t>금리하락</t>
  </si>
  <si>
    <t>금리평탄</t>
  </si>
  <si>
    <t>금리경사</t>
  </si>
  <si>
    <t>금리 민감도 Case 1</t>
  </si>
  <si>
    <t>구 분</t>
    <phoneticPr fontId="4" type="noConversion"/>
  </si>
  <si>
    <t>1등급</t>
    <phoneticPr fontId="4" type="noConversion"/>
  </si>
  <si>
    <t>2등급</t>
    <phoneticPr fontId="4" type="noConversion"/>
  </si>
  <si>
    <t>3등급</t>
  </si>
  <si>
    <t>4등급</t>
  </si>
  <si>
    <t>5등급</t>
  </si>
  <si>
    <t>6등급</t>
  </si>
  <si>
    <t>7등급</t>
  </si>
  <si>
    <t>무등급</t>
    <phoneticPr fontId="4" type="noConversion"/>
  </si>
  <si>
    <t>디폴트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</si>
  <si>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</si>
  <si>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</si>
  <si>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</si>
  <si>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재보험자산</t>
    <phoneticPr fontId="4" type="noConversion"/>
  </si>
  <si>
    <t>재보험자산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</si>
  <si>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</si>
  <si>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</si>
  <si>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</si>
  <si>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0-1년</t>
  </si>
  <si>
    <t>1-2년</t>
  </si>
  <si>
    <t>2-3년</t>
  </si>
  <si>
    <t>3-4년</t>
  </si>
  <si>
    <t>4-5년</t>
  </si>
  <si>
    <t>5-6년</t>
  </si>
  <si>
    <t>6-7년</t>
  </si>
  <si>
    <t>7-8년</t>
  </si>
  <si>
    <t>8-9년</t>
  </si>
  <si>
    <t>9-10년</t>
  </si>
  <si>
    <t>10-11년</t>
  </si>
  <si>
    <t>11-12년</t>
  </si>
  <si>
    <t>12-13년</t>
  </si>
  <si>
    <t>13-14년</t>
  </si>
  <si>
    <t>14년+</t>
  </si>
  <si>
    <t>구 분</t>
    <phoneticPr fontId="4" type="noConversion"/>
  </si>
  <si>
    <t>합계</t>
    <phoneticPr fontId="4" type="noConversion"/>
  </si>
  <si>
    <t>K-ICS 등급별 익스포져</t>
    <phoneticPr fontId="4" type="noConversion"/>
  </si>
  <si>
    <t>1등급</t>
  </si>
  <si>
    <t>2등급</t>
  </si>
  <si>
    <t>무등급</t>
  </si>
  <si>
    <t>디폴트</t>
  </si>
  <si>
    <t>재보험자산(공정가치평가금액)</t>
    <phoneticPr fontId="4" type="noConversion"/>
  </si>
  <si>
    <t>일반손해보험</t>
    <phoneticPr fontId="4" type="noConversion"/>
  </si>
  <si>
    <t>직전1년 출재보험료</t>
    <phoneticPr fontId="4" type="noConversion"/>
  </si>
  <si>
    <t>일반손해보험</t>
  </si>
  <si>
    <t>주) 출재보험료 = 비례출재보험료 + 비비례출재보험료×1.5</t>
    <phoneticPr fontId="4" type="noConversion"/>
  </si>
  <si>
    <t>테이블 2. 재보험자별 재보험자산 신용위험액 산출</t>
    <phoneticPr fontId="4" type="noConversion"/>
  </si>
  <si>
    <t>전 체</t>
    <phoneticPr fontId="4" type="noConversion"/>
  </si>
  <si>
    <t>4등급</t>
    <phoneticPr fontId="4" type="noConversion"/>
  </si>
  <si>
    <t>6등급</t>
    <phoneticPr fontId="4" type="noConversion"/>
  </si>
  <si>
    <t>디폴트</t>
    <phoneticPr fontId="4" type="noConversion"/>
  </si>
  <si>
    <t>공정가치평가금액</t>
    <phoneticPr fontId="3" type="noConversion"/>
  </si>
  <si>
    <t>합 계</t>
    <phoneticPr fontId="4" type="noConversion"/>
  </si>
  <si>
    <t>유
효
만
기</t>
    <phoneticPr fontId="4" type="noConversion"/>
  </si>
  <si>
    <t>구 분</t>
    <phoneticPr fontId="4" type="noConversion"/>
  </si>
  <si>
    <t>2등급</t>
    <phoneticPr fontId="4" type="noConversion"/>
  </si>
  <si>
    <t>3등급</t>
    <phoneticPr fontId="4" type="noConversion"/>
  </si>
  <si>
    <t>5등급</t>
    <phoneticPr fontId="4" type="noConversion"/>
  </si>
  <si>
    <t>7등급</t>
    <phoneticPr fontId="4" type="noConversion"/>
  </si>
  <si>
    <t>2. 운영리스크 산출 상세</t>
    <phoneticPr fontId="4" type="noConversion"/>
  </si>
  <si>
    <t>구  분</t>
    <phoneticPr fontId="4" type="noConversion"/>
  </si>
  <si>
    <t>익스포져</t>
    <phoneticPr fontId="4" type="noConversion"/>
  </si>
  <si>
    <t>보 험 료</t>
    <phoneticPr fontId="4" type="noConversion"/>
  </si>
  <si>
    <t>직전1년간
납입된보험료</t>
    <phoneticPr fontId="4" type="noConversion"/>
  </si>
  <si>
    <t>직전1년간 초과
납입된보험료</t>
    <phoneticPr fontId="4" type="noConversion"/>
  </si>
  <si>
    <t>역외출재경과보험료</t>
    <phoneticPr fontId="4" type="noConversion"/>
  </si>
  <si>
    <t>주) 직전1년간 납입된보험료, 직전1년간 초과납입된 보험료 작성기준은 원보험과 수재보험에 대하여 현행 RBC 운영리스크 익스포저로 사용하는 수입보험료 작성기준 적용(보험회사 위험기준 자기자본(RBC)제도 해설서 참고)</t>
    <phoneticPr fontId="4" type="noConversion"/>
  </si>
  <si>
    <t xml:space="preserve">    역외출재경과보험료는 지급여력 측정시점에 보유하고 있는 역외출재계약의 경과보험료</t>
    <phoneticPr fontId="4" type="noConversion"/>
  </si>
  <si>
    <t>T02_RINSC_CD</t>
    <phoneticPr fontId="3" type="noConversion"/>
  </si>
  <si>
    <t>ELP_PRM</t>
    <phoneticPr fontId="3" type="noConversion"/>
  </si>
  <si>
    <t>P_NP_DVCD</t>
    <phoneticPr fontId="3" type="noConversion"/>
  </si>
  <si>
    <t>CRD_GRD_CD</t>
    <phoneticPr fontId="3" type="noConversion"/>
  </si>
  <si>
    <t>EFF_MAT</t>
    <phoneticPr fontId="3" type="noConversion"/>
  </si>
  <si>
    <t>[</t>
    <phoneticPr fontId="3" type="noConversion"/>
  </si>
  <si>
    <t>)</t>
    <phoneticPr fontId="3" type="noConversion"/>
  </si>
  <si>
    <t>KICS_CRD_GRD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</si>
</sst>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9" formatCode="#,##0_ ;[Red]\-#,##0\ "/>
    <numFmt numFmtId="180" formatCode="_(* #,##0_);_(* \(#,##0\);_(* &quot;-&quot;_);_(@_)"/>
    <numFmt numFmtId="182" formatCode="_-* #,##0_-;\-* #,##0_-;_-* 0_-;_-@_-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  <font>
      <b/>
      <sz val="11"/>
      <color rgb="FFFF0000"/>
      <name val="굴림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66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29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32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37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5" fillId="2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9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left" vertical="center"/>
    </xf>
    <xf numFmtId="176" fontId="15" fillId="2" borderId="1" xfId="0" applyNumberFormat="1" applyFont="1" applyFill="1" applyBorder="1" applyAlignment="1">
      <alignment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176" fontId="15" fillId="2" borderId="21" xfId="1" applyNumberFormat="1" applyFont="1" applyFill="1" applyBorder="1" applyAlignment="1">
      <alignment vertical="center"/>
    </xf>
    <xf numFmtId="176" fontId="15" fillId="0" borderId="1" xfId="1" applyNumberFormat="1" applyFont="1" applyFill="1" applyBorder="1" applyAlignment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left" vertical="center"/>
    </xf>
    <xf numFmtId="176" fontId="17" fillId="2" borderId="1" xfId="0" applyNumberFormat="1" applyFont="1" applyFill="1" applyBorder="1" applyAlignment="1">
      <alignment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80" fontId="8" fillId="2" borderId="16" xfId="0" applyNumberFormat="1" applyFont="1" applyFill="1" applyBorder="1" applyAlignment="1">
      <alignment vertical="center"/>
    </xf>
    <xf numFmtId="180" fontId="8" fillId="2" borderId="21" xfId="0" applyNumberFormat="1" applyFont="1" applyFill="1" applyBorder="1" applyAlignment="1">
      <alignment vertical="center"/>
    </xf>
    <xf numFmtId="0" fontId="8" fillId="6" borderId="10" xfId="0" applyFont="1" applyFill="1" applyBorder="1" applyAlignment="1">
      <alignment horizontal="center" vertical="center" wrapText="1"/>
    </xf>
    <xf numFmtId="182" fontId="8" fillId="0" borderId="10" xfId="0" applyNumberFormat="1" applyFont="1" applyBorder="1" applyAlignment="1">
      <alignment vertical="center"/>
    </xf>
    <xf numFmtId="182" fontId="8" fillId="0" borderId="9" xfId="0" applyNumberFormat="1" applyFont="1" applyBorder="1" applyAlignment="1">
      <alignment vertical="center"/>
    </xf>
    <xf numFmtId="182" fontId="8" fillId="0" borderId="2" xfId="0" applyNumberFormat="1" applyFont="1" applyBorder="1" applyAlignment="1">
      <alignment vertical="center"/>
    </xf>
    <xf numFmtId="0" fontId="8" fillId="0" borderId="14" xfId="0" applyFont="1" applyBorder="1" applyAlignment="1">
      <alignment horizontal="left" vertical="center" indent="1"/>
    </xf>
    <xf numFmtId="182" fontId="8" fillId="2" borderId="20" xfId="0" applyNumberFormat="1" applyFont="1" applyFill="1" applyBorder="1" applyAlignment="1">
      <alignment vertical="center"/>
    </xf>
    <xf numFmtId="182" fontId="8" fillId="2" borderId="0" xfId="0" applyNumberFormat="1" applyFont="1" applyFill="1" applyBorder="1" applyAlignment="1">
      <alignment vertical="center"/>
    </xf>
    <xf numFmtId="182" fontId="8" fillId="2" borderId="6" xfId="0" applyNumberFormat="1" applyFont="1" applyFill="1" applyBorder="1" applyAlignment="1">
      <alignment vertical="center"/>
    </xf>
    <xf numFmtId="0" fontId="8" fillId="0" borderId="16" xfId="0" applyFont="1" applyBorder="1" applyAlignment="1">
      <alignment horizontal="left" vertical="center" indent="1"/>
    </xf>
    <xf numFmtId="182" fontId="8" fillId="2" borderId="21" xfId="0" applyNumberFormat="1" applyFont="1" applyFill="1" applyBorder="1" applyAlignment="1">
      <alignment vertical="center"/>
    </xf>
    <xf numFmtId="182" fontId="8" fillId="2" borderId="18" xfId="0" applyNumberFormat="1" applyFont="1" applyFill="1" applyBorder="1" applyAlignment="1">
      <alignment vertical="center"/>
    </xf>
    <xf numFmtId="182" fontId="8" fillId="2" borderId="19" xfId="0" applyNumberFormat="1" applyFont="1" applyFill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5" fillId="6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3" fontId="8" fillId="2" borderId="20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3" fontId="8" fillId="2" borderId="21" xfId="0" applyNumberFormat="1" applyFont="1" applyFill="1" applyBorder="1" applyAlignment="1">
      <alignment vertical="center"/>
    </xf>
    <xf numFmtId="0" fontId="6" fillId="4" borderId="16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5" fillId="0" borderId="0" xfId="0" applyFont="1" applyAlignment="1" applyProtection="1">
      <alignment horizontal="right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56" xfId="0" applyFont="1" applyFill="1" applyBorder="1" applyAlignment="1" applyProtection="1">
      <alignment horizontal="center" vertical="center"/>
      <protection locked="0"/>
    </xf>
    <xf numFmtId="0" fontId="2" fillId="6" borderId="57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5" fillId="7" borderId="56" xfId="0" applyFont="1" applyFill="1" applyBorder="1" applyAlignment="1" applyProtection="1">
      <alignment vertical="center"/>
      <protection locked="0"/>
    </xf>
    <xf numFmtId="0" fontId="5" fillId="7" borderId="57" xfId="0" applyFont="1" applyFill="1" applyBorder="1" applyAlignment="1" applyProtection="1">
      <alignment vertical="center"/>
      <protection locked="0"/>
    </xf>
    <xf numFmtId="0" fontId="5" fillId="7" borderId="58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20" xfId="0" applyFont="1" applyBorder="1" applyAlignment="1" applyProtection="1">
      <alignment vertical="center"/>
      <protection locked="0"/>
    </xf>
    <xf numFmtId="0" fontId="5" fillId="2" borderId="59" xfId="0" applyFont="1" applyFill="1" applyBorder="1" applyAlignment="1" applyProtection="1">
      <alignment vertical="center"/>
      <protection locked="0"/>
    </xf>
    <xf numFmtId="0" fontId="5" fillId="0" borderId="53" xfId="0" applyFont="1" applyBorder="1" applyAlignment="1" applyProtection="1">
      <alignment vertical="center"/>
      <protection locked="0"/>
    </xf>
    <xf numFmtId="0" fontId="5" fillId="0" borderId="60" xfId="0" applyFont="1" applyBorder="1" applyAlignment="1" applyProtection="1">
      <alignment vertical="center"/>
      <protection locked="0"/>
    </xf>
    <xf numFmtId="0" fontId="5" fillId="2" borderId="60" xfId="0" applyFont="1" applyFill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61" xfId="0" applyFont="1" applyBorder="1" applyAlignment="1" applyProtection="1">
      <alignment vertical="center"/>
      <protection locked="0"/>
    </xf>
    <xf numFmtId="0" fontId="5" fillId="0" borderId="62" xfId="0" applyFont="1" applyBorder="1" applyAlignment="1" applyProtection="1">
      <alignment vertical="center"/>
      <protection locked="0"/>
    </xf>
    <xf numFmtId="0" fontId="5" fillId="2" borderId="63" xfId="0" applyFont="1" applyFill="1" applyBorder="1" applyAlignment="1" applyProtection="1">
      <alignment vertical="center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64" xfId="0" applyFont="1" applyBorder="1" applyAlignment="1" applyProtection="1">
      <alignment vertical="center"/>
      <protection locked="0"/>
    </xf>
    <xf numFmtId="0" fontId="5" fillId="0" borderId="65" xfId="0" applyFont="1" applyBorder="1" applyAlignment="1" applyProtection="1">
      <alignment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5" fillId="0" borderId="66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5" fillId="0" borderId="67" xfId="0" applyFont="1" applyBorder="1" applyAlignment="1" applyProtection="1">
      <alignment vertical="center"/>
      <protection locked="0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 applyFill="1" applyAlignment="1">
      <alignment horizontal="right" wrapText="1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Continuous" wrapText="1"/>
    </xf>
    <xf numFmtId="0" fontId="5" fillId="6" borderId="3" xfId="0" applyFont="1" applyFill="1" applyBorder="1" applyAlignment="1">
      <alignment horizontal="centerContinuous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Continuous" vertical="center" wrapText="1"/>
    </xf>
    <xf numFmtId="0" fontId="8" fillId="6" borderId="7" xfId="0" applyFont="1" applyFill="1" applyBorder="1" applyAlignment="1">
      <alignment horizontal="centerContinuous" vertical="center" wrapText="1"/>
    </xf>
    <xf numFmtId="0" fontId="8" fillId="6" borderId="2" xfId="0" applyFont="1" applyFill="1" applyBorder="1" applyAlignment="1">
      <alignment horizontal="centerContinuous" vertical="center" wrapText="1"/>
    </xf>
    <xf numFmtId="0" fontId="8" fillId="6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Continuous" vertical="center"/>
    </xf>
    <xf numFmtId="0" fontId="8" fillId="6" borderId="4" xfId="0" applyFont="1" applyFill="1" applyBorder="1" applyAlignment="1">
      <alignment horizontal="centerContinuous" vertical="center"/>
    </xf>
    <xf numFmtId="3" fontId="8" fillId="2" borderId="22" xfId="0" applyNumberFormat="1" applyFont="1" applyFill="1" applyBorder="1" applyAlignment="1">
      <alignment vertical="center" wrapText="1"/>
    </xf>
    <xf numFmtId="3" fontId="8" fillId="2" borderId="4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Continuous" wrapText="1"/>
    </xf>
    <xf numFmtId="0" fontId="8" fillId="6" borderId="52" xfId="0" applyFont="1" applyFill="1" applyBorder="1" applyAlignment="1">
      <alignment horizontal="center" vertical="center" wrapText="1"/>
    </xf>
    <xf numFmtId="3" fontId="8" fillId="2" borderId="41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topLeftCell="Y1" zoomScale="85" zoomScaleNormal="85" workbookViewId="0">
      <selection activeCell="AI23" sqref="AI23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bestFit="1" customWidth="1"/>
    <col min="32" max="32" width="15.875" bestFit="1" customWidth="1"/>
    <col min="33" max="36" width="15.875" customWidth="1"/>
    <col min="37" max="37" width="13.25" bestFit="1" customWidth="1"/>
    <col min="38" max="38" width="13.375" bestFit="1" customWidth="1"/>
    <col min="40" max="40" width="13.75" bestFit="1" customWidth="1"/>
    <col min="41" max="41" width="15.25" bestFit="1" customWidth="1"/>
    <col min="42" max="44" width="15.25" customWidth="1"/>
  </cols>
  <sheetData>
    <row r="1" spans="1:44" x14ac:dyDescent="0.3">
      <c r="A1" s="11"/>
      <c r="B1" s="12" t="s">
        <v>62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103" t="s">
        <v>44</v>
      </c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</row>
    <row r="2" spans="1:44" x14ac:dyDescent="0.3">
      <c r="A2" s="11"/>
      <c r="B2" s="15" t="s">
        <v>63</v>
      </c>
      <c r="C2" s="16"/>
      <c r="D2" s="16"/>
      <c r="E2" s="17" t="s">
        <v>64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103" t="s">
        <v>45</v>
      </c>
      <c r="AC2" s="103"/>
      <c r="AD2" s="103"/>
      <c r="AE2" s="103"/>
      <c r="AF2" s="103"/>
      <c r="AG2" s="103"/>
      <c r="AH2" s="103"/>
      <c r="AI2" s="103"/>
      <c r="AJ2" s="103"/>
      <c r="AK2" s="103" t="s">
        <v>46</v>
      </c>
      <c r="AL2" s="103"/>
      <c r="AM2" s="103"/>
      <c r="AN2" s="103"/>
      <c r="AO2" s="103"/>
      <c r="AP2" s="103"/>
      <c r="AQ2" s="103"/>
      <c r="AR2" s="103"/>
    </row>
    <row r="3" spans="1:44" x14ac:dyDescent="0.3">
      <c r="A3" s="11"/>
      <c r="B3" s="20" t="s">
        <v>65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104</v>
      </c>
      <c r="AF3" s="10" t="s">
        <v>105</v>
      </c>
      <c r="AG3" s="10" t="s">
        <v>106</v>
      </c>
      <c r="AH3" s="10" t="s">
        <v>107</v>
      </c>
      <c r="AI3" s="10" t="s">
        <v>3</v>
      </c>
      <c r="AJ3" s="10" t="s">
        <v>108</v>
      </c>
      <c r="AK3" s="10" t="s">
        <v>0</v>
      </c>
      <c r="AL3" s="10" t="s">
        <v>1</v>
      </c>
      <c r="AM3" s="10" t="s">
        <v>2</v>
      </c>
      <c r="AN3" s="10" t="s">
        <v>109</v>
      </c>
      <c r="AO3" s="10" t="s">
        <v>110</v>
      </c>
      <c r="AP3" s="10" t="s">
        <v>111</v>
      </c>
      <c r="AQ3" s="10" t="s">
        <v>43</v>
      </c>
      <c r="AR3" s="10" t="s">
        <v>112</v>
      </c>
    </row>
    <row r="4" spans="1:44" x14ac:dyDescent="0.3">
      <c r="A4" s="26"/>
      <c r="B4" s="27"/>
      <c r="C4" s="28"/>
      <c r="D4" s="28"/>
      <c r="E4" s="29"/>
      <c r="F4" s="30" t="s">
        <v>66</v>
      </c>
      <c r="G4" s="31" t="s">
        <v>67</v>
      </c>
      <c r="H4" s="31" t="s">
        <v>68</v>
      </c>
      <c r="I4" s="31" t="s">
        <v>69</v>
      </c>
      <c r="J4" s="31" t="s">
        <v>70</v>
      </c>
      <c r="K4" s="31" t="s">
        <v>71</v>
      </c>
      <c r="L4" s="32" t="s">
        <v>72</v>
      </c>
      <c r="M4" s="33" t="s">
        <v>73</v>
      </c>
      <c r="N4" s="30" t="s">
        <v>22</v>
      </c>
      <c r="O4" s="31" t="s">
        <v>74</v>
      </c>
      <c r="P4" s="31" t="s">
        <v>75</v>
      </c>
      <c r="Q4" s="31" t="s">
        <v>76</v>
      </c>
      <c r="R4" s="31" t="s">
        <v>77</v>
      </c>
      <c r="S4" s="32" t="s">
        <v>72</v>
      </c>
      <c r="T4" s="34" t="s">
        <v>78</v>
      </c>
      <c r="AB4" s="9" t="s">
        <v>4</v>
      </c>
      <c r="AC4" s="9" t="s">
        <v>6</v>
      </c>
      <c r="AD4" s="9" t="s">
        <v>8</v>
      </c>
      <c r="AE4" s="9">
        <v>0</v>
      </c>
      <c r="AF4" s="9">
        <v>3146446198.852932</v>
      </c>
      <c r="AG4" s="9">
        <v>112706806.7524166</v>
      </c>
      <c r="AH4" s="9">
        <v>291127241.2149502</v>
      </c>
      <c r="AI4" s="9">
        <v>3550280246.8202982</v>
      </c>
      <c r="AJ4" s="9">
        <v>1794861.736870707</v>
      </c>
      <c r="AK4" s="9" t="s">
        <v>4</v>
      </c>
      <c r="AL4" s="9" t="s">
        <v>6</v>
      </c>
      <c r="AM4" s="9" t="s">
        <v>8</v>
      </c>
      <c r="AN4" s="9">
        <v>5190560278.4997711</v>
      </c>
      <c r="AO4" s="9">
        <v>0</v>
      </c>
      <c r="AP4" s="9">
        <v>92963845.12452738</v>
      </c>
      <c r="AQ4" s="9">
        <v>5283524123.6242981</v>
      </c>
      <c r="AR4" s="9">
        <v>2409124.6747163329</v>
      </c>
    </row>
    <row r="5" spans="1:44" x14ac:dyDescent="0.3">
      <c r="A5" s="35"/>
      <c r="B5" s="36" t="s">
        <v>79</v>
      </c>
      <c r="C5" s="37"/>
      <c r="D5" s="38"/>
      <c r="E5" s="39">
        <f>SUM(E6:E24)</f>
        <v>3548729453.8571901</v>
      </c>
      <c r="F5" s="40">
        <f t="shared" ref="F5:P5" si="0">SUM(F6:F24)</f>
        <v>1909805864.4716964</v>
      </c>
      <c r="G5" s="41">
        <f t="shared" si="0"/>
        <v>238486124.41649711</v>
      </c>
      <c r="H5" s="41">
        <f t="shared" si="0"/>
        <v>2058523383.0573599</v>
      </c>
      <c r="I5" s="41">
        <f t="shared" si="0"/>
        <v>27282178.644033704</v>
      </c>
      <c r="J5" s="41">
        <f t="shared" si="0"/>
        <v>62486427.186800316</v>
      </c>
      <c r="K5" s="41">
        <f>SUM(K6:K24)</f>
        <v>0</v>
      </c>
      <c r="L5" s="42">
        <f>SUM(L6:L24)</f>
        <v>165750333.31300002</v>
      </c>
      <c r="M5" s="43">
        <f>SUM(M6:M24)</f>
        <v>0</v>
      </c>
      <c r="N5" s="40">
        <f t="shared" si="0"/>
        <v>1638923589.385493</v>
      </c>
      <c r="O5" s="41">
        <f t="shared" si="0"/>
        <v>1177012470.3301783</v>
      </c>
      <c r="P5" s="41">
        <f t="shared" si="0"/>
        <v>431386023.72644848</v>
      </c>
      <c r="Q5" s="41">
        <f>SUM(Q6:Q24)</f>
        <v>1608398494.0566268</v>
      </c>
      <c r="R5" s="41">
        <f>SUM(R6:R24)</f>
        <v>30525095.328866564</v>
      </c>
      <c r="S5" s="42">
        <f>SUM(S6:S24)</f>
        <v>27223941.733000003</v>
      </c>
      <c r="T5" s="44">
        <f>SUM(T6:T24)</f>
        <v>47232570.471999995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9">
        <v>1310599907.112468</v>
      </c>
      <c r="AF5" s="9">
        <v>7805929354.2702417</v>
      </c>
      <c r="AG5" s="9">
        <v>461436798.38954532</v>
      </c>
      <c r="AH5" s="9">
        <v>512764748.93836808</v>
      </c>
      <c r="AI5" s="9">
        <v>7469530994.4856873</v>
      </c>
      <c r="AJ5" s="9">
        <v>3046405.9811168662</v>
      </c>
      <c r="AK5" s="9" t="s">
        <v>4</v>
      </c>
      <c r="AL5" s="9" t="s">
        <v>6</v>
      </c>
      <c r="AM5" s="9" t="s">
        <v>9</v>
      </c>
      <c r="AN5" s="9">
        <v>17313905857.048939</v>
      </c>
      <c r="AO5" s="9">
        <v>6022531736.4135761</v>
      </c>
      <c r="AP5" s="9">
        <v>867757585.08394682</v>
      </c>
      <c r="AQ5" s="9">
        <v>24204195178.546471</v>
      </c>
      <c r="AR5" s="9">
        <v>83197245.729582161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33756877.823876582</v>
      </c>
      <c r="F6" s="95">
        <f>H6+I6+J6-G6</f>
        <v>16258883.19540851</v>
      </c>
      <c r="G6" s="50">
        <f>SUMIFS(AE:AE,$AB:$AB,$W6,$AC:$AC,$X6,$AD:$AD,$Y6)/1000+L6-M6</f>
        <v>312682.603</v>
      </c>
      <c r="H6" s="50">
        <f t="shared" ref="H6:J6" si="2">SUMIFS(AF:AF,$AB:$AB,$W6,$AC:$AC,$X6,$AD:$AD,$Y6)/1000</f>
        <v>14637634.74679064</v>
      </c>
      <c r="I6" s="50">
        <f t="shared" si="2"/>
        <v>585509.67147493514</v>
      </c>
      <c r="J6" s="50">
        <f t="shared" si="2"/>
        <v>1348421.3801429351</v>
      </c>
      <c r="K6" s="50"/>
      <c r="L6" s="51">
        <v>312682.603</v>
      </c>
      <c r="M6" s="52">
        <v>0</v>
      </c>
      <c r="N6" s="49">
        <f>O6+P6+R6</f>
        <v>17497994.628468074</v>
      </c>
      <c r="O6" s="93">
        <f>SUMIFS(AN:AN,$AK:$AK,$W6,$AL:$AL,$X6,$AM:$AM,$Y6)/1000+T6-S6</f>
        <v>17144181.36320588</v>
      </c>
      <c r="P6" s="93">
        <f t="shared" ref="P6:P24" si="3">SUMIFS(AO:AO,$AK:$AK,$W6,$AL:$AL,$X6,$AM:$AM,$Y6)/1000</f>
        <v>0</v>
      </c>
      <c r="Q6" s="93">
        <f>O6+P6</f>
        <v>17144181.36320588</v>
      </c>
      <c r="R6" s="93">
        <f>SUMIFS(AP:AP,$AK:$AK,$W6,$AL:$AL,$X6,$AM:$AM,$Y6)/1000</f>
        <v>353813.26526219526</v>
      </c>
      <c r="S6" s="51">
        <v>545276.81000000006</v>
      </c>
      <c r="T6" s="53">
        <v>-1075.7249999999999</v>
      </c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9">
        <v>4428473428.9659071</v>
      </c>
      <c r="AF6" s="9">
        <v>31743827210.397621</v>
      </c>
      <c r="AG6" s="9">
        <v>2006337336.8405249</v>
      </c>
      <c r="AH6" s="9">
        <v>2157483539.7393308</v>
      </c>
      <c r="AI6" s="9">
        <v>31479174658.01157</v>
      </c>
      <c r="AJ6" s="9">
        <v>14833625.503525799</v>
      </c>
      <c r="AK6" s="9" t="s">
        <v>4</v>
      </c>
      <c r="AL6" s="9" t="s">
        <v>6</v>
      </c>
      <c r="AM6" s="9" t="s">
        <v>10</v>
      </c>
      <c r="AN6" s="9">
        <v>66073659189.648529</v>
      </c>
      <c r="AO6" s="9">
        <v>7672716054.4983282</v>
      </c>
      <c r="AP6" s="9">
        <v>2573006741.143568</v>
      </c>
      <c r="AQ6" s="9">
        <v>76319381985.290436</v>
      </c>
      <c r="AR6" s="9">
        <v>162174768.24616551</v>
      </c>
    </row>
    <row r="7" spans="1:44" x14ac:dyDescent="0.3">
      <c r="A7" s="35"/>
      <c r="B7" s="45"/>
      <c r="C7" s="46" t="s">
        <v>23</v>
      </c>
      <c r="D7" s="47"/>
      <c r="E7" s="48">
        <f t="shared" si="1"/>
        <v>44850964.937489063</v>
      </c>
      <c r="F7" s="95">
        <f t="shared" ref="F7:F24" si="4">H7+I7+J7-G7</f>
        <v>11371447.206423067</v>
      </c>
      <c r="G7" s="50">
        <f t="shared" ref="G7:G24" si="5">SUMIFS(AE:AE,$AB:$AB,$W7,$AC:$AC,$X7,$AD:$AD,$Y7)/1000+L7-M7</f>
        <v>5105813.7792392699</v>
      </c>
      <c r="H7" s="50">
        <f t="shared" ref="H7:H24" si="6">SUMIFS(AF:AF,$AB:$AB,$W7,$AC:$AC,$X7,$AD:$AD,$Y7)/1000</f>
        <v>14716639.186273782</v>
      </c>
      <c r="I7" s="50">
        <f t="shared" ref="I7:I24" si="7">SUMIFS(AG:AG,$AB:$AB,$W7,$AC:$AC,$X7,$AD:$AD,$Y7)/1000</f>
        <v>788730.36799939186</v>
      </c>
      <c r="J7" s="50">
        <f t="shared" ref="J7:J24" si="8">SUMIFS(AH:AH,$AB:$AB,$W7,$AC:$AC,$X7,$AD:$AD,$Y7)/1000</f>
        <v>971891.43138916208</v>
      </c>
      <c r="K7" s="50"/>
      <c r="L7" s="51">
        <v>3220582.4709999999</v>
      </c>
      <c r="M7" s="52">
        <v>0</v>
      </c>
      <c r="N7" s="49">
        <f t="shared" ref="N7:N24" si="9">O7+P7+R7</f>
        <v>33479517.731065996</v>
      </c>
      <c r="O7" s="93">
        <f t="shared" ref="O7:O24" si="10">SUMIFS(AN:AN,$AK:$AK,$W7,$AL:$AL,$X7,$AM:$AM,$Y7)/1000+T7-S7</f>
        <v>30679408.614466082</v>
      </c>
      <c r="P7" s="93">
        <f t="shared" si="3"/>
        <v>1907423.028481687</v>
      </c>
      <c r="Q7" s="93">
        <f t="shared" ref="Q7:Q24" si="11">O7+P7</f>
        <v>32586831.642947771</v>
      </c>
      <c r="R7" s="93">
        <f t="shared" ref="R7:R24" si="12">SUMIFS(AP:AP,$AK:$AK,$W7,$AL:$AL,$X7,$AM:$AM,$Y7)/1000</f>
        <v>892686.08811822545</v>
      </c>
      <c r="S7" s="51">
        <v>36891.641000000003</v>
      </c>
      <c r="T7" s="53">
        <v>1218522.3829999999</v>
      </c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9">
        <v>16810636693.715219</v>
      </c>
      <c r="AF7" s="9">
        <v>24849529421.18861</v>
      </c>
      <c r="AG7" s="9">
        <v>1413635730.017683</v>
      </c>
      <c r="AH7" s="9">
        <v>940896354.0785954</v>
      </c>
      <c r="AI7" s="9">
        <v>10393424811.56966</v>
      </c>
      <c r="AJ7" s="9">
        <v>5179967.1529320329</v>
      </c>
      <c r="AK7" s="9" t="s">
        <v>4</v>
      </c>
      <c r="AL7" s="9" t="s">
        <v>6</v>
      </c>
      <c r="AM7" s="9" t="s">
        <v>11</v>
      </c>
      <c r="AN7" s="9">
        <v>80537984480.734772</v>
      </c>
      <c r="AO7" s="9">
        <v>30598117878.97641</v>
      </c>
      <c r="AP7" s="9">
        <v>4031475898.387867</v>
      </c>
      <c r="AQ7" s="9">
        <v>115167578258.099</v>
      </c>
      <c r="AR7" s="9">
        <v>520191418.14721793</v>
      </c>
    </row>
    <row r="8" spans="1:44" x14ac:dyDescent="0.3">
      <c r="A8" s="35"/>
      <c r="B8" s="45"/>
      <c r="C8" s="46" t="s">
        <v>24</v>
      </c>
      <c r="D8" s="47"/>
      <c r="E8" s="48">
        <f t="shared" si="1"/>
        <v>184782804.88394108</v>
      </c>
      <c r="F8" s="95">
        <f t="shared" si="4"/>
        <v>36077259.731695436</v>
      </c>
      <c r="G8" s="50">
        <f t="shared" si="5"/>
        <v>40547911.110131674</v>
      </c>
      <c r="H8" s="50">
        <f t="shared" si="6"/>
        <v>68095242.280119151</v>
      </c>
      <c r="I8" s="50">
        <f t="shared" si="7"/>
        <v>4081204.8649303643</v>
      </c>
      <c r="J8" s="50">
        <f t="shared" si="8"/>
        <v>4448723.6967775924</v>
      </c>
      <c r="K8" s="50"/>
      <c r="L8" s="51">
        <v>31792301.727000002</v>
      </c>
      <c r="M8" s="52">
        <v>0</v>
      </c>
      <c r="N8" s="49">
        <f t="shared" si="9"/>
        <v>148705545.15224564</v>
      </c>
      <c r="O8" s="93">
        <f t="shared" si="10"/>
        <v>142221939.73103538</v>
      </c>
      <c r="P8" s="93">
        <f t="shared" si="3"/>
        <v>2634659.4436052106</v>
      </c>
      <c r="Q8" s="93">
        <f t="shared" si="11"/>
        <v>144856599.1746406</v>
      </c>
      <c r="R8" s="93">
        <f t="shared" si="12"/>
        <v>3848945.9776050337</v>
      </c>
      <c r="S8" s="51">
        <v>961614.16099999996</v>
      </c>
      <c r="T8" s="53">
        <v>20012905.886</v>
      </c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9">
        <v>191479743.11716911</v>
      </c>
      <c r="AF8" s="9">
        <v>1021579444.512212</v>
      </c>
      <c r="AG8" s="9">
        <v>61589291.690908812</v>
      </c>
      <c r="AH8" s="9">
        <v>47184853.127445251</v>
      </c>
      <c r="AI8" s="9">
        <v>938873846.21339691</v>
      </c>
      <c r="AJ8" s="9">
        <v>372472.73416231468</v>
      </c>
      <c r="AK8" s="9" t="s">
        <v>4</v>
      </c>
      <c r="AL8" s="9" t="s">
        <v>6</v>
      </c>
      <c r="AM8" s="9" t="s">
        <v>12</v>
      </c>
      <c r="AN8" s="9">
        <v>2082657032.3857789</v>
      </c>
      <c r="AO8" s="9">
        <v>8303841093.5275211</v>
      </c>
      <c r="AP8" s="9">
        <v>563404422.52037358</v>
      </c>
      <c r="AQ8" s="9">
        <v>10949902548.43368</v>
      </c>
      <c r="AR8" s="9">
        <v>3994634.9532437362</v>
      </c>
    </row>
    <row r="9" spans="1:44" x14ac:dyDescent="0.3">
      <c r="A9" s="35"/>
      <c r="B9" s="45"/>
      <c r="C9" s="46" t="s">
        <v>80</v>
      </c>
      <c r="D9" s="47"/>
      <c r="E9" s="48">
        <f t="shared" si="1"/>
        <v>108520312.62231022</v>
      </c>
      <c r="F9" s="95">
        <f t="shared" si="4"/>
        <v>4450022.6596505642</v>
      </c>
      <c r="G9" s="50">
        <f t="shared" si="5"/>
        <v>31371413.472113989</v>
      </c>
      <c r="H9" s="50">
        <f t="shared" si="6"/>
        <v>33212773.54924107</v>
      </c>
      <c r="I9" s="50">
        <f t="shared" si="7"/>
        <v>1665993.5297643801</v>
      </c>
      <c r="J9" s="50">
        <f t="shared" si="8"/>
        <v>942669.05275910639</v>
      </c>
      <c r="K9" s="50"/>
      <c r="L9" s="51">
        <v>9073055.9489999991</v>
      </c>
      <c r="M9" s="52">
        <v>0</v>
      </c>
      <c r="N9" s="49">
        <f t="shared" si="9"/>
        <v>104070289.96265966</v>
      </c>
      <c r="O9" s="93">
        <f t="shared" si="10"/>
        <v>94891997.219793469</v>
      </c>
      <c r="P9" s="93">
        <f t="shared" si="3"/>
        <v>6527004.6881228108</v>
      </c>
      <c r="Q9" s="93">
        <f t="shared" si="11"/>
        <v>101419001.90791628</v>
      </c>
      <c r="R9" s="93">
        <f t="shared" si="12"/>
        <v>2651288.0547433831</v>
      </c>
      <c r="S9" s="51">
        <v>127546.459</v>
      </c>
      <c r="T9" s="53">
        <v>2362902.6800000002</v>
      </c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9">
        <v>1505612581.6845081</v>
      </c>
      <c r="AF9" s="9">
        <v>17067042313.1201</v>
      </c>
      <c r="AG9" s="9">
        <v>2394321638.8930178</v>
      </c>
      <c r="AH9" s="9">
        <v>-245160848.92239749</v>
      </c>
      <c r="AI9" s="9">
        <v>17710590521.406219</v>
      </c>
      <c r="AJ9" s="9">
        <v>5401060.6743696276</v>
      </c>
      <c r="AK9" s="9" t="s">
        <v>4</v>
      </c>
      <c r="AL9" s="9" t="s">
        <v>6</v>
      </c>
      <c r="AM9" s="9" t="s">
        <v>13</v>
      </c>
      <c r="AN9" s="9">
        <v>27400470583.81675</v>
      </c>
      <c r="AO9" s="9">
        <v>59172094536.945999</v>
      </c>
      <c r="AP9" s="9">
        <v>10223200539.653299</v>
      </c>
      <c r="AQ9" s="9">
        <v>96795765660.416031</v>
      </c>
      <c r="AR9" s="9">
        <v>844138781.35270047</v>
      </c>
    </row>
    <row r="10" spans="1:44" x14ac:dyDescent="0.3">
      <c r="A10" s="35"/>
      <c r="B10" s="45"/>
      <c r="C10" s="46" t="s">
        <v>81</v>
      </c>
      <c r="D10" s="47"/>
      <c r="E10" s="48">
        <f t="shared" si="1"/>
        <v>30842922.04024196</v>
      </c>
      <c r="F10" s="95">
        <f t="shared" si="4"/>
        <v>4914453.5089888396</v>
      </c>
      <c r="G10" s="50">
        <f t="shared" si="5"/>
        <v>1211752.8776705579</v>
      </c>
      <c r="H10" s="50">
        <f t="shared" si="6"/>
        <v>5554704.3046339517</v>
      </c>
      <c r="I10" s="50">
        <f t="shared" si="7"/>
        <v>315434.35799915559</v>
      </c>
      <c r="J10" s="50">
        <f t="shared" si="8"/>
        <v>256067.72402629029</v>
      </c>
      <c r="K10" s="50"/>
      <c r="L10" s="51">
        <v>184039.57</v>
      </c>
      <c r="M10" s="52">
        <v>0</v>
      </c>
      <c r="N10" s="49">
        <f t="shared" si="9"/>
        <v>25928468.531253122</v>
      </c>
      <c r="O10" s="93">
        <f t="shared" si="10"/>
        <v>9379166.6492906343</v>
      </c>
      <c r="P10" s="93">
        <f t="shared" si="3"/>
        <v>15417204.516887769</v>
      </c>
      <c r="Q10" s="93">
        <f t="shared" si="11"/>
        <v>24796371.166178405</v>
      </c>
      <c r="R10" s="93">
        <f t="shared" si="12"/>
        <v>1132097.365074716</v>
      </c>
      <c r="S10" s="51">
        <v>0</v>
      </c>
      <c r="T10" s="53">
        <v>341786.52899999998</v>
      </c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9">
        <v>2754327462.6100731</v>
      </c>
      <c r="AF10" s="9">
        <v>24549555631.726601</v>
      </c>
      <c r="AG10" s="9">
        <v>841456216.01914871</v>
      </c>
      <c r="AH10" s="9">
        <v>797103153.35468948</v>
      </c>
      <c r="AI10" s="9">
        <v>23433787538.49036</v>
      </c>
      <c r="AJ10" s="9">
        <v>12579615.19459237</v>
      </c>
      <c r="AK10" s="9" t="s">
        <v>4</v>
      </c>
      <c r="AL10" s="9" t="s">
        <v>6</v>
      </c>
      <c r="AM10" s="9" t="s">
        <v>14</v>
      </c>
      <c r="AN10" s="9">
        <v>881171837.73760891</v>
      </c>
      <c r="AO10" s="9">
        <v>50557846585.618889</v>
      </c>
      <c r="AP10" s="9">
        <v>1748013230.132592</v>
      </c>
      <c r="AQ10" s="9">
        <v>53187031653.489082</v>
      </c>
      <c r="AR10" s="9">
        <v>24970384.1126265</v>
      </c>
    </row>
    <row r="11" spans="1:44" x14ac:dyDescent="0.3">
      <c r="A11" s="35"/>
      <c r="B11" s="45"/>
      <c r="C11" s="46" t="s">
        <v>82</v>
      </c>
      <c r="D11" s="47"/>
      <c r="E11" s="48">
        <f t="shared" si="1"/>
        <v>107378228.22595537</v>
      </c>
      <c r="F11" s="95">
        <f t="shared" si="4"/>
        <v>29187623.527143128</v>
      </c>
      <c r="G11" s="50">
        <f t="shared" si="5"/>
        <v>10243027.971947156</v>
      </c>
      <c r="H11" s="50">
        <f t="shared" si="6"/>
        <v>34683512.702611186</v>
      </c>
      <c r="I11" s="50">
        <f t="shared" si="7"/>
        <v>5238601.8023503087</v>
      </c>
      <c r="J11" s="50">
        <f t="shared" si="8"/>
        <v>-491463.0058712071</v>
      </c>
      <c r="K11" s="50"/>
      <c r="L11" s="51">
        <v>5284091.9390000002</v>
      </c>
      <c r="M11" s="52">
        <v>0</v>
      </c>
      <c r="N11" s="49">
        <f t="shared" si="9"/>
        <v>78190604.698812246</v>
      </c>
      <c r="O11" s="93">
        <f t="shared" si="10"/>
        <v>53044852.609026894</v>
      </c>
      <c r="P11" s="93">
        <f t="shared" si="3"/>
        <v>18587042.546212181</v>
      </c>
      <c r="Q11" s="93">
        <f t="shared" si="11"/>
        <v>71631895.155239075</v>
      </c>
      <c r="R11" s="93">
        <f t="shared" si="12"/>
        <v>6558709.5435731774</v>
      </c>
      <c r="S11" s="51">
        <v>16527.324000000001</v>
      </c>
      <c r="T11" s="53">
        <v>3388212.8960000002</v>
      </c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9">
        <v>0</v>
      </c>
      <c r="AF11" s="9">
        <v>73087413.004148513</v>
      </c>
      <c r="AG11" s="9">
        <v>3805490.976742873</v>
      </c>
      <c r="AH11" s="9">
        <v>2396773.5046543689</v>
      </c>
      <c r="AI11" s="9">
        <v>79289677.485545754</v>
      </c>
      <c r="AJ11" s="9">
        <v>38024.279189557121</v>
      </c>
      <c r="AK11" s="9" t="s">
        <v>4</v>
      </c>
      <c r="AL11" s="9" t="s">
        <v>6</v>
      </c>
      <c r="AM11" s="9" t="s">
        <v>15</v>
      </c>
      <c r="AN11" s="9">
        <v>1039253822.815691</v>
      </c>
      <c r="AO11" s="9">
        <v>6422659212.0167999</v>
      </c>
      <c r="AP11" s="9">
        <v>361468632.07704723</v>
      </c>
      <c r="AQ11" s="9">
        <v>7823381666.9095373</v>
      </c>
      <c r="AR11" s="9">
        <v>3691146.733454105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94319317.465392888</v>
      </c>
      <c r="F12" s="95">
        <f t="shared" si="4"/>
        <v>40600529.234206721</v>
      </c>
      <c r="G12" s="50">
        <f t="shared" si="5"/>
        <v>33824989.215203375</v>
      </c>
      <c r="H12" s="50">
        <f t="shared" si="6"/>
        <v>69753593.754797965</v>
      </c>
      <c r="I12" s="50">
        <f t="shared" si="7"/>
        <v>2473089.277813423</v>
      </c>
      <c r="J12" s="50">
        <f t="shared" si="8"/>
        <v>2198835.4167987141</v>
      </c>
      <c r="K12" s="50"/>
      <c r="L12" s="51">
        <v>24677827.348000001</v>
      </c>
      <c r="M12" s="52">
        <v>0</v>
      </c>
      <c r="N12" s="49">
        <f t="shared" si="9"/>
        <v>53718788.231186159</v>
      </c>
      <c r="O12" s="93">
        <f t="shared" si="10"/>
        <v>2743259.1542334282</v>
      </c>
      <c r="P12" s="93">
        <f t="shared" si="3"/>
        <v>49185366.669063851</v>
      </c>
      <c r="Q12" s="93">
        <f t="shared" si="11"/>
        <v>51928625.823297277</v>
      </c>
      <c r="R12" s="93">
        <f t="shared" si="12"/>
        <v>1790162.40788888</v>
      </c>
      <c r="S12" s="51">
        <v>5779.8969999999999</v>
      </c>
      <c r="T12" s="53">
        <v>136550.736</v>
      </c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9">
        <v>2000170.0521334091</v>
      </c>
      <c r="AF12" s="9">
        <v>31180570907.80637</v>
      </c>
      <c r="AG12" s="9">
        <v>1623499537.911041</v>
      </c>
      <c r="AH12" s="9">
        <v>1041399132.2069449</v>
      </c>
      <c r="AI12" s="9">
        <v>33843469407.872219</v>
      </c>
      <c r="AJ12" s="9">
        <v>12487484.65921882</v>
      </c>
      <c r="AK12" s="9" t="s">
        <v>4</v>
      </c>
      <c r="AL12" s="9" t="s">
        <v>6</v>
      </c>
      <c r="AM12" s="9" t="s">
        <v>16</v>
      </c>
      <c r="AN12" s="9">
        <v>24527092965.216541</v>
      </c>
      <c r="AO12" s="9">
        <v>25690636848.0672</v>
      </c>
      <c r="AP12" s="9">
        <v>1976185724.1592619</v>
      </c>
      <c r="AQ12" s="9">
        <v>52193915537.443008</v>
      </c>
      <c r="AR12" s="9">
        <v>20250781.037219569</v>
      </c>
    </row>
    <row r="13" spans="1:44" x14ac:dyDescent="0.3">
      <c r="A13" s="35"/>
      <c r="B13" s="45"/>
      <c r="C13" s="46" t="s">
        <v>83</v>
      </c>
      <c r="D13" s="47"/>
      <c r="E13" s="48">
        <f t="shared" si="1"/>
        <v>80100271.372378781</v>
      </c>
      <c r="F13" s="95">
        <f t="shared" si="4"/>
        <v>3624295.4105181191</v>
      </c>
      <c r="G13" s="50">
        <f t="shared" si="5"/>
        <v>1199999.9990000001</v>
      </c>
      <c r="H13" s="50">
        <f t="shared" si="6"/>
        <v>4514852.3215519395</v>
      </c>
      <c r="I13" s="50">
        <f t="shared" si="7"/>
        <v>160072.51048012302</v>
      </c>
      <c r="J13" s="50">
        <f t="shared" si="8"/>
        <v>149370.57748605689</v>
      </c>
      <c r="K13" s="50"/>
      <c r="L13" s="51">
        <v>1199999.9990000001</v>
      </c>
      <c r="M13" s="52">
        <v>0</v>
      </c>
      <c r="N13" s="49">
        <f t="shared" si="9"/>
        <v>76475975.961860657</v>
      </c>
      <c r="O13" s="93">
        <f t="shared" si="10"/>
        <v>25101772.089833759</v>
      </c>
      <c r="P13" s="93">
        <f t="shared" si="3"/>
        <v>49185366.669063851</v>
      </c>
      <c r="Q13" s="93">
        <f t="shared" si="11"/>
        <v>74287138.758897603</v>
      </c>
      <c r="R13" s="93">
        <f t="shared" si="12"/>
        <v>2188837.2029630532</v>
      </c>
      <c r="S13" s="51">
        <v>0</v>
      </c>
      <c r="T13" s="53">
        <v>2.9020000000000001</v>
      </c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 t="s">
        <v>4</v>
      </c>
      <c r="AL13" s="9" t="s">
        <v>6</v>
      </c>
      <c r="AM13" s="9" t="s">
        <v>17</v>
      </c>
      <c r="AN13" s="9">
        <v>59426625.989780143</v>
      </c>
      <c r="AO13" s="9">
        <v>0</v>
      </c>
      <c r="AP13" s="9">
        <v>1547102.843615121</v>
      </c>
      <c r="AQ13" s="9">
        <v>60973728.83339525</v>
      </c>
      <c r="AR13" s="9">
        <v>28767.99184703585</v>
      </c>
    </row>
    <row r="14" spans="1:44" x14ac:dyDescent="0.3">
      <c r="A14" s="35"/>
      <c r="B14" s="45"/>
      <c r="C14" s="46" t="s">
        <v>84</v>
      </c>
      <c r="D14" s="47"/>
      <c r="E14" s="48">
        <f t="shared" si="1"/>
        <v>20620577.142265338</v>
      </c>
      <c r="F14" s="95">
        <f t="shared" si="4"/>
        <v>628735.12630072702</v>
      </c>
      <c r="G14" s="50">
        <f t="shared" si="5"/>
        <v>371628.70600000001</v>
      </c>
      <c r="H14" s="50">
        <f t="shared" si="6"/>
        <v>929681.41194824944</v>
      </c>
      <c r="I14" s="50">
        <f t="shared" si="7"/>
        <v>40203.04306605435</v>
      </c>
      <c r="J14" s="50">
        <f t="shared" si="8"/>
        <v>30479.37728642318</v>
      </c>
      <c r="K14" s="50"/>
      <c r="L14" s="51">
        <v>371628.70600000001</v>
      </c>
      <c r="M14" s="52">
        <v>0</v>
      </c>
      <c r="N14" s="49">
        <f t="shared" si="9"/>
        <v>19991842.015964612</v>
      </c>
      <c r="O14" s="93">
        <f t="shared" si="10"/>
        <v>1083848.3605577869</v>
      </c>
      <c r="P14" s="93">
        <f t="shared" si="3"/>
        <v>18102958.300748751</v>
      </c>
      <c r="Q14" s="93">
        <f t="shared" si="11"/>
        <v>19186806.661306538</v>
      </c>
      <c r="R14" s="93">
        <f t="shared" si="12"/>
        <v>805035.35465807444</v>
      </c>
      <c r="S14" s="51">
        <v>0</v>
      </c>
      <c r="T14" s="53">
        <v>57438.843999999997</v>
      </c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9">
        <v>0</v>
      </c>
      <c r="AF14" s="9">
        <v>17619217544.25312</v>
      </c>
      <c r="AG14" s="9">
        <v>1391202591.0755489</v>
      </c>
      <c r="AH14" s="9">
        <v>0</v>
      </c>
      <c r="AI14" s="9">
        <v>19010420135.328671</v>
      </c>
      <c r="AJ14" s="9">
        <v>14493260.44646378</v>
      </c>
      <c r="AK14" s="9" t="s">
        <v>4</v>
      </c>
      <c r="AL14" s="9" t="s">
        <v>7</v>
      </c>
      <c r="AM14" s="9" t="s">
        <v>18</v>
      </c>
      <c r="AN14" s="9">
        <v>38685486114.69149</v>
      </c>
      <c r="AO14" s="9">
        <v>0</v>
      </c>
      <c r="AP14" s="9">
        <v>1527291106.5602429</v>
      </c>
      <c r="AQ14" s="9">
        <v>40212777221.25174</v>
      </c>
      <c r="AR14" s="9">
        <v>17444348.141562451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131217079.39906415</v>
      </c>
      <c r="F15" s="95">
        <f t="shared" si="4"/>
        <v>54014078.26079765</v>
      </c>
      <c r="G15" s="50">
        <f t="shared" si="5"/>
        <v>7079757.4520485066</v>
      </c>
      <c r="H15" s="50">
        <f t="shared" si="6"/>
        <v>56759267.705852009</v>
      </c>
      <c r="I15" s="50">
        <f t="shared" si="7"/>
        <v>2454491.6727915579</v>
      </c>
      <c r="J15" s="50">
        <f t="shared" si="8"/>
        <v>1880076.3342025909</v>
      </c>
      <c r="K15" s="50"/>
      <c r="L15" s="51">
        <v>7076900.0619999999</v>
      </c>
      <c r="M15" s="52">
        <v>0</v>
      </c>
      <c r="N15" s="49">
        <f t="shared" si="9"/>
        <v>77203001.138266504</v>
      </c>
      <c r="O15" s="93">
        <f t="shared" si="10"/>
        <v>57038648.581557453</v>
      </c>
      <c r="P15" s="93">
        <f t="shared" si="3"/>
        <v>18102958.300748751</v>
      </c>
      <c r="Q15" s="93">
        <f t="shared" si="11"/>
        <v>75141606.882306203</v>
      </c>
      <c r="R15" s="93">
        <f t="shared" si="12"/>
        <v>2061394.2559602931</v>
      </c>
      <c r="S15" s="51">
        <v>3315297.156</v>
      </c>
      <c r="T15" s="53">
        <v>1221809.48</v>
      </c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9">
        <v>0</v>
      </c>
      <c r="AF15" s="9">
        <v>14637634746.79064</v>
      </c>
      <c r="AG15" s="9">
        <v>585509671.47493517</v>
      </c>
      <c r="AH15" s="9">
        <v>1348421380.142935</v>
      </c>
      <c r="AI15" s="9">
        <v>16571565798.40851</v>
      </c>
      <c r="AJ15" s="9">
        <v>0</v>
      </c>
      <c r="AK15" s="9" t="s">
        <v>5</v>
      </c>
      <c r="AL15" s="9" t="s">
        <v>6</v>
      </c>
      <c r="AM15" s="9" t="s">
        <v>8</v>
      </c>
      <c r="AN15" s="9">
        <v>17690533898.205879</v>
      </c>
      <c r="AO15" s="9">
        <v>0</v>
      </c>
      <c r="AP15" s="9">
        <v>353813265.26219523</v>
      </c>
      <c r="AQ15" s="9">
        <v>18044347163.468071</v>
      </c>
      <c r="AR15" s="9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990890817.60797787</v>
      </c>
      <c r="F16" s="95">
        <f t="shared" si="4"/>
        <v>537485576.19395137</v>
      </c>
      <c r="G16" s="50">
        <f t="shared" si="5"/>
        <v>2867045.7049305518</v>
      </c>
      <c r="H16" s="50">
        <f t="shared" si="6"/>
        <v>525244059.46772552</v>
      </c>
      <c r="I16" s="50">
        <f t="shared" si="7"/>
        <v>475894.0979457479</v>
      </c>
      <c r="J16" s="50">
        <f t="shared" si="8"/>
        <v>14632668.333210671</v>
      </c>
      <c r="K16" s="50"/>
      <c r="L16" s="51">
        <v>10171.15</v>
      </c>
      <c r="M16" s="52">
        <v>0</v>
      </c>
      <c r="N16" s="49">
        <f t="shared" si="9"/>
        <v>453405241.4140265</v>
      </c>
      <c r="O16" s="93">
        <f t="shared" si="10"/>
        <v>320997444.08379072</v>
      </c>
      <c r="P16" s="93">
        <f t="shared" si="3"/>
        <v>132144212.1022613</v>
      </c>
      <c r="Q16" s="93">
        <f t="shared" si="11"/>
        <v>453141656.18605202</v>
      </c>
      <c r="R16" s="93">
        <f t="shared" si="12"/>
        <v>263585.22797447239</v>
      </c>
      <c r="S16" s="51">
        <v>1296065.0016666667</v>
      </c>
      <c r="T16" s="53">
        <v>4744185.1243333332</v>
      </c>
      <c r="W16" s="5" t="s">
        <v>37</v>
      </c>
      <c r="X16" s="5" t="s">
        <v>38</v>
      </c>
      <c r="Y16" s="3" t="s">
        <v>55</v>
      </c>
      <c r="AB16" s="9" t="s">
        <v>5</v>
      </c>
      <c r="AC16" s="9" t="s">
        <v>6</v>
      </c>
      <c r="AD16" s="9" t="s">
        <v>9</v>
      </c>
      <c r="AE16" s="9">
        <v>1885231308.23927</v>
      </c>
      <c r="AF16" s="9">
        <v>14716639186.273781</v>
      </c>
      <c r="AG16" s="9">
        <v>788730367.99939191</v>
      </c>
      <c r="AH16" s="9">
        <v>971891431.38916206</v>
      </c>
      <c r="AI16" s="9">
        <v>14592029677.423059</v>
      </c>
      <c r="AJ16" s="9">
        <v>0</v>
      </c>
      <c r="AK16" s="9" t="s">
        <v>5</v>
      </c>
      <c r="AL16" s="9" t="s">
        <v>6</v>
      </c>
      <c r="AM16" s="9" t="s">
        <v>9</v>
      </c>
      <c r="AN16" s="9">
        <v>29497777872.46608</v>
      </c>
      <c r="AO16" s="9">
        <v>1907423028.4816871</v>
      </c>
      <c r="AP16" s="9">
        <v>892686088.11822546</v>
      </c>
      <c r="AQ16" s="9">
        <v>32297886989.06599</v>
      </c>
      <c r="AR16" s="9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822123739.42610192</v>
      </c>
      <c r="F17" s="95">
        <f t="shared" si="4"/>
        <v>727068528.99747109</v>
      </c>
      <c r="G17" s="50">
        <f t="shared" si="5"/>
        <v>2684537.9970698017</v>
      </c>
      <c r="H17" s="50">
        <f t="shared" si="6"/>
        <v>709731746.45633233</v>
      </c>
      <c r="I17" s="50">
        <f t="shared" si="7"/>
        <v>639226.23660892528</v>
      </c>
      <c r="J17" s="50">
        <f t="shared" si="8"/>
        <v>19382094.30159957</v>
      </c>
      <c r="K17" s="50"/>
      <c r="L17" s="51">
        <v>10171.15</v>
      </c>
      <c r="M17" s="52">
        <v>0</v>
      </c>
      <c r="N17" s="49">
        <f t="shared" si="9"/>
        <v>95055210.428630844</v>
      </c>
      <c r="O17" s="93">
        <f t="shared" si="10"/>
        <v>65971228.307871222</v>
      </c>
      <c r="P17" s="93">
        <f t="shared" si="3"/>
        <v>29029680.282012489</v>
      </c>
      <c r="Q17" s="93">
        <f t="shared" si="11"/>
        <v>95000908.589883715</v>
      </c>
      <c r="R17" s="93">
        <f t="shared" si="12"/>
        <v>54301.838747131347</v>
      </c>
      <c r="S17" s="51">
        <v>1296065.0016666667</v>
      </c>
      <c r="T17" s="53">
        <v>4744185.1243333332</v>
      </c>
      <c r="W17" s="5" t="s">
        <v>37</v>
      </c>
      <c r="X17" s="5" t="s">
        <v>38</v>
      </c>
      <c r="Y17" s="3" t="s">
        <v>56</v>
      </c>
      <c r="AB17" s="9" t="s">
        <v>5</v>
      </c>
      <c r="AC17" s="9" t="s">
        <v>6</v>
      </c>
      <c r="AD17" s="9" t="s">
        <v>10</v>
      </c>
      <c r="AE17" s="9">
        <v>8755609383.13167</v>
      </c>
      <c r="AF17" s="9">
        <v>68095242280.119148</v>
      </c>
      <c r="AG17" s="9">
        <v>4081204864.9303641</v>
      </c>
      <c r="AH17" s="9">
        <v>4448723696.7775927</v>
      </c>
      <c r="AI17" s="9">
        <v>67869561458.695442</v>
      </c>
      <c r="AJ17" s="9">
        <v>0</v>
      </c>
      <c r="AK17" s="9" t="s">
        <v>5</v>
      </c>
      <c r="AL17" s="9" t="s">
        <v>6</v>
      </c>
      <c r="AM17" s="9" t="s">
        <v>10</v>
      </c>
      <c r="AN17" s="9">
        <v>123170648006.0354</v>
      </c>
      <c r="AO17" s="9">
        <v>2634659443.6052108</v>
      </c>
      <c r="AP17" s="9">
        <v>3848945977.6050339</v>
      </c>
      <c r="AQ17" s="9">
        <v>129654253427.24561</v>
      </c>
      <c r="AR17" s="9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271077510.42066962</v>
      </c>
      <c r="F18" s="95">
        <f t="shared" si="4"/>
        <v>123215740.44214045</v>
      </c>
      <c r="G18" s="50">
        <f t="shared" si="5"/>
        <v>869878.58678237116</v>
      </c>
      <c r="H18" s="50">
        <f t="shared" si="6"/>
        <v>119460847.77946581</v>
      </c>
      <c r="I18" s="50">
        <f t="shared" si="7"/>
        <v>92593.902578054272</v>
      </c>
      <c r="J18" s="50">
        <f t="shared" si="8"/>
        <v>4532177.346878943</v>
      </c>
      <c r="K18" s="50"/>
      <c r="L18" s="51">
        <v>363386.53</v>
      </c>
      <c r="M18" s="52">
        <v>0</v>
      </c>
      <c r="N18" s="49">
        <f t="shared" si="9"/>
        <v>147861769.97852916</v>
      </c>
      <c r="O18" s="93">
        <f t="shared" si="10"/>
        <v>111232528.05030337</v>
      </c>
      <c r="P18" s="93">
        <f t="shared" si="3"/>
        <v>36558123.383507401</v>
      </c>
      <c r="Q18" s="93">
        <f t="shared" si="11"/>
        <v>147790651.43381077</v>
      </c>
      <c r="R18" s="93">
        <f t="shared" si="12"/>
        <v>71118.544718388002</v>
      </c>
      <c r="S18" s="51">
        <v>1296065.0016666667</v>
      </c>
      <c r="T18" s="53">
        <v>2136392.537833333</v>
      </c>
      <c r="W18" s="5" t="s">
        <v>37</v>
      </c>
      <c r="X18" s="5" t="s">
        <v>38</v>
      </c>
      <c r="Y18" s="3" t="s">
        <v>57</v>
      </c>
      <c r="AB18" s="9" t="s">
        <v>5</v>
      </c>
      <c r="AC18" s="9" t="s">
        <v>6</v>
      </c>
      <c r="AD18" s="9" t="s">
        <v>11</v>
      </c>
      <c r="AE18" s="9">
        <v>22298357523.113991</v>
      </c>
      <c r="AF18" s="9">
        <v>33212773549.24107</v>
      </c>
      <c r="AG18" s="9">
        <v>1665993529.76438</v>
      </c>
      <c r="AH18" s="9">
        <v>942669052.7591064</v>
      </c>
      <c r="AI18" s="9">
        <v>13523078608.65057</v>
      </c>
      <c r="AJ18" s="9">
        <v>0</v>
      </c>
      <c r="AK18" s="9" t="s">
        <v>5</v>
      </c>
      <c r="AL18" s="9" t="s">
        <v>6</v>
      </c>
      <c r="AM18" s="9" t="s">
        <v>11</v>
      </c>
      <c r="AN18" s="9">
        <v>92656640998.793472</v>
      </c>
      <c r="AO18" s="9">
        <v>6527004688.1228104</v>
      </c>
      <c r="AP18" s="9">
        <v>2651288054.7433829</v>
      </c>
      <c r="AQ18" s="9">
        <v>101834933741.6597</v>
      </c>
      <c r="AR18" s="9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210297162.9991895</v>
      </c>
      <c r="F19" s="95">
        <f t="shared" si="4"/>
        <v>180105698.78083763</v>
      </c>
      <c r="G19" s="50">
        <f t="shared" si="5"/>
        <v>776727.78648747387</v>
      </c>
      <c r="H19" s="50">
        <f t="shared" si="6"/>
        <v>174074760.74673721</v>
      </c>
      <c r="I19" s="50">
        <f t="shared" si="7"/>
        <v>207145.69193122329</v>
      </c>
      <c r="J19" s="50">
        <f t="shared" si="8"/>
        <v>6600520.128656663</v>
      </c>
      <c r="K19" s="50"/>
      <c r="L19" s="51">
        <v>363386.53</v>
      </c>
      <c r="M19" s="52">
        <v>0</v>
      </c>
      <c r="N19" s="49">
        <f t="shared" si="9"/>
        <v>30191464.218351882</v>
      </c>
      <c r="O19" s="93">
        <f t="shared" si="10"/>
        <v>20615273.551049076</v>
      </c>
      <c r="P19" s="93">
        <f t="shared" si="3"/>
        <v>9553056.8023950327</v>
      </c>
      <c r="Q19" s="93">
        <f t="shared" si="11"/>
        <v>30168330.353444107</v>
      </c>
      <c r="R19" s="93">
        <f t="shared" si="12"/>
        <v>23133.864907774008</v>
      </c>
      <c r="S19" s="51">
        <v>1296065.0016666667</v>
      </c>
      <c r="T19" s="53">
        <v>2136392.537833333</v>
      </c>
      <c r="W19" s="5" t="s">
        <v>37</v>
      </c>
      <c r="X19" s="5" t="s">
        <v>38</v>
      </c>
      <c r="Y19" s="3" t="s">
        <v>58</v>
      </c>
      <c r="AB19" s="9" t="s">
        <v>5</v>
      </c>
      <c r="AC19" s="9" t="s">
        <v>6</v>
      </c>
      <c r="AD19" s="9" t="s">
        <v>12</v>
      </c>
      <c r="AE19" s="9">
        <v>1027713307.670558</v>
      </c>
      <c r="AF19" s="9">
        <v>5554704304.6339521</v>
      </c>
      <c r="AG19" s="9">
        <v>315434357.99915558</v>
      </c>
      <c r="AH19" s="9">
        <v>256067724.0262903</v>
      </c>
      <c r="AI19" s="9">
        <v>5098493078.9888411</v>
      </c>
      <c r="AJ19" s="9">
        <v>0</v>
      </c>
      <c r="AK19" s="9" t="s">
        <v>5</v>
      </c>
      <c r="AL19" s="9" t="s">
        <v>6</v>
      </c>
      <c r="AM19" s="9" t="s">
        <v>12</v>
      </c>
      <c r="AN19" s="9">
        <v>9037380120.2906361</v>
      </c>
      <c r="AO19" s="9">
        <v>15417204516.88777</v>
      </c>
      <c r="AP19" s="9">
        <v>1132097365.0747161</v>
      </c>
      <c r="AQ19" s="9">
        <v>25586682002.25312</v>
      </c>
      <c r="AR19" s="9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106406608.05678481</v>
      </c>
      <c r="F20" s="95">
        <f t="shared" si="4"/>
        <v>37191534.50610929</v>
      </c>
      <c r="G20" s="50">
        <f t="shared" si="5"/>
        <v>10160380.207533419</v>
      </c>
      <c r="H20" s="50">
        <f t="shared" si="6"/>
        <v>45980961.350814581</v>
      </c>
      <c r="I20" s="50">
        <f t="shared" si="7"/>
        <v>31772.258464521721</v>
      </c>
      <c r="J20" s="50">
        <f t="shared" si="8"/>
        <v>1339181.1043636019</v>
      </c>
      <c r="K20" s="50"/>
      <c r="L20" s="51">
        <v>3959465.8650000002</v>
      </c>
      <c r="M20" s="52">
        <v>0</v>
      </c>
      <c r="N20" s="49">
        <f t="shared" si="9"/>
        <v>69215073.550675511</v>
      </c>
      <c r="O20" s="93">
        <f t="shared" si="10"/>
        <v>57181112.168965384</v>
      </c>
      <c r="P20" s="93">
        <f t="shared" si="3"/>
        <v>12006226.72140741</v>
      </c>
      <c r="Q20" s="93">
        <f t="shared" si="11"/>
        <v>69187338.890372798</v>
      </c>
      <c r="R20" s="93">
        <f t="shared" si="12"/>
        <v>27734.660302712862</v>
      </c>
      <c r="S20" s="51">
        <v>1296065.0016666667</v>
      </c>
      <c r="T20" s="53">
        <v>2214169.8758333335</v>
      </c>
      <c r="W20" s="5" t="s">
        <v>37</v>
      </c>
      <c r="X20" s="5" t="s">
        <v>38</v>
      </c>
      <c r="Y20" s="3" t="s">
        <v>59</v>
      </c>
      <c r="AB20" s="9" t="s">
        <v>5</v>
      </c>
      <c r="AC20" s="9" t="s">
        <v>6</v>
      </c>
      <c r="AD20" s="9" t="s">
        <v>13</v>
      </c>
      <c r="AE20" s="9">
        <v>4958936032.9471569</v>
      </c>
      <c r="AF20" s="9">
        <v>34683512702.611183</v>
      </c>
      <c r="AG20" s="9">
        <v>5238601802.3503084</v>
      </c>
      <c r="AH20" s="9">
        <v>-491463005.87120712</v>
      </c>
      <c r="AI20" s="9">
        <v>34471715466.143127</v>
      </c>
      <c r="AJ20" s="9">
        <v>0</v>
      </c>
      <c r="AK20" s="9" t="s">
        <v>5</v>
      </c>
      <c r="AL20" s="9" t="s">
        <v>6</v>
      </c>
      <c r="AM20" s="9" t="s">
        <v>13</v>
      </c>
      <c r="AN20" s="9">
        <v>49673167037.026894</v>
      </c>
      <c r="AO20" s="9">
        <v>18587042546.212181</v>
      </c>
      <c r="AP20" s="9">
        <v>6558709543.5731773</v>
      </c>
      <c r="AQ20" s="9">
        <v>74818919126.812241</v>
      </c>
      <c r="AR20" s="9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55770778.636665463</v>
      </c>
      <c r="F21" s="95">
        <f t="shared" si="4"/>
        <v>42948974.284144185</v>
      </c>
      <c r="G21" s="50">
        <f t="shared" si="5"/>
        <v>11721830.129926495</v>
      </c>
      <c r="H21" s="50">
        <f t="shared" si="6"/>
        <v>52977909.563657537</v>
      </c>
      <c r="I21" s="50">
        <f t="shared" si="7"/>
        <v>100143.40186831201</v>
      </c>
      <c r="J21" s="50">
        <f t="shared" si="8"/>
        <v>1592751.4485448301</v>
      </c>
      <c r="K21" s="50"/>
      <c r="L21" s="51">
        <v>3959465.8650000002</v>
      </c>
      <c r="M21" s="52">
        <v>0</v>
      </c>
      <c r="N21" s="49">
        <f t="shared" si="9"/>
        <v>12821804.352521274</v>
      </c>
      <c r="O21" s="93">
        <f t="shared" si="10"/>
        <v>9100279.0219475925</v>
      </c>
      <c r="P21" s="93">
        <f t="shared" si="3"/>
        <v>3706785.1217689281</v>
      </c>
      <c r="Q21" s="93">
        <f t="shared" si="11"/>
        <v>12807064.143716522</v>
      </c>
      <c r="R21" s="93">
        <f t="shared" si="12"/>
        <v>14740.2088047534</v>
      </c>
      <c r="S21" s="51">
        <v>1296065.0016666667</v>
      </c>
      <c r="T21" s="53">
        <v>2214169.8758333335</v>
      </c>
      <c r="W21" s="5" t="s">
        <v>37</v>
      </c>
      <c r="X21" s="5" t="s">
        <v>38</v>
      </c>
      <c r="Y21" s="3" t="s">
        <v>60</v>
      </c>
      <c r="AB21" s="9" t="s">
        <v>5</v>
      </c>
      <c r="AC21" s="9" t="s">
        <v>6</v>
      </c>
      <c r="AD21" s="9" t="s">
        <v>14</v>
      </c>
      <c r="AE21" s="9">
        <v>9147161867.2033749</v>
      </c>
      <c r="AF21" s="9">
        <v>69753593754.797958</v>
      </c>
      <c r="AG21" s="9">
        <v>2473089277.8134232</v>
      </c>
      <c r="AH21" s="9">
        <v>2198835416.7987142</v>
      </c>
      <c r="AI21" s="9">
        <v>65278356582.206718</v>
      </c>
      <c r="AJ21" s="9">
        <v>0</v>
      </c>
      <c r="AK21" s="9" t="s">
        <v>5</v>
      </c>
      <c r="AL21" s="9" t="s">
        <v>6</v>
      </c>
      <c r="AM21" s="9" t="s">
        <v>14</v>
      </c>
      <c r="AN21" s="9">
        <v>2612488315.233428</v>
      </c>
      <c r="AO21" s="9">
        <v>49185366669.06385</v>
      </c>
      <c r="AP21" s="9">
        <v>1790162407.88888</v>
      </c>
      <c r="AQ21" s="9">
        <v>53588017392.186157</v>
      </c>
      <c r="AR21" s="9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63053880.050229654</v>
      </c>
      <c r="F22" s="95">
        <f t="shared" si="4"/>
        <v>37546654.995711379</v>
      </c>
      <c r="G22" s="50">
        <f t="shared" si="5"/>
        <v>4247405.3584124343</v>
      </c>
      <c r="H22" s="50">
        <f t="shared" si="6"/>
        <v>39064194.107395478</v>
      </c>
      <c r="I22" s="50">
        <f t="shared" si="7"/>
        <v>58045.707177307675</v>
      </c>
      <c r="J22" s="50">
        <f t="shared" si="8"/>
        <v>2671820.5395510276</v>
      </c>
      <c r="K22" s="50"/>
      <c r="L22" s="51">
        <v>1834.39</v>
      </c>
      <c r="M22" s="52">
        <v>0</v>
      </c>
      <c r="N22" s="49">
        <f t="shared" si="9"/>
        <v>25507225.054518275</v>
      </c>
      <c r="O22" s="93">
        <f t="shared" si="10"/>
        <v>14845492.89056134</v>
      </c>
      <c r="P22" s="93">
        <f t="shared" si="3"/>
        <v>10634996.849412238</v>
      </c>
      <c r="Q22" s="93">
        <f t="shared" si="11"/>
        <v>25480489.739973579</v>
      </c>
      <c r="R22" s="93">
        <f t="shared" si="12"/>
        <v>26735.314544695779</v>
      </c>
      <c r="S22" s="51">
        <v>0</v>
      </c>
      <c r="T22" s="53">
        <v>130275.359</v>
      </c>
      <c r="W22" s="5" t="s">
        <v>37</v>
      </c>
      <c r="X22" s="5" t="s">
        <v>38</v>
      </c>
      <c r="Y22" s="3" t="s">
        <v>61</v>
      </c>
      <c r="AB22" s="9" t="s">
        <v>5</v>
      </c>
      <c r="AC22" s="9" t="s">
        <v>6</v>
      </c>
      <c r="AD22" s="9" t="s">
        <v>19</v>
      </c>
      <c r="AE22" s="9">
        <v>0</v>
      </c>
      <c r="AF22" s="9">
        <v>4514852321.551939</v>
      </c>
      <c r="AG22" s="9">
        <v>160072510.48012301</v>
      </c>
      <c r="AH22" s="9">
        <v>149370577.48605689</v>
      </c>
      <c r="AI22" s="9">
        <v>4824295409.5181189</v>
      </c>
      <c r="AJ22" s="9">
        <v>0</v>
      </c>
      <c r="AK22" s="9" t="s">
        <v>5</v>
      </c>
      <c r="AL22" s="9" t="s">
        <v>6</v>
      </c>
      <c r="AM22" s="9" t="s">
        <v>19</v>
      </c>
      <c r="AN22" s="9">
        <v>25101769187.833759</v>
      </c>
      <c r="AO22" s="9">
        <v>49185366669.06385</v>
      </c>
      <c r="AP22" s="9">
        <v>2188837202.9630532</v>
      </c>
      <c r="AQ22" s="9">
        <v>76475973059.860672</v>
      </c>
      <c r="AR22" s="9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18952349.459572911</v>
      </c>
      <c r="F23" s="95">
        <f t="shared" si="4"/>
        <v>2641.8862122834948</v>
      </c>
      <c r="G23" s="50">
        <f t="shared" si="5"/>
        <v>0</v>
      </c>
      <c r="H23" s="50">
        <f t="shared" si="6"/>
        <v>2396.26345559738</v>
      </c>
      <c r="I23" s="50">
        <f t="shared" si="7"/>
        <v>103.623759349032</v>
      </c>
      <c r="J23" s="50">
        <f t="shared" si="8"/>
        <v>141.99899733708318</v>
      </c>
      <c r="K23" s="50"/>
      <c r="L23" s="51">
        <v>0</v>
      </c>
      <c r="M23" s="52">
        <v>0</v>
      </c>
      <c r="N23" s="49">
        <f t="shared" si="9"/>
        <v>18949707.573360629</v>
      </c>
      <c r="O23" s="93">
        <f t="shared" si="10"/>
        <v>62554.342729879405</v>
      </c>
      <c r="P23" s="93">
        <f t="shared" si="3"/>
        <v>18102958.300748751</v>
      </c>
      <c r="Q23" s="93">
        <f t="shared" si="11"/>
        <v>18165512.643478628</v>
      </c>
      <c r="R23" s="93">
        <f t="shared" si="12"/>
        <v>784194.92988200078</v>
      </c>
      <c r="S23" s="51">
        <v>0</v>
      </c>
      <c r="T23" s="53">
        <v>0</v>
      </c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9">
        <v>0</v>
      </c>
      <c r="AF23" s="9">
        <v>929681411.94824946</v>
      </c>
      <c r="AG23" s="9">
        <v>40203043.066054352</v>
      </c>
      <c r="AH23" s="9">
        <v>30479377.28642318</v>
      </c>
      <c r="AI23" s="9">
        <v>1000363832.300727</v>
      </c>
      <c r="AJ23" s="9">
        <v>0</v>
      </c>
      <c r="AK23" s="9" t="s">
        <v>5</v>
      </c>
      <c r="AL23" s="9" t="s">
        <v>6</v>
      </c>
      <c r="AM23" s="9" t="s">
        <v>15</v>
      </c>
      <c r="AN23" s="9">
        <v>1026409516.5577869</v>
      </c>
      <c r="AO23" s="9">
        <v>18102958300.748749</v>
      </c>
      <c r="AP23" s="9">
        <v>805035354.6580745</v>
      </c>
      <c r="AQ23" s="9">
        <v>19934403171.964611</v>
      </c>
      <c r="AR23" s="9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173767251.28708291</v>
      </c>
      <c r="F24" s="96">
        <f t="shared" si="4"/>
        <v>23113186.523986295</v>
      </c>
      <c r="G24" s="60">
        <f t="shared" si="5"/>
        <v>73889341.459000006</v>
      </c>
      <c r="H24" s="60">
        <f t="shared" si="6"/>
        <v>89128605.357955739</v>
      </c>
      <c r="I24" s="60">
        <f t="shared" si="7"/>
        <v>7873922.625030566</v>
      </c>
      <c r="J24" s="60">
        <f t="shared" si="8"/>
        <v>0</v>
      </c>
      <c r="K24" s="60"/>
      <c r="L24" s="61">
        <v>73889341.459000006</v>
      </c>
      <c r="M24" s="62">
        <v>0</v>
      </c>
      <c r="N24" s="59">
        <f t="shared" si="9"/>
        <v>150654064.7630966</v>
      </c>
      <c r="O24" s="94">
        <f t="shared" si="10"/>
        <v>143677483.53995901</v>
      </c>
      <c r="P24" s="94">
        <f t="shared" si="3"/>
        <v>0</v>
      </c>
      <c r="Q24" s="94">
        <f t="shared" si="11"/>
        <v>143677483.53995901</v>
      </c>
      <c r="R24" s="94">
        <f t="shared" si="12"/>
        <v>6976581.2231376003</v>
      </c>
      <c r="S24" s="61">
        <v>14438618.275</v>
      </c>
      <c r="T24" s="63">
        <v>173743.42600000001</v>
      </c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9">
        <v>2857390.0485069528</v>
      </c>
      <c r="AF24" s="9">
        <v>56759267705.852013</v>
      </c>
      <c r="AG24" s="9">
        <v>2454491672.7915578</v>
      </c>
      <c r="AH24" s="9">
        <v>1880076334.2025909</v>
      </c>
      <c r="AI24" s="9">
        <v>61090978322.797638</v>
      </c>
      <c r="AJ24" s="9">
        <v>0</v>
      </c>
      <c r="AK24" s="9" t="s">
        <v>5</v>
      </c>
      <c r="AL24" s="9" t="s">
        <v>6</v>
      </c>
      <c r="AM24" s="9" t="s">
        <v>16</v>
      </c>
      <c r="AN24" s="9">
        <v>59132136257.557457</v>
      </c>
      <c r="AO24" s="9">
        <v>18102958300.748749</v>
      </c>
      <c r="AP24" s="9">
        <v>2061394255.9602931</v>
      </c>
      <c r="AQ24" s="9">
        <v>79296488814.26651</v>
      </c>
      <c r="AR24" s="9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9">
        <v>0</v>
      </c>
      <c r="AF25" s="9">
        <v>2396263.4555973802</v>
      </c>
      <c r="AG25" s="9">
        <v>103623.759349032</v>
      </c>
      <c r="AH25" s="9">
        <v>141998.99733708319</v>
      </c>
      <c r="AI25" s="9">
        <v>2641886.2122834949</v>
      </c>
      <c r="AJ25" s="9">
        <v>0</v>
      </c>
      <c r="AK25" s="9" t="s">
        <v>5</v>
      </c>
      <c r="AL25" s="9" t="s">
        <v>6</v>
      </c>
      <c r="AM25" s="9" t="s">
        <v>17</v>
      </c>
      <c r="AN25" s="9">
        <v>62554342.729879402</v>
      </c>
      <c r="AO25" s="9">
        <v>18102958300.748749</v>
      </c>
      <c r="AP25" s="9">
        <v>784194929.8820008</v>
      </c>
      <c r="AQ25" s="9">
        <v>18949707573.36063</v>
      </c>
      <c r="AR25" s="9">
        <v>0</v>
      </c>
    </row>
    <row r="26" spans="1:44" x14ac:dyDescent="0.3">
      <c r="A26" s="64"/>
      <c r="B26" s="65" t="s">
        <v>85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9">
        <v>0</v>
      </c>
      <c r="AF26" s="9">
        <v>89128605357.955734</v>
      </c>
      <c r="AG26" s="9">
        <v>7873922625.0305662</v>
      </c>
      <c r="AH26" s="9">
        <v>0</v>
      </c>
      <c r="AI26" s="9">
        <v>97002527982.986282</v>
      </c>
      <c r="AJ26" s="9">
        <v>0</v>
      </c>
      <c r="AK26" s="9" t="s">
        <v>5</v>
      </c>
      <c r="AL26" s="9" t="s">
        <v>7</v>
      </c>
      <c r="AM26" s="9" t="s">
        <v>18</v>
      </c>
      <c r="AN26" s="9">
        <v>157942358388.95901</v>
      </c>
      <c r="AO26" s="9">
        <v>0</v>
      </c>
      <c r="AP26" s="9">
        <v>6976581223.1375999</v>
      </c>
      <c r="AQ26" s="9">
        <v>164918939612.09659</v>
      </c>
      <c r="AR26" s="9">
        <v>0</v>
      </c>
    </row>
    <row r="27" spans="1:44" x14ac:dyDescent="0.3">
      <c r="A27" s="64"/>
      <c r="B27" s="64" t="s">
        <v>86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</row>
    <row r="28" spans="1:44" x14ac:dyDescent="0.3">
      <c r="A28" s="64"/>
      <c r="B28" s="64" t="s">
        <v>87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R28" s="64"/>
      <c r="S28" s="64"/>
      <c r="T28" s="64"/>
    </row>
    <row r="32" spans="1:44" x14ac:dyDescent="0.3">
      <c r="B32" s="12" t="s">
        <v>88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</row>
    <row r="33" spans="2:44" x14ac:dyDescent="0.3">
      <c r="B33" s="66"/>
      <c r="C33" s="98"/>
      <c r="D33" s="97" t="s">
        <v>89</v>
      </c>
      <c r="E33" s="67"/>
      <c r="F33" s="68"/>
      <c r="G33" s="67" t="s">
        <v>90</v>
      </c>
      <c r="H33" s="67"/>
      <c r="I33" s="67"/>
      <c r="J33" s="67"/>
      <c r="K33" s="69"/>
      <c r="L33" s="69"/>
      <c r="M33" s="25"/>
    </row>
    <row r="34" spans="2:44" x14ac:dyDescent="0.3">
      <c r="B34" s="20" t="s">
        <v>91</v>
      </c>
      <c r="C34" s="99"/>
      <c r="D34" s="2"/>
      <c r="E34" s="1" t="s">
        <v>92</v>
      </c>
      <c r="F34" s="2"/>
      <c r="G34" s="70" t="s">
        <v>93</v>
      </c>
      <c r="H34" s="70"/>
      <c r="I34" s="71"/>
      <c r="J34" s="69" t="s">
        <v>94</v>
      </c>
      <c r="K34" s="70"/>
      <c r="L34" s="71"/>
      <c r="M34" s="72" t="s">
        <v>95</v>
      </c>
    </row>
    <row r="35" spans="2:44" x14ac:dyDescent="0.3">
      <c r="B35" s="73"/>
      <c r="C35" s="100"/>
      <c r="D35" s="75"/>
      <c r="E35" s="74"/>
      <c r="G35" s="76"/>
      <c r="H35" s="77" t="s">
        <v>96</v>
      </c>
      <c r="I35" s="78" t="s">
        <v>97</v>
      </c>
      <c r="J35" s="79"/>
      <c r="K35" s="77" t="s">
        <v>98</v>
      </c>
      <c r="L35" s="78" t="s">
        <v>97</v>
      </c>
      <c r="M35" s="80"/>
      <c r="AB35" s="103" t="s">
        <v>47</v>
      </c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</row>
    <row r="36" spans="2:44" x14ac:dyDescent="0.3">
      <c r="B36" s="36" t="s">
        <v>79</v>
      </c>
      <c r="C36" s="37"/>
      <c r="D36" s="38"/>
      <c r="E36" s="39">
        <f>SUM(E37:E55)</f>
        <v>600202145.73770344</v>
      </c>
      <c r="F36" s="40"/>
      <c r="G36" s="81">
        <f t="shared" ref="G36:M36" si="13">SUM(G37:G55)</f>
        <v>23381777.599236391</v>
      </c>
      <c r="H36" s="83">
        <f t="shared" si="13"/>
        <v>0</v>
      </c>
      <c r="I36" s="84">
        <f t="shared" si="13"/>
        <v>129813821.66199999</v>
      </c>
      <c r="J36" s="82">
        <f t="shared" si="13"/>
        <v>578608198.31196928</v>
      </c>
      <c r="K36" s="83">
        <f t="shared" ref="K36:L36" si="14">SUM(K37:K55)</f>
        <v>100186706</v>
      </c>
      <c r="L36" s="84">
        <f t="shared" si="14"/>
        <v>11885196.342999998</v>
      </c>
      <c r="M36" s="85">
        <f t="shared" si="13"/>
        <v>1787830.1735024285</v>
      </c>
      <c r="W36" s="7" t="s">
        <v>0</v>
      </c>
      <c r="X36" s="7" t="s">
        <v>1</v>
      </c>
      <c r="Y36" s="8" t="s">
        <v>2</v>
      </c>
      <c r="AB36" s="103" t="s">
        <v>45</v>
      </c>
      <c r="AC36" s="103"/>
      <c r="AD36" s="103"/>
      <c r="AE36" s="103"/>
      <c r="AF36" s="103"/>
      <c r="AG36" s="103"/>
      <c r="AH36" s="103"/>
      <c r="AI36" s="103"/>
      <c r="AJ36" s="103"/>
      <c r="AK36" s="103" t="s">
        <v>46</v>
      </c>
      <c r="AL36" s="103"/>
      <c r="AM36" s="103"/>
      <c r="AN36" s="103"/>
      <c r="AO36" s="103"/>
      <c r="AP36" s="103"/>
      <c r="AQ36" s="103"/>
      <c r="AR36" s="103"/>
    </row>
    <row r="37" spans="2:44" x14ac:dyDescent="0.3">
      <c r="B37" s="45"/>
      <c r="C37" s="46" t="s">
        <v>36</v>
      </c>
      <c r="D37" s="47"/>
      <c r="E37" s="86">
        <f t="shared" ref="E37:E55" si="15">+SUM(G37,J37)-M37</f>
        <v>-20102391.460966989</v>
      </c>
      <c r="F37" s="49"/>
      <c r="G37" s="87">
        <f>SUMIFS(AI:AI,$AB:$AB,$W37,$AC:$AC,$X37,$AD:$AD,$Y37)/1000+H37-I37</f>
        <v>-25002663.481179703</v>
      </c>
      <c r="H37" s="50">
        <v>0</v>
      </c>
      <c r="I37" s="88">
        <v>28552943.728</v>
      </c>
      <c r="J37" s="52">
        <f>SUMIFS(AQ:AQ,$AK:$AK,$W37,$AL:$AL,$X37,$AM:$AM,$Y37)/1000+K37-L37</f>
        <v>4904476.0066242982</v>
      </c>
      <c r="K37" s="50">
        <v>2869096.8569999998</v>
      </c>
      <c r="L37" s="88">
        <v>3248144.9739999999</v>
      </c>
      <c r="M37" s="53">
        <f>SUMIFS(AJ:AJ,$AB:$AB,$W37,$AC:$AC,$X37,$AD:$AD,$Y37)/1000+SUMIFS(AR:AR,$AK:$AK,$W37,$AL:$AL,$X37,$AM:$AM,$Y37)/1000</f>
        <v>4203.9864115870396</v>
      </c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104</v>
      </c>
      <c r="AF37" s="10" t="s">
        <v>105</v>
      </c>
      <c r="AG37" s="10" t="s">
        <v>106</v>
      </c>
      <c r="AH37" s="10" t="s">
        <v>107</v>
      </c>
      <c r="AI37" s="10" t="s">
        <v>3</v>
      </c>
      <c r="AJ37" s="10" t="s">
        <v>108</v>
      </c>
      <c r="AK37" s="10" t="s">
        <v>0</v>
      </c>
      <c r="AL37" s="10" t="s">
        <v>1</v>
      </c>
      <c r="AM37" s="10" t="s">
        <v>2</v>
      </c>
      <c r="AN37" s="10" t="s">
        <v>109</v>
      </c>
      <c r="AO37" s="10" t="s">
        <v>110</v>
      </c>
      <c r="AP37" s="10" t="s">
        <v>111</v>
      </c>
      <c r="AQ37" s="10" t="s">
        <v>43</v>
      </c>
      <c r="AR37" s="10" t="s">
        <v>112</v>
      </c>
    </row>
    <row r="38" spans="2:44" x14ac:dyDescent="0.3">
      <c r="B38" s="45"/>
      <c r="C38" s="46" t="s">
        <v>23</v>
      </c>
      <c r="D38" s="47"/>
      <c r="E38" s="86">
        <f t="shared" si="15"/>
        <v>29009128.981321458</v>
      </c>
      <c r="F38" s="49"/>
      <c r="G38" s="87">
        <f t="shared" ref="G38:G55" si="16">SUMIFS(AI:AI,$AB:$AB,$W38,$AC:$AC,$X38,$AD:$AD,$Y38)/1000+H38-I38</f>
        <v>4093288.6304856874</v>
      </c>
      <c r="H38" s="50">
        <v>0</v>
      </c>
      <c r="I38" s="88">
        <v>3376242.3640000001</v>
      </c>
      <c r="J38" s="52">
        <f t="shared" ref="J38:J55" si="17">SUMIFS(AQ:AQ,$AK:$AK,$W38,$AL:$AL,$X38,$AM:$AM,$Y38)/1000+K38-L38</f>
        <v>25002084.002546471</v>
      </c>
      <c r="K38" s="50">
        <v>1683853.0020000001</v>
      </c>
      <c r="L38" s="88">
        <v>885964.17799999996</v>
      </c>
      <c r="M38" s="53">
        <f t="shared" ref="M38:M55" si="18">SUMIFS(AJ:AJ,$AB:$AB,$W38,$AC:$AC,$X38,$AD:$AD,$Y38)/1000+SUMIFS(AR:AR,$AK:$AK,$W38,$AL:$AL,$X38,$AM:$AM,$Y38)/1000</f>
        <v>86243.651710699036</v>
      </c>
      <c r="W38" s="5" t="s">
        <v>4</v>
      </c>
      <c r="X38" s="5" t="s">
        <v>38</v>
      </c>
      <c r="Y38" s="3" t="s">
        <v>9</v>
      </c>
      <c r="AB38" s="9" t="s">
        <v>4</v>
      </c>
      <c r="AC38" s="9" t="s">
        <v>6</v>
      </c>
      <c r="AD38" s="9" t="s">
        <v>48</v>
      </c>
      <c r="AE38" s="9">
        <v>0</v>
      </c>
      <c r="AF38" s="101">
        <v>0</v>
      </c>
      <c r="AG38" s="9">
        <v>0</v>
      </c>
      <c r="AH38" s="9">
        <v>0</v>
      </c>
      <c r="AI38" s="9">
        <v>0</v>
      </c>
      <c r="AJ38" s="9">
        <v>0</v>
      </c>
      <c r="AK38" s="9" t="s">
        <v>4</v>
      </c>
      <c r="AL38" s="9" t="s">
        <v>6</v>
      </c>
      <c r="AM38" s="9" t="s">
        <v>48</v>
      </c>
      <c r="AN38" s="9">
        <v>178330396.01487371</v>
      </c>
      <c r="AO38" s="9">
        <v>0</v>
      </c>
      <c r="AP38" s="9">
        <v>0</v>
      </c>
      <c r="AQ38" s="9">
        <v>178330396.01487371</v>
      </c>
      <c r="AR38" s="9">
        <v>71885.130315472066</v>
      </c>
    </row>
    <row r="39" spans="2:44" x14ac:dyDescent="0.3">
      <c r="B39" s="45"/>
      <c r="C39" s="46" t="s">
        <v>24</v>
      </c>
      <c r="D39" s="47"/>
      <c r="E39" s="86">
        <f t="shared" si="15"/>
        <v>91578346.970552325</v>
      </c>
      <c r="F39" s="49"/>
      <c r="G39" s="87">
        <f t="shared" si="16"/>
        <v>-1351862.2159884311</v>
      </c>
      <c r="H39" s="50">
        <v>0</v>
      </c>
      <c r="I39" s="88">
        <v>32831036.874000002</v>
      </c>
      <c r="J39" s="52">
        <f t="shared" si="17"/>
        <v>93107217.580290437</v>
      </c>
      <c r="K39" s="50">
        <v>24538922.785999998</v>
      </c>
      <c r="L39" s="88">
        <v>7751087.1909999996</v>
      </c>
      <c r="M39" s="53">
        <f t="shared" si="18"/>
        <v>177008.39374969131</v>
      </c>
      <c r="W39" s="5" t="s">
        <v>4</v>
      </c>
      <c r="X39" s="5" t="s">
        <v>38</v>
      </c>
      <c r="Y39" s="3" t="s">
        <v>10</v>
      </c>
      <c r="AB39" s="9" t="s">
        <v>4</v>
      </c>
      <c r="AC39" s="9" t="s">
        <v>6</v>
      </c>
      <c r="AD39" s="9" t="s">
        <v>49</v>
      </c>
      <c r="AE39" s="9">
        <v>0</v>
      </c>
      <c r="AF39" s="101">
        <v>0</v>
      </c>
      <c r="AG39" s="9">
        <v>0</v>
      </c>
      <c r="AH39" s="9">
        <v>0</v>
      </c>
      <c r="AI39" s="9">
        <v>0</v>
      </c>
      <c r="AJ39" s="9">
        <v>0</v>
      </c>
      <c r="AK39" s="9" t="s">
        <v>4</v>
      </c>
      <c r="AL39" s="9" t="s">
        <v>6</v>
      </c>
      <c r="AM39" s="9" t="s">
        <v>49</v>
      </c>
      <c r="AN39" s="9">
        <v>7713228.253748484</v>
      </c>
      <c r="AO39" s="9">
        <v>0</v>
      </c>
      <c r="AP39" s="9">
        <v>0</v>
      </c>
      <c r="AQ39" s="9">
        <v>7713228.253748484</v>
      </c>
      <c r="AR39" s="9">
        <v>4163.4213076753531</v>
      </c>
    </row>
    <row r="40" spans="2:44" x14ac:dyDescent="0.3">
      <c r="B40" s="45"/>
      <c r="C40" s="46" t="s">
        <v>80</v>
      </c>
      <c r="D40" s="47"/>
      <c r="E40" s="86">
        <f t="shared" si="15"/>
        <v>126146968.76336852</v>
      </c>
      <c r="F40" s="49"/>
      <c r="G40" s="87">
        <f t="shared" si="16"/>
        <v>-821606.38843033835</v>
      </c>
      <c r="H40" s="50">
        <v>0</v>
      </c>
      <c r="I40" s="88">
        <v>11215031.199999999</v>
      </c>
      <c r="J40" s="52">
        <f t="shared" si="17"/>
        <v>127493946.537099</v>
      </c>
      <c r="K40" s="50">
        <v>12326368.278999999</v>
      </c>
      <c r="L40" s="88">
        <v>0</v>
      </c>
      <c r="M40" s="53">
        <f t="shared" si="18"/>
        <v>525371.38530015002</v>
      </c>
      <c r="W40" s="5" t="s">
        <v>4</v>
      </c>
      <c r="X40" s="5" t="s">
        <v>38</v>
      </c>
      <c r="Y40" s="3" t="s">
        <v>11</v>
      </c>
      <c r="AB40" s="9" t="s">
        <v>4</v>
      </c>
      <c r="AC40" s="9" t="s">
        <v>6</v>
      </c>
      <c r="AD40" s="9" t="s">
        <v>50</v>
      </c>
      <c r="AE40" s="9">
        <v>8589180.9221107513</v>
      </c>
      <c r="AF40" s="101">
        <v>2069522153.5669861</v>
      </c>
      <c r="AG40" s="9">
        <v>0</v>
      </c>
      <c r="AH40" s="9">
        <v>70527599.669551611</v>
      </c>
      <c r="AI40" s="9">
        <v>2131460572.3144259</v>
      </c>
      <c r="AJ40" s="9">
        <v>855598.1626467118</v>
      </c>
      <c r="AK40" s="9" t="s">
        <v>4</v>
      </c>
      <c r="AL40" s="9" t="s">
        <v>6</v>
      </c>
      <c r="AM40" s="9" t="s">
        <v>50</v>
      </c>
      <c r="AN40" s="9">
        <v>2323897633.7701859</v>
      </c>
      <c r="AO40" s="9">
        <v>956733846.36218536</v>
      </c>
      <c r="AP40" s="9">
        <v>0</v>
      </c>
      <c r="AQ40" s="9">
        <v>3280631480.1323709</v>
      </c>
      <c r="AR40" s="9">
        <v>1287967.609258489</v>
      </c>
    </row>
    <row r="41" spans="2:44" x14ac:dyDescent="0.3">
      <c r="B41" s="45"/>
      <c r="C41" s="46" t="s">
        <v>81</v>
      </c>
      <c r="D41" s="47"/>
      <c r="E41" s="86">
        <f t="shared" si="15"/>
        <v>11673611.404959669</v>
      </c>
      <c r="F41" s="49"/>
      <c r="G41" s="87">
        <f t="shared" si="16"/>
        <v>-312034.89378660312</v>
      </c>
      <c r="H41" s="50">
        <v>0</v>
      </c>
      <c r="I41" s="88">
        <v>1250908.74</v>
      </c>
      <c r="J41" s="52">
        <f t="shared" si="17"/>
        <v>11990013.406433679</v>
      </c>
      <c r="K41" s="50">
        <v>1040110.858</v>
      </c>
      <c r="L41" s="88">
        <v>0</v>
      </c>
      <c r="M41" s="53">
        <f t="shared" si="18"/>
        <v>4367.1076874060509</v>
      </c>
      <c r="W41" s="5" t="s">
        <v>4</v>
      </c>
      <c r="X41" s="5" t="s">
        <v>38</v>
      </c>
      <c r="Y41" s="3" t="s">
        <v>12</v>
      </c>
      <c r="AB41" s="9" t="s">
        <v>4</v>
      </c>
      <c r="AC41" s="9" t="s">
        <v>6</v>
      </c>
      <c r="AD41" s="9" t="s">
        <v>51</v>
      </c>
      <c r="AE41" s="9">
        <v>5722642.0169629864</v>
      </c>
      <c r="AF41" s="101">
        <v>2914589011.6660032</v>
      </c>
      <c r="AG41" s="9">
        <v>0</v>
      </c>
      <c r="AH41" s="9">
        <v>96045763.826241463</v>
      </c>
      <c r="AI41" s="9">
        <v>3004912133.4752808</v>
      </c>
      <c r="AJ41" s="9">
        <v>1606276.8923288761</v>
      </c>
      <c r="AK41" s="9" t="s">
        <v>4</v>
      </c>
      <c r="AL41" s="9" t="s">
        <v>6</v>
      </c>
      <c r="AM41" s="9" t="s">
        <v>51</v>
      </c>
      <c r="AN41" s="9">
        <v>421815678.31909329</v>
      </c>
      <c r="AO41" s="9">
        <v>39756105.516921557</v>
      </c>
      <c r="AP41" s="9">
        <v>0</v>
      </c>
      <c r="AQ41" s="9">
        <v>461571783.83601493</v>
      </c>
      <c r="AR41" s="9">
        <v>245268.32424684509</v>
      </c>
    </row>
    <row r="42" spans="2:44" x14ac:dyDescent="0.3">
      <c r="B42" s="45"/>
      <c r="C42" s="46" t="s">
        <v>82</v>
      </c>
      <c r="D42" s="47"/>
      <c r="E42" s="86">
        <f t="shared" si="15"/>
        <v>111986917.66679519</v>
      </c>
      <c r="F42" s="49"/>
      <c r="G42" s="87">
        <f t="shared" si="16"/>
        <v>-1495704.6485937834</v>
      </c>
      <c r="H42" s="50">
        <v>0</v>
      </c>
      <c r="I42" s="88">
        <v>19206295.170000002</v>
      </c>
      <c r="J42" s="52">
        <f t="shared" si="17"/>
        <v>114332162.15741605</v>
      </c>
      <c r="K42" s="50">
        <v>17536396.497000001</v>
      </c>
      <c r="L42" s="88">
        <v>0</v>
      </c>
      <c r="M42" s="53">
        <f t="shared" si="18"/>
        <v>849539.84202707012</v>
      </c>
      <c r="W42" s="5" t="s">
        <v>4</v>
      </c>
      <c r="X42" s="5" t="s">
        <v>38</v>
      </c>
      <c r="Y42" s="3" t="s">
        <v>13</v>
      </c>
      <c r="AB42" s="9" t="s">
        <v>4</v>
      </c>
      <c r="AC42" s="9" t="s">
        <v>6</v>
      </c>
      <c r="AD42" s="9" t="s">
        <v>53</v>
      </c>
      <c r="AE42" s="9">
        <v>0</v>
      </c>
      <c r="AF42" s="101">
        <v>0</v>
      </c>
      <c r="AG42" s="9">
        <v>0</v>
      </c>
      <c r="AH42" s="9">
        <v>0</v>
      </c>
      <c r="AI42" s="9">
        <v>0</v>
      </c>
      <c r="AJ42" s="9">
        <v>0</v>
      </c>
      <c r="AK42" s="9" t="s">
        <v>4</v>
      </c>
      <c r="AL42" s="9" t="s">
        <v>6</v>
      </c>
      <c r="AM42" s="9" t="s">
        <v>52</v>
      </c>
      <c r="AN42" s="9">
        <v>4183645654.7595458</v>
      </c>
      <c r="AO42" s="9">
        <v>-3631450.3638422042</v>
      </c>
      <c r="AP42" s="9">
        <v>0</v>
      </c>
      <c r="AQ42" s="9">
        <v>4180014204.3957028</v>
      </c>
      <c r="AR42" s="9">
        <v>30970516.28656166</v>
      </c>
    </row>
    <row r="43" spans="2:44" x14ac:dyDescent="0.3">
      <c r="B43" s="45"/>
      <c r="C43" s="46" t="s">
        <v>25</v>
      </c>
      <c r="D43" s="47"/>
      <c r="E43" s="86">
        <f t="shared" si="15"/>
        <v>77827382.169672221</v>
      </c>
      <c r="F43" s="49"/>
      <c r="G43" s="87">
        <f t="shared" si="16"/>
        <v>3758399.3174903579</v>
      </c>
      <c r="H43" s="50">
        <v>0</v>
      </c>
      <c r="I43" s="88">
        <v>19675388.221000001</v>
      </c>
      <c r="J43" s="52">
        <f t="shared" si="17"/>
        <v>74106532.851489082</v>
      </c>
      <c r="K43" s="50">
        <v>20919501.197999999</v>
      </c>
      <c r="L43" s="88">
        <v>0</v>
      </c>
      <c r="M43" s="53">
        <f t="shared" si="18"/>
        <v>37549.999307218866</v>
      </c>
      <c r="W43" s="5" t="s">
        <v>4</v>
      </c>
      <c r="X43" s="5" t="s">
        <v>38</v>
      </c>
      <c r="Y43" s="3" t="s">
        <v>14</v>
      </c>
      <c r="AB43" s="9" t="s">
        <v>4</v>
      </c>
      <c r="AC43" s="9" t="s">
        <v>6</v>
      </c>
      <c r="AD43" s="9" t="s">
        <v>54</v>
      </c>
      <c r="AE43" s="9">
        <v>0</v>
      </c>
      <c r="AF43" s="101">
        <v>0</v>
      </c>
      <c r="AG43" s="9">
        <v>0</v>
      </c>
      <c r="AH43" s="9">
        <v>0</v>
      </c>
      <c r="AI43" s="9">
        <v>0</v>
      </c>
      <c r="AJ43" s="9">
        <v>0</v>
      </c>
      <c r="AK43" s="9" t="s">
        <v>5</v>
      </c>
      <c r="AL43" s="9" t="s">
        <v>6</v>
      </c>
      <c r="AM43" s="9" t="s">
        <v>48</v>
      </c>
      <c r="AN43" s="9">
        <v>317549323961.12408</v>
      </c>
      <c r="AO43" s="9">
        <v>132144212102.26131</v>
      </c>
      <c r="AP43" s="9">
        <v>263585227.9744724</v>
      </c>
      <c r="AQ43" s="9">
        <v>449957121291.35992</v>
      </c>
      <c r="AR43" s="9">
        <v>0</v>
      </c>
    </row>
    <row r="44" spans="2:44" x14ac:dyDescent="0.3">
      <c r="B44" s="45"/>
      <c r="C44" s="46" t="s">
        <v>83</v>
      </c>
      <c r="D44" s="47"/>
      <c r="E44" s="86">
        <f t="shared" si="15"/>
        <v>-37446.739000000001</v>
      </c>
      <c r="F44" s="49"/>
      <c r="G44" s="87">
        <f t="shared" si="16"/>
        <v>0</v>
      </c>
      <c r="H44" s="50">
        <v>0</v>
      </c>
      <c r="I44" s="88">
        <v>0</v>
      </c>
      <c r="J44" s="52">
        <f t="shared" si="17"/>
        <v>-37446.739000000001</v>
      </c>
      <c r="K44" s="50">
        <v>-37446.739000000001</v>
      </c>
      <c r="L44" s="88">
        <v>0</v>
      </c>
      <c r="M44" s="53">
        <f t="shared" si="18"/>
        <v>0</v>
      </c>
      <c r="W44" s="5" t="s">
        <v>4</v>
      </c>
      <c r="X44" s="5" t="s">
        <v>38</v>
      </c>
      <c r="Y44" s="3" t="s">
        <v>41</v>
      </c>
      <c r="AB44" s="9" t="s">
        <v>4</v>
      </c>
      <c r="AC44" s="9" t="s">
        <v>6</v>
      </c>
      <c r="AD44" s="9" t="s">
        <v>52</v>
      </c>
      <c r="AE44" s="9">
        <v>301581354.62222338</v>
      </c>
      <c r="AF44" s="101">
        <v>437700697.71484911</v>
      </c>
      <c r="AG44" s="9">
        <v>0</v>
      </c>
      <c r="AH44" s="9">
        <v>14265374.67043576</v>
      </c>
      <c r="AI44" s="9">
        <v>150384717.76306149</v>
      </c>
      <c r="AJ44" s="9">
        <v>70318.192984615947</v>
      </c>
      <c r="AK44" s="9" t="s">
        <v>5</v>
      </c>
      <c r="AL44" s="9" t="s">
        <v>6</v>
      </c>
      <c r="AM44" s="9" t="s">
        <v>49</v>
      </c>
      <c r="AN44" s="9">
        <v>62523108185.204559</v>
      </c>
      <c r="AO44" s="9">
        <v>29029680282.012489</v>
      </c>
      <c r="AP44" s="9">
        <v>54301838.747131348</v>
      </c>
      <c r="AQ44" s="9">
        <v>91607090305.964188</v>
      </c>
      <c r="AR44" s="9">
        <v>0</v>
      </c>
    </row>
    <row r="45" spans="2:44" x14ac:dyDescent="0.3">
      <c r="B45" s="45"/>
      <c r="C45" s="46" t="s">
        <v>84</v>
      </c>
      <c r="D45" s="47"/>
      <c r="E45" s="86">
        <f t="shared" si="15"/>
        <v>12978059.31738244</v>
      </c>
      <c r="F45" s="49"/>
      <c r="G45" s="87">
        <f t="shared" si="16"/>
        <v>-108456.09251445424</v>
      </c>
      <c r="H45" s="50">
        <v>0</v>
      </c>
      <c r="I45" s="88">
        <v>187745.77</v>
      </c>
      <c r="J45" s="52">
        <f t="shared" si="17"/>
        <v>13090244.580909537</v>
      </c>
      <c r="K45" s="50">
        <v>5266862.9139999999</v>
      </c>
      <c r="L45" s="88">
        <v>0</v>
      </c>
      <c r="M45" s="53">
        <f t="shared" si="18"/>
        <v>3729.1710126436619</v>
      </c>
      <c r="W45" s="5" t="s">
        <v>4</v>
      </c>
      <c r="X45" s="5" t="s">
        <v>38</v>
      </c>
      <c r="Y45" s="3" t="s">
        <v>15</v>
      </c>
      <c r="AB45" s="9" t="s">
        <v>5</v>
      </c>
      <c r="AC45" s="9" t="s">
        <v>6</v>
      </c>
      <c r="AD45" s="9" t="s">
        <v>48</v>
      </c>
      <c r="AE45" s="9">
        <v>2856874554.930552</v>
      </c>
      <c r="AF45" s="101">
        <v>525244059467.72552</v>
      </c>
      <c r="AG45" s="9">
        <v>475894097.94574791</v>
      </c>
      <c r="AH45" s="9">
        <v>14632668333.21067</v>
      </c>
      <c r="AI45" s="9">
        <v>537495747343.95148</v>
      </c>
      <c r="AJ45" s="9">
        <v>0</v>
      </c>
      <c r="AK45" s="9" t="s">
        <v>5</v>
      </c>
      <c r="AL45" s="9" t="s">
        <v>6</v>
      </c>
      <c r="AM45" s="9" t="s">
        <v>50</v>
      </c>
      <c r="AN45" s="9">
        <v>110392200514.1367</v>
      </c>
      <c r="AO45" s="9">
        <v>36558123383.507401</v>
      </c>
      <c r="AP45" s="9">
        <v>71118544.718388006</v>
      </c>
      <c r="AQ45" s="9">
        <v>147021442442.36249</v>
      </c>
      <c r="AR45" s="9">
        <v>0</v>
      </c>
    </row>
    <row r="46" spans="2:44" x14ac:dyDescent="0.3">
      <c r="B46" s="45"/>
      <c r="C46" s="46" t="s">
        <v>26</v>
      </c>
      <c r="D46" s="47"/>
      <c r="E46" s="86">
        <f t="shared" si="15"/>
        <v>85435997.068618804</v>
      </c>
      <c r="F46" s="49"/>
      <c r="G46" s="87">
        <f t="shared" si="16"/>
        <v>23311398.067872223</v>
      </c>
      <c r="H46" s="50">
        <v>0</v>
      </c>
      <c r="I46" s="88">
        <v>10532071.34</v>
      </c>
      <c r="J46" s="52">
        <f t="shared" si="17"/>
        <v>62157337.266443014</v>
      </c>
      <c r="K46" s="50">
        <v>9963421.7290000003</v>
      </c>
      <c r="L46" s="88">
        <v>0</v>
      </c>
      <c r="M46" s="53">
        <f t="shared" si="18"/>
        <v>32738.265696438393</v>
      </c>
      <c r="W46" s="5" t="s">
        <v>4</v>
      </c>
      <c r="X46" s="5" t="s">
        <v>38</v>
      </c>
      <c r="Y46" s="3" t="s">
        <v>16</v>
      </c>
      <c r="AB46" s="9" t="s">
        <v>5</v>
      </c>
      <c r="AC46" s="9" t="s">
        <v>6</v>
      </c>
      <c r="AD46" s="9" t="s">
        <v>49</v>
      </c>
      <c r="AE46" s="9">
        <v>2674366847.0698018</v>
      </c>
      <c r="AF46" s="101">
        <v>709731746456.33228</v>
      </c>
      <c r="AG46" s="9">
        <v>639226236.60892522</v>
      </c>
      <c r="AH46" s="9">
        <v>19382094301.599571</v>
      </c>
      <c r="AI46" s="9">
        <v>727078700147.47095</v>
      </c>
      <c r="AJ46" s="9">
        <v>0</v>
      </c>
      <c r="AK46" s="9" t="s">
        <v>5</v>
      </c>
      <c r="AL46" s="9" t="s">
        <v>6</v>
      </c>
      <c r="AM46" s="9" t="s">
        <v>51</v>
      </c>
      <c r="AN46" s="9">
        <v>19774946014.882408</v>
      </c>
      <c r="AO46" s="9">
        <v>9553056802.3950329</v>
      </c>
      <c r="AP46" s="9">
        <v>23133864.907774009</v>
      </c>
      <c r="AQ46" s="9">
        <v>29351136682.185211</v>
      </c>
      <c r="AR46" s="9">
        <v>0</v>
      </c>
    </row>
    <row r="47" spans="2:44" x14ac:dyDescent="0.3">
      <c r="B47" s="45"/>
      <c r="C47" s="46" t="s">
        <v>27</v>
      </c>
      <c r="D47" s="47"/>
      <c r="E47" s="86">
        <f t="shared" si="15"/>
        <v>246892.39038455821</v>
      </c>
      <c r="F47" s="49"/>
      <c r="G47" s="87">
        <f t="shared" si="16"/>
        <v>-1442032.1915</v>
      </c>
      <c r="H47" s="50">
        <v>0</v>
      </c>
      <c r="I47" s="88">
        <v>1442032.1915</v>
      </c>
      <c r="J47" s="52">
        <f t="shared" si="17"/>
        <v>1688996.4670148736</v>
      </c>
      <c r="K47" s="50">
        <v>1510666.071</v>
      </c>
      <c r="L47" s="88">
        <v>0</v>
      </c>
      <c r="M47" s="53">
        <f t="shared" si="18"/>
        <v>71.885130315472068</v>
      </c>
      <c r="W47" s="5" t="s">
        <v>4</v>
      </c>
      <c r="X47" s="5" t="s">
        <v>38</v>
      </c>
      <c r="Y47" s="3" t="s">
        <v>55</v>
      </c>
      <c r="AB47" s="9" t="s">
        <v>5</v>
      </c>
      <c r="AC47" s="9" t="s">
        <v>6</v>
      </c>
      <c r="AD47" s="9" t="s">
        <v>50</v>
      </c>
      <c r="AE47" s="9">
        <v>506492056.7823711</v>
      </c>
      <c r="AF47" s="101">
        <v>119460847779.46581</v>
      </c>
      <c r="AG47" s="9">
        <v>92593902.578054279</v>
      </c>
      <c r="AH47" s="9">
        <v>4532177346.8789434</v>
      </c>
      <c r="AI47" s="9">
        <v>123579126972.1404</v>
      </c>
      <c r="AJ47" s="9">
        <v>0</v>
      </c>
      <c r="AK47" s="9" t="s">
        <v>5</v>
      </c>
      <c r="AL47" s="9" t="s">
        <v>6</v>
      </c>
      <c r="AM47" s="9" t="s">
        <v>53</v>
      </c>
      <c r="AN47" s="9">
        <v>56263007294.798714</v>
      </c>
      <c r="AO47" s="9">
        <v>12006226721.40741</v>
      </c>
      <c r="AP47" s="9">
        <v>27734660.302712861</v>
      </c>
      <c r="AQ47" s="9">
        <v>68296968676.50885</v>
      </c>
      <c r="AR47" s="9">
        <v>0</v>
      </c>
    </row>
    <row r="48" spans="2:44" x14ac:dyDescent="0.3">
      <c r="B48" s="45"/>
      <c r="C48" s="46" t="s">
        <v>28</v>
      </c>
      <c r="D48" s="47"/>
      <c r="E48" s="86">
        <f t="shared" si="15"/>
        <v>76342.944332440864</v>
      </c>
      <c r="F48" s="49"/>
      <c r="G48" s="87">
        <f t="shared" si="16"/>
        <v>-1442032.1915</v>
      </c>
      <c r="H48" s="50">
        <v>0</v>
      </c>
      <c r="I48" s="88">
        <v>1442032.1915</v>
      </c>
      <c r="J48" s="52">
        <f t="shared" si="17"/>
        <v>1518379.2992537485</v>
      </c>
      <c r="K48" s="50">
        <v>1510666.071</v>
      </c>
      <c r="L48" s="88">
        <v>0</v>
      </c>
      <c r="M48" s="53">
        <f t="shared" si="18"/>
        <v>4.1634213076753532</v>
      </c>
      <c r="W48" s="5" t="s">
        <v>4</v>
      </c>
      <c r="X48" s="5" t="s">
        <v>38</v>
      </c>
      <c r="Y48" s="3" t="s">
        <v>56</v>
      </c>
      <c r="AB48" s="9" t="s">
        <v>5</v>
      </c>
      <c r="AC48" s="9" t="s">
        <v>6</v>
      </c>
      <c r="AD48" s="9" t="s">
        <v>51</v>
      </c>
      <c r="AE48" s="9">
        <v>413341256.48747379</v>
      </c>
      <c r="AF48" s="101">
        <v>174074760746.73721</v>
      </c>
      <c r="AG48" s="9">
        <v>207145691.9312233</v>
      </c>
      <c r="AH48" s="9">
        <v>6600520128.6566629</v>
      </c>
      <c r="AI48" s="9">
        <v>180469085310.83759</v>
      </c>
      <c r="AJ48" s="9">
        <v>0</v>
      </c>
      <c r="AK48" s="9" t="s">
        <v>5</v>
      </c>
      <c r="AL48" s="9" t="s">
        <v>6</v>
      </c>
      <c r="AM48" s="9" t="s">
        <v>54</v>
      </c>
      <c r="AN48" s="9">
        <v>8182174147.7809258</v>
      </c>
      <c r="AO48" s="9">
        <v>3706785121.7689281</v>
      </c>
      <c r="AP48" s="9">
        <v>14740208.8047534</v>
      </c>
      <c r="AQ48" s="9">
        <v>11903699478.35461</v>
      </c>
      <c r="AR48" s="9">
        <v>0</v>
      </c>
    </row>
    <row r="49" spans="2:44" x14ac:dyDescent="0.3">
      <c r="B49" s="45"/>
      <c r="C49" s="46" t="s">
        <v>29</v>
      </c>
      <c r="D49" s="47"/>
      <c r="E49" s="86">
        <f t="shared" si="15"/>
        <v>5409948.4866748918</v>
      </c>
      <c r="F49" s="49"/>
      <c r="G49" s="87">
        <f t="shared" si="16"/>
        <v>2131460.5723144258</v>
      </c>
      <c r="H49" s="50">
        <v>0</v>
      </c>
      <c r="I49" s="88">
        <v>0</v>
      </c>
      <c r="J49" s="52">
        <f t="shared" si="17"/>
        <v>3280631.4801323707</v>
      </c>
      <c r="K49" s="50">
        <v>0</v>
      </c>
      <c r="L49" s="88">
        <v>0</v>
      </c>
      <c r="M49" s="53">
        <f t="shared" si="18"/>
        <v>2143.5657719052006</v>
      </c>
      <c r="W49" s="5" t="s">
        <v>4</v>
      </c>
      <c r="X49" s="5" t="s">
        <v>38</v>
      </c>
      <c r="Y49" s="3" t="s">
        <v>57</v>
      </c>
      <c r="AB49" s="9" t="s">
        <v>5</v>
      </c>
      <c r="AC49" s="9" t="s">
        <v>6</v>
      </c>
      <c r="AD49" s="9" t="s">
        <v>53</v>
      </c>
      <c r="AE49" s="9">
        <v>6200914342.5334187</v>
      </c>
      <c r="AF49" s="101">
        <v>45980961350.814583</v>
      </c>
      <c r="AG49" s="9">
        <v>31772258.464521721</v>
      </c>
      <c r="AH49" s="9">
        <v>1339181104.3636019</v>
      </c>
      <c r="AI49" s="9">
        <v>41151000371.109291</v>
      </c>
      <c r="AJ49" s="9">
        <v>0</v>
      </c>
      <c r="AK49" s="9" t="s">
        <v>5</v>
      </c>
      <c r="AL49" s="9" t="s">
        <v>6</v>
      </c>
      <c r="AM49" s="9" t="s">
        <v>52</v>
      </c>
      <c r="AN49" s="9">
        <v>14715217531.56134</v>
      </c>
      <c r="AO49" s="9">
        <v>10634996849.412239</v>
      </c>
      <c r="AP49" s="9">
        <v>26735314.54469578</v>
      </c>
      <c r="AQ49" s="9">
        <v>25376949695.51828</v>
      </c>
      <c r="AR49" s="9">
        <v>0</v>
      </c>
    </row>
    <row r="50" spans="2:44" x14ac:dyDescent="0.3">
      <c r="B50" s="45"/>
      <c r="C50" s="46" t="s">
        <v>30</v>
      </c>
      <c r="D50" s="47"/>
      <c r="E50" s="86">
        <f t="shared" si="15"/>
        <v>3464632.3720947201</v>
      </c>
      <c r="F50" s="49"/>
      <c r="G50" s="87">
        <f t="shared" si="16"/>
        <v>3004912.1334752808</v>
      </c>
      <c r="H50" s="50">
        <v>0</v>
      </c>
      <c r="I50" s="88">
        <v>0</v>
      </c>
      <c r="J50" s="52">
        <f t="shared" si="17"/>
        <v>461571.78383601492</v>
      </c>
      <c r="K50" s="50">
        <v>0</v>
      </c>
      <c r="L50" s="88">
        <v>0</v>
      </c>
      <c r="M50" s="53">
        <f t="shared" si="18"/>
        <v>1851.5452165757213</v>
      </c>
      <c r="W50" s="5" t="s">
        <v>4</v>
      </c>
      <c r="X50" s="5" t="s">
        <v>38</v>
      </c>
      <c r="Y50" s="3" t="s">
        <v>58</v>
      </c>
      <c r="AB50" s="9" t="s">
        <v>5</v>
      </c>
      <c r="AC50" s="9" t="s">
        <v>6</v>
      </c>
      <c r="AD50" s="9" t="s">
        <v>54</v>
      </c>
      <c r="AE50" s="9">
        <v>7762364264.9264956</v>
      </c>
      <c r="AF50" s="101">
        <v>52977909563.657539</v>
      </c>
      <c r="AG50" s="9">
        <v>100143401.868312</v>
      </c>
      <c r="AH50" s="9">
        <v>1592751448.5448301</v>
      </c>
      <c r="AI50" s="9">
        <v>46908440149.144188</v>
      </c>
      <c r="AJ50" s="9">
        <v>0</v>
      </c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15"/>
        <v>0</v>
      </c>
      <c r="F51" s="49"/>
      <c r="G51" s="87">
        <f t="shared" si="16"/>
        <v>0</v>
      </c>
      <c r="H51" s="50">
        <v>0</v>
      </c>
      <c r="I51" s="88">
        <v>0</v>
      </c>
      <c r="J51" s="52">
        <f t="shared" si="17"/>
        <v>0</v>
      </c>
      <c r="K51" s="50">
        <v>0</v>
      </c>
      <c r="L51" s="88">
        <v>0</v>
      </c>
      <c r="M51" s="53">
        <f t="shared" si="18"/>
        <v>0</v>
      </c>
      <c r="W51" s="5" t="s">
        <v>4</v>
      </c>
      <c r="X51" s="5" t="s">
        <v>38</v>
      </c>
      <c r="Y51" s="3" t="s">
        <v>59</v>
      </c>
      <c r="AB51" s="9" t="s">
        <v>5</v>
      </c>
      <c r="AC51" s="9" t="s">
        <v>6</v>
      </c>
      <c r="AD51" s="9" t="s">
        <v>52</v>
      </c>
      <c r="AE51" s="9">
        <v>4245570968.4124351</v>
      </c>
      <c r="AF51" s="101">
        <v>39064194107.395477</v>
      </c>
      <c r="AG51" s="9">
        <v>58045707.177307673</v>
      </c>
      <c r="AH51" s="9">
        <v>2671820539.5510278</v>
      </c>
      <c r="AI51" s="9">
        <v>37548489385.71138</v>
      </c>
      <c r="AJ51" s="9">
        <v>0</v>
      </c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15"/>
        <v>0</v>
      </c>
      <c r="F52" s="49"/>
      <c r="G52" s="87">
        <f t="shared" si="16"/>
        <v>0</v>
      </c>
      <c r="H52" s="50">
        <v>0</v>
      </c>
      <c r="I52" s="88">
        <v>0</v>
      </c>
      <c r="J52" s="52">
        <f t="shared" si="17"/>
        <v>0</v>
      </c>
      <c r="K52" s="50">
        <v>0</v>
      </c>
      <c r="L52" s="88">
        <v>0</v>
      </c>
      <c r="M52" s="53">
        <f t="shared" si="18"/>
        <v>0</v>
      </c>
      <c r="W52" s="5" t="s">
        <v>4</v>
      </c>
      <c r="X52" s="5" t="s">
        <v>38</v>
      </c>
      <c r="Y52" s="3" t="s">
        <v>60</v>
      </c>
    </row>
    <row r="53" spans="2:44" x14ac:dyDescent="0.3">
      <c r="B53" s="45"/>
      <c r="C53" s="46" t="s">
        <v>33</v>
      </c>
      <c r="D53" s="47"/>
      <c r="E53" s="86">
        <f t="shared" si="15"/>
        <v>4299358.0876792185</v>
      </c>
      <c r="F53" s="49"/>
      <c r="G53" s="87">
        <f t="shared" si="16"/>
        <v>150384.71776306149</v>
      </c>
      <c r="H53" s="50">
        <v>0</v>
      </c>
      <c r="I53" s="88">
        <v>0</v>
      </c>
      <c r="J53" s="52">
        <f t="shared" si="17"/>
        <v>4180014.204395703</v>
      </c>
      <c r="K53" s="50">
        <v>0</v>
      </c>
      <c r="L53" s="88">
        <v>0</v>
      </c>
      <c r="M53" s="53">
        <f t="shared" si="18"/>
        <v>31040.834479546276</v>
      </c>
      <c r="W53" s="5" t="s">
        <v>4</v>
      </c>
      <c r="X53" s="5" t="s">
        <v>38</v>
      </c>
      <c r="Y53" s="3" t="s">
        <v>61</v>
      </c>
    </row>
    <row r="54" spans="2:44" x14ac:dyDescent="0.3">
      <c r="B54" s="45"/>
      <c r="C54" s="46" t="s">
        <v>34</v>
      </c>
      <c r="D54" s="47"/>
      <c r="E54" s="86">
        <f t="shared" si="15"/>
        <v>60944.960841548214</v>
      </c>
      <c r="F54" s="49"/>
      <c r="G54" s="87">
        <f t="shared" si="16"/>
        <v>0</v>
      </c>
      <c r="H54" s="50">
        <v>0</v>
      </c>
      <c r="I54" s="88">
        <v>0</v>
      </c>
      <c r="J54" s="52">
        <f t="shared" si="17"/>
        <v>60973.728833395253</v>
      </c>
      <c r="K54" s="50">
        <v>0</v>
      </c>
      <c r="L54" s="88">
        <v>0</v>
      </c>
      <c r="M54" s="53">
        <f t="shared" si="18"/>
        <v>28.767991847035852</v>
      </c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15"/>
        <v>60147452.352992386</v>
      </c>
      <c r="F55" s="59"/>
      <c r="G55" s="90">
        <f t="shared" si="16"/>
        <v>18908326.263328668</v>
      </c>
      <c r="H55" s="60">
        <v>0</v>
      </c>
      <c r="I55" s="91">
        <v>102093.872</v>
      </c>
      <c r="J55" s="62">
        <f t="shared" si="17"/>
        <v>41271063.698251739</v>
      </c>
      <c r="K55" s="60">
        <v>1058286.477</v>
      </c>
      <c r="L55" s="91">
        <v>0</v>
      </c>
      <c r="M55" s="63">
        <f t="shared" si="18"/>
        <v>31937.608588026233</v>
      </c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85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99</v>
      </c>
      <c r="C58" s="64"/>
      <c r="D58" s="64"/>
      <c r="E58" s="64"/>
      <c r="F58" s="64"/>
      <c r="G58" s="64"/>
      <c r="H58" s="64"/>
      <c r="I58" s="11"/>
      <c r="J58" s="35"/>
      <c r="K58" s="11"/>
      <c r="L58" s="11"/>
      <c r="M58" s="11"/>
    </row>
    <row r="59" spans="2:44" x14ac:dyDescent="0.3">
      <c r="B59" s="64" t="s">
        <v>100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101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102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103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opLeftCell="O1" zoomScale="70" zoomScaleNormal="70" workbookViewId="0">
      <selection activeCell="X6" sqref="X6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3.75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3.75" bestFit="1" customWidth="1"/>
  </cols>
  <sheetData>
    <row r="1" spans="1:35" x14ac:dyDescent="0.3">
      <c r="A1" s="11"/>
      <c r="B1" s="10" t="s">
        <v>113</v>
      </c>
      <c r="C1" s="10" t="s">
        <v>0</v>
      </c>
      <c r="D1" s="196" t="s">
        <v>38</v>
      </c>
      <c r="E1" s="197" t="s">
        <v>39</v>
      </c>
      <c r="F1" s="198" t="s">
        <v>42</v>
      </c>
      <c r="G1" s="199"/>
      <c r="H1" s="196" t="s">
        <v>39</v>
      </c>
      <c r="I1" s="198" t="s">
        <v>42</v>
      </c>
      <c r="J1" s="201"/>
      <c r="K1" s="201"/>
      <c r="L1" s="196" t="s">
        <v>38</v>
      </c>
      <c r="M1" s="197" t="s">
        <v>39</v>
      </c>
      <c r="N1" s="202" t="s">
        <v>42</v>
      </c>
      <c r="O1" s="197" t="s">
        <v>39</v>
      </c>
      <c r="P1" s="198" t="s">
        <v>42</v>
      </c>
      <c r="R1" s="124"/>
      <c r="X1" s="253" t="s">
        <v>44</v>
      </c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5"/>
    </row>
    <row r="2" spans="1:35" x14ac:dyDescent="0.3">
      <c r="A2" s="11"/>
      <c r="B2" s="196" t="s">
        <v>38</v>
      </c>
      <c r="C2" s="10" t="s">
        <v>204</v>
      </c>
      <c r="D2" s="196" t="s">
        <v>39</v>
      </c>
      <c r="E2" s="197" t="s">
        <v>39</v>
      </c>
      <c r="F2" s="203" t="s">
        <v>39</v>
      </c>
      <c r="G2" s="123"/>
      <c r="H2" s="200" t="s">
        <v>205</v>
      </c>
      <c r="I2" s="198" t="s">
        <v>39</v>
      </c>
      <c r="J2" s="11"/>
      <c r="K2" s="11"/>
      <c r="L2" s="196" t="s">
        <v>39</v>
      </c>
      <c r="M2" s="197" t="s">
        <v>39</v>
      </c>
      <c r="N2" s="202" t="s">
        <v>39</v>
      </c>
      <c r="O2" s="197" t="s">
        <v>39</v>
      </c>
      <c r="P2" s="198" t="s">
        <v>39</v>
      </c>
      <c r="Q2" s="117"/>
      <c r="R2" s="124"/>
      <c r="X2" s="253" t="s">
        <v>206</v>
      </c>
      <c r="Y2" s="254"/>
      <c r="Z2" s="254"/>
      <c r="AA2" s="254"/>
      <c r="AB2" s="254"/>
      <c r="AC2" s="255"/>
      <c r="AD2" s="253" t="s">
        <v>46</v>
      </c>
      <c r="AE2" s="254"/>
      <c r="AF2" s="254"/>
      <c r="AG2" s="254"/>
      <c r="AH2" s="254"/>
      <c r="AI2" s="255"/>
    </row>
    <row r="3" spans="1:35" x14ac:dyDescent="0.3">
      <c r="A3" s="11"/>
      <c r="C3" s="10" t="s">
        <v>115</v>
      </c>
      <c r="D3" s="196" t="s">
        <v>200</v>
      </c>
      <c r="E3" s="202" t="s">
        <v>201</v>
      </c>
      <c r="F3" s="198" t="s">
        <v>201</v>
      </c>
      <c r="G3" s="199"/>
      <c r="H3" s="200" t="s">
        <v>203</v>
      </c>
      <c r="I3" s="198" t="s">
        <v>202</v>
      </c>
      <c r="J3" s="201"/>
      <c r="K3" s="201"/>
      <c r="L3" s="196" t="s">
        <v>40</v>
      </c>
      <c r="M3" s="197" t="s">
        <v>201</v>
      </c>
      <c r="N3" s="202" t="s">
        <v>201</v>
      </c>
      <c r="O3" s="197" t="s">
        <v>203</v>
      </c>
      <c r="P3" s="198" t="s">
        <v>203</v>
      </c>
      <c r="Q3" s="117"/>
      <c r="R3" s="124"/>
      <c r="X3" s="10" t="s">
        <v>0</v>
      </c>
      <c r="Y3" s="10" t="s">
        <v>113</v>
      </c>
      <c r="Z3" s="10" t="s">
        <v>2</v>
      </c>
      <c r="AA3" s="10" t="s">
        <v>114</v>
      </c>
      <c r="AB3" s="10" t="s">
        <v>115</v>
      </c>
      <c r="AC3" s="10" t="s">
        <v>207</v>
      </c>
      <c r="AD3" s="10" t="s">
        <v>0</v>
      </c>
      <c r="AE3" s="10" t="s">
        <v>113</v>
      </c>
      <c r="AF3" s="10" t="s">
        <v>2</v>
      </c>
      <c r="AG3" s="10" t="s">
        <v>114</v>
      </c>
      <c r="AH3" s="10" t="s">
        <v>115</v>
      </c>
      <c r="AI3" s="10" t="s">
        <v>43</v>
      </c>
    </row>
    <row r="4" spans="1:35" x14ac:dyDescent="0.3">
      <c r="A4" s="11"/>
      <c r="B4" s="122"/>
      <c r="R4" s="124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x14ac:dyDescent="0.3">
      <c r="A5" s="26"/>
      <c r="B5" s="104" t="s">
        <v>126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117"/>
      <c r="P5" s="117"/>
      <c r="Q5" s="105" t="s">
        <v>125</v>
      </c>
      <c r="R5" s="124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x14ac:dyDescent="0.3">
      <c r="A6" s="35"/>
      <c r="B6" s="125" t="s">
        <v>127</v>
      </c>
      <c r="C6" s="18" t="s">
        <v>128</v>
      </c>
      <c r="D6" s="108"/>
      <c r="E6" s="108"/>
      <c r="F6" s="108"/>
      <c r="G6" s="108"/>
      <c r="H6" s="108"/>
      <c r="I6" s="108"/>
      <c r="J6" s="109"/>
      <c r="K6" s="17" t="s">
        <v>129</v>
      </c>
      <c r="L6" s="108"/>
      <c r="M6" s="108"/>
      <c r="N6" s="108"/>
      <c r="O6" s="109"/>
      <c r="P6" s="109"/>
      <c r="Q6" s="110"/>
      <c r="R6" s="11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x14ac:dyDescent="0.3">
      <c r="A7" s="35"/>
      <c r="B7" s="126"/>
      <c r="C7" s="127" t="s">
        <v>130</v>
      </c>
      <c r="D7" s="23" t="s">
        <v>131</v>
      </c>
      <c r="E7" s="24"/>
      <c r="F7" s="25"/>
      <c r="G7" s="128" t="s">
        <v>132</v>
      </c>
      <c r="H7" s="129" t="s">
        <v>133</v>
      </c>
      <c r="I7" s="130"/>
      <c r="J7" s="131"/>
      <c r="K7" s="106" t="s">
        <v>130</v>
      </c>
      <c r="L7" s="23" t="s">
        <v>131</v>
      </c>
      <c r="M7" s="24"/>
      <c r="N7" s="25"/>
      <c r="O7" s="129" t="s">
        <v>133</v>
      </c>
      <c r="P7" s="130"/>
      <c r="Q7" s="132"/>
      <c r="R7" s="11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x14ac:dyDescent="0.3">
      <c r="A8" s="35"/>
      <c r="B8" s="133"/>
      <c r="C8" s="134" t="s">
        <v>134</v>
      </c>
      <c r="D8" s="135" t="s">
        <v>135</v>
      </c>
      <c r="E8" s="136" t="s">
        <v>136</v>
      </c>
      <c r="F8" s="137" t="s">
        <v>137</v>
      </c>
      <c r="G8" s="138" t="s">
        <v>138</v>
      </c>
      <c r="H8" s="139" t="s">
        <v>139</v>
      </c>
      <c r="I8" s="140" t="s">
        <v>140</v>
      </c>
      <c r="J8" s="141" t="s">
        <v>141</v>
      </c>
      <c r="K8" s="142" t="s">
        <v>142</v>
      </c>
      <c r="L8" s="143" t="s">
        <v>143</v>
      </c>
      <c r="M8" s="144" t="s">
        <v>144</v>
      </c>
      <c r="N8" s="145" t="s">
        <v>145</v>
      </c>
      <c r="O8" s="139" t="s">
        <v>146</v>
      </c>
      <c r="P8" s="140" t="s">
        <v>147</v>
      </c>
      <c r="Q8" s="146" t="s">
        <v>148</v>
      </c>
      <c r="R8" s="11"/>
      <c r="T8" s="102" t="s">
        <v>2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x14ac:dyDescent="0.3">
      <c r="A9" s="35"/>
      <c r="B9" s="147" t="s">
        <v>117</v>
      </c>
      <c r="C9" s="148">
        <f>N35</f>
        <v>0</v>
      </c>
      <c r="D9" s="119">
        <f>(SUMIFS($AC:$AC,$X:$X,D$1,$Y:$Y,$B$2,$Z:$Z,$T9,$AA:$AA,D$2,$AB:$AB,D$3))/1000</f>
        <v>0</v>
      </c>
      <c r="E9" s="149">
        <f>(SUMIFS($AC:$AC,$X:$X,E$1,$Y:$Y,$B$2,$Z:$Z,$T9,$AA:$AA,E$2,$AB:$AB,E$3))/1000</f>
        <v>0</v>
      </c>
      <c r="F9" s="150">
        <f>(SUMIFS($AC:$AC,$X:$X,F$1,$Y:$Y,$B$2,$Z:$Z,$T9,$AA:$AA,F$2,$AB:$AB,F$3))/1000</f>
        <v>0</v>
      </c>
      <c r="G9" s="151">
        <f>IF(ISERR((C9+D9+E9-F9)/(K35+L35+D9+E9))=TRUE,0,MIN(MAX((C9+D9+E9-F9)/(K35+L35+D9+E9),0%),100%))</f>
        <v>0</v>
      </c>
      <c r="H9" s="119">
        <f>(SUMIFS($AC:$AC,$X:$X,H$1,$Y:$Y,$B$2,$Z:$Z,$T9,$AA:$AA,H$2,$AB:$AB,H$3))/1000</f>
        <v>0</v>
      </c>
      <c r="I9" s="150">
        <f>(SUMIFS($AC:$AC,$X:$X,I$1,$Y:$Y,$B$2,$Z:$Z,$T9,$AA:$AA,I$2,$AB:$AB,I$3))/1000</f>
        <v>0</v>
      </c>
      <c r="J9" s="113">
        <f>MAX(C9+D9+E9-F9+H9*1.5-I9*1.5,0)</f>
        <v>0</v>
      </c>
      <c r="K9" s="112">
        <f>R35</f>
        <v>0</v>
      </c>
      <c r="L9" s="152">
        <f>(SUMIFS($AI:$AI,$AD:$AD,L$1,$AE:$AE,$B$2,$AF:$AF,$T9,$AG:$AG,L$2,$AH:$AH,L$3))/1000</f>
        <v>0</v>
      </c>
      <c r="M9" s="149">
        <f>(SUMIFS($AI:$AI,$AD:$AD,M$1,$AE:$AE,$B$2,$AF:$AF,$T9,$AG:$AG,M$2,$AH:$AH,M$3))/1000</f>
        <v>0</v>
      </c>
      <c r="N9" s="150">
        <f>(SUMIFS($AI:$AI,$AD:$AD,N$1,$AE:$AE,$B$2,$AF:$AF,$T9,$AG:$AG,N$2,$AH:$AH,N$3))/1000</f>
        <v>0</v>
      </c>
      <c r="O9" s="119">
        <f>(SUMIFS($AI:$AI,$AD:$AD,O$1,$AE:$AE,$B$2,$AF:$AF,$T9,$AG:$AG,O$2,$AH:$AH,O$3))/1000</f>
        <v>0</v>
      </c>
      <c r="P9" s="150">
        <f>(SUMIFS($AI:$AI,$AD:$AD,P$1,$AE:$AE,$B$2,$AF:$AF,$T9,$AG:$AG,P$2,$AH:$AH,P$3))/1000</f>
        <v>0</v>
      </c>
      <c r="Q9" s="153">
        <f>MAX(K9+L9+M9-N9+O9*1.5-P9*1.5,0)</f>
        <v>0</v>
      </c>
      <c r="R9" s="64"/>
      <c r="T9" s="194" t="s">
        <v>8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x14ac:dyDescent="0.3">
      <c r="A10" s="35"/>
      <c r="B10" s="154" t="s">
        <v>149</v>
      </c>
      <c r="C10" s="148">
        <f>N36</f>
        <v>0</v>
      </c>
      <c r="D10" s="119">
        <f>(SUMIFS($AC:$AC,$X:$X,D$1,$Y:$Y,$B$2,$Z:$Z,$T10,$AA:$AA,D$2,$AB:$AB,D$3))/1000</f>
        <v>0</v>
      </c>
      <c r="E10" s="149">
        <f>(SUMIFS($AC:$AC,$X:$X,E$1,$Y:$Y,$B$2,$Z:$Z,$T10,$AA:$AA,E$2,$AB:$AB,E$3))/1000</f>
        <v>0</v>
      </c>
      <c r="F10" s="150">
        <f>(SUMIFS($AC:$AC,$X:$X,F$1,$Y:$Y,$B$2,$Z:$Z,$T10,$AA:$AA,F$2,$AB:$AB,F$3))/1000</f>
        <v>0</v>
      </c>
      <c r="G10" s="151">
        <f>IF(ISERR((C10+D10+E10-F10)/(K36+L36+D10+E10))=TRUE,0,MIN(MAX((C10+D10+E10-F10)/(K36+L36+D10+E10),0%),100%))</f>
        <v>0</v>
      </c>
      <c r="H10" s="119">
        <f>(SUMIFS($AC:$AC,$X:$X,H$1,$Y:$Y,$B$2,$Z:$Z,$T10,$AA:$AA,H$2,$AB:$AB,H$3))/1000</f>
        <v>0</v>
      </c>
      <c r="I10" s="150">
        <f>(SUMIFS($AC:$AC,$X:$X,I$1,$Y:$Y,$B$2,$Z:$Z,$T10,$AA:$AA,I$2,$AB:$AB,I$3))/1000</f>
        <v>0</v>
      </c>
      <c r="J10" s="113">
        <f>MAX(C10+D10+E10-F10+H10*1.5-I10*1.5,0)</f>
        <v>0</v>
      </c>
      <c r="K10" s="112">
        <f>R36</f>
        <v>0</v>
      </c>
      <c r="L10" s="152">
        <f>(SUMIFS($AI:$AI,$AD:$AD,L$1,$AE:$AE,$B$2,$AF:$AF,$T10,$AG:$AG,L$2,$AH:$AH,L$3))/1000</f>
        <v>0</v>
      </c>
      <c r="M10" s="149">
        <f>(SUMIFS($AI:$AI,$AD:$AD,M$1,$AE:$AE,$B$2,$AF:$AF,$T10,$AG:$AG,M$2,$AH:$AH,M$3))/1000</f>
        <v>0</v>
      </c>
      <c r="N10" s="150">
        <f>(SUMIFS($AI:$AI,$AD:$AD,N$1,$AE:$AE,$B$2,$AF:$AF,$T10,$AG:$AG,N$2,$AH:$AH,N$3))/1000</f>
        <v>0</v>
      </c>
      <c r="O10" s="119">
        <f>(SUMIFS($AI:$AI,$AD:$AD,O$1,$AE:$AE,$B$2,$AF:$AF,$T10,$AG:$AG,O$2,$AH:$AH,O$3))/1000</f>
        <v>0</v>
      </c>
      <c r="P10" s="150">
        <f>(SUMIFS($AI:$AI,$AD:$AD,P$1,$AE:$AE,$B$2,$AF:$AF,$T10,$AG:$AG,P$2,$AH:$AH,P$3))/1000</f>
        <v>0</v>
      </c>
      <c r="Q10" s="153">
        <f>MAX(K10+L10+M10-N10+O10*1.5-P10*1.5,0)</f>
        <v>0</v>
      </c>
      <c r="R10" s="64"/>
      <c r="T10" s="194" t="s">
        <v>9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x14ac:dyDescent="0.3">
      <c r="A11" s="35"/>
      <c r="B11" s="154" t="s">
        <v>150</v>
      </c>
      <c r="C11" s="148">
        <f>N37</f>
        <v>0</v>
      </c>
      <c r="D11" s="119">
        <f>(SUMIFS($AC:$AC,$X:$X,D$1,$Y:$Y,$B$2,$Z:$Z,$T11,$AA:$AA,D$2,$AB:$AB,D$3))/1000</f>
        <v>0</v>
      </c>
      <c r="E11" s="149">
        <f>(SUMIFS($AC:$AC,$X:$X,E$1,$Y:$Y,$B$2,$Z:$Z,$T11,$AA:$AA,E$2,$AB:$AB,E$3))/1000</f>
        <v>0</v>
      </c>
      <c r="F11" s="150">
        <f>(SUMIFS($AC:$AC,$X:$X,F$1,$Y:$Y,$B$2,$Z:$Z,$T11,$AA:$AA,F$2,$AB:$AB,F$3))/1000</f>
        <v>0</v>
      </c>
      <c r="G11" s="151">
        <f>IF(ISERR((C11+D11+E11-F11)/(K37+L37+D11+E11))=TRUE,0,MIN(MAX((C11+D11+E11-F11)/(K37+L37+D11+E11),0%),100%))</f>
        <v>0</v>
      </c>
      <c r="H11" s="119">
        <f>(SUMIFS($AC:$AC,$X:$X,H$1,$Y:$Y,$B$2,$Z:$Z,$T11,$AA:$AA,H$2,$AB:$AB,H$3))/1000</f>
        <v>0</v>
      </c>
      <c r="I11" s="150">
        <f>(SUMIFS($AC:$AC,$X:$X,I$1,$Y:$Y,$B$2,$Z:$Z,$T11,$AA:$AA,I$2,$AB:$AB,I$3))/1000</f>
        <v>0</v>
      </c>
      <c r="J11" s="113">
        <f>MAX(C11+D11+E11-F11+H11*1.5-I11*1.5,0)</f>
        <v>0</v>
      </c>
      <c r="K11" s="112">
        <f>R37</f>
        <v>0</v>
      </c>
      <c r="L11" s="152">
        <f>(SUMIFS($AI:$AI,$AD:$AD,L$1,$AE:$AE,$B$2,$AF:$AF,$T11,$AG:$AG,L$2,$AH:$AH,L$3))/1000</f>
        <v>0</v>
      </c>
      <c r="M11" s="149">
        <f>(SUMIFS($AI:$AI,$AD:$AD,M$1,$AE:$AE,$B$2,$AF:$AF,$T11,$AG:$AG,M$2,$AH:$AH,M$3))/1000</f>
        <v>0</v>
      </c>
      <c r="N11" s="150">
        <f>(SUMIFS($AI:$AI,$AD:$AD,N$1,$AE:$AE,$B$2,$AF:$AF,$T11,$AG:$AG,N$2,$AH:$AH,N$3))/1000</f>
        <v>0</v>
      </c>
      <c r="O11" s="119">
        <f>(SUMIFS($AI:$AI,$AD:$AD,O$1,$AE:$AE,$B$2,$AF:$AF,$T11,$AG:$AG,O$2,$AH:$AH,O$3))/1000</f>
        <v>0</v>
      </c>
      <c r="P11" s="150">
        <f>(SUMIFS($AI:$AI,$AD:$AD,P$1,$AE:$AE,$B$2,$AF:$AF,$T11,$AG:$AG,P$2,$AH:$AH,P$3))/1000</f>
        <v>0</v>
      </c>
      <c r="Q11" s="153">
        <f>MAX(K11+L11+M11-N11+O11*1.5-P11*1.5,0)</f>
        <v>0</v>
      </c>
      <c r="R11" s="64"/>
      <c r="T11" s="194" t="s">
        <v>10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x14ac:dyDescent="0.3">
      <c r="A12" s="35"/>
      <c r="B12" s="154" t="s">
        <v>151</v>
      </c>
      <c r="C12" s="148">
        <f>N38</f>
        <v>0</v>
      </c>
      <c r="D12" s="119">
        <f>(SUMIFS($AC:$AC,$X:$X,D$1,$Y:$Y,$B$2,$Z:$Z,$T12,$AA:$AA,D$2,$AB:$AB,D$3))/1000</f>
        <v>0</v>
      </c>
      <c r="E12" s="149">
        <f>(SUMIFS($AC:$AC,$X:$X,E$1,$Y:$Y,$B$2,$Z:$Z,$T12,$AA:$AA,E$2,$AB:$AB,E$3))/1000</f>
        <v>0</v>
      </c>
      <c r="F12" s="150">
        <f>(SUMIFS($AC:$AC,$X:$X,F$1,$Y:$Y,$B$2,$Z:$Z,$T12,$AA:$AA,F$2,$AB:$AB,F$3))/1000</f>
        <v>0</v>
      </c>
      <c r="G12" s="151">
        <f>IF(ISERR((C12+D12+E12-F12)/(K38+L38+D12+E12))=TRUE,0,MIN(MAX((C12+D12+E12-F12)/(K38+L38+D12+E12),0%),100%))</f>
        <v>0</v>
      </c>
      <c r="H12" s="119">
        <f>(SUMIFS($AC:$AC,$X:$X,H$1,$Y:$Y,$B$2,$Z:$Z,$T12,$AA:$AA,H$2,$AB:$AB,H$3))/1000</f>
        <v>0</v>
      </c>
      <c r="I12" s="150">
        <f>(SUMIFS($AC:$AC,$X:$X,I$1,$Y:$Y,$B$2,$Z:$Z,$T12,$AA:$AA,I$2,$AB:$AB,I$3))/1000</f>
        <v>0</v>
      </c>
      <c r="J12" s="113">
        <f>MAX(C12+D12+E12-F12+H12*1.5-I12*1.5,0)</f>
        <v>0</v>
      </c>
      <c r="K12" s="112">
        <f>R38</f>
        <v>0</v>
      </c>
      <c r="L12" s="152">
        <f>(SUMIFS($AI:$AI,$AD:$AD,L$1,$AE:$AE,$B$2,$AF:$AF,$T12,$AG:$AG,L$2,$AH:$AH,L$3))/1000</f>
        <v>0</v>
      </c>
      <c r="M12" s="149">
        <f>(SUMIFS($AI:$AI,$AD:$AD,M$1,$AE:$AE,$B$2,$AF:$AF,$T12,$AG:$AG,M$2,$AH:$AH,M$3))/1000</f>
        <v>0</v>
      </c>
      <c r="N12" s="150">
        <f>(SUMIFS($AI:$AI,$AD:$AD,N$1,$AE:$AE,$B$2,$AF:$AF,$T12,$AG:$AG,N$2,$AH:$AH,N$3))/1000</f>
        <v>0</v>
      </c>
      <c r="O12" s="119">
        <f>(SUMIFS($AI:$AI,$AD:$AD,O$1,$AE:$AE,$B$2,$AF:$AF,$T12,$AG:$AG,O$2,$AH:$AH,O$3))/1000</f>
        <v>0</v>
      </c>
      <c r="P12" s="150">
        <f>(SUMIFS($AI:$AI,$AD:$AD,P$1,$AE:$AE,$B$2,$AF:$AF,$T12,$AG:$AG,P$2,$AH:$AH,P$3))/1000</f>
        <v>0</v>
      </c>
      <c r="Q12" s="153">
        <f>MAX(K12+L12+M12-N12+O12*1.5-P12*1.5,0)</f>
        <v>0</v>
      </c>
      <c r="R12" s="64"/>
      <c r="T12" s="194" t="s">
        <v>11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x14ac:dyDescent="0.3">
      <c r="A13" s="35"/>
      <c r="B13" s="154" t="s">
        <v>152</v>
      </c>
      <c r="C13" s="148">
        <f>N39</f>
        <v>0</v>
      </c>
      <c r="D13" s="119">
        <f>(SUMIFS($AC:$AC,$X:$X,D$1,$Y:$Y,$B$2,$Z:$Z,$T13,$AA:$AA,D$2,$AB:$AB,D$3))/1000</f>
        <v>0</v>
      </c>
      <c r="E13" s="149">
        <f>(SUMIFS($AC:$AC,$X:$X,E$1,$Y:$Y,$B$2,$Z:$Z,$T13,$AA:$AA,E$2,$AB:$AB,E$3))/1000</f>
        <v>0</v>
      </c>
      <c r="F13" s="150">
        <f>(SUMIFS($AC:$AC,$X:$X,F$1,$Y:$Y,$B$2,$Z:$Z,$T13,$AA:$AA,F$2,$AB:$AB,F$3))/1000</f>
        <v>0</v>
      </c>
      <c r="G13" s="151">
        <f>IF(ISERR((C13+D13+E13-F13)/(K39+L39+D13+E13))=TRUE,0,MIN(MAX((C13+D13+E13-F13)/(K39+L39+D13+E13),0%),100%))</f>
        <v>0</v>
      </c>
      <c r="H13" s="119">
        <f>(SUMIFS($AC:$AC,$X:$X,H$1,$Y:$Y,$B$2,$Z:$Z,$T13,$AA:$AA,H$2,$AB:$AB,H$3))/1000</f>
        <v>0</v>
      </c>
      <c r="I13" s="150">
        <f>(SUMIFS($AC:$AC,$X:$X,I$1,$Y:$Y,$B$2,$Z:$Z,$T13,$AA:$AA,I$2,$AB:$AB,I$3))/1000</f>
        <v>0</v>
      </c>
      <c r="J13" s="113">
        <f>MAX(C13+D13+E13-F13+H13*1.5-I13*1.5,0)</f>
        <v>0</v>
      </c>
      <c r="K13" s="112">
        <f>R39</f>
        <v>0</v>
      </c>
      <c r="L13" s="152">
        <f>(SUMIFS($AI:$AI,$AD:$AD,L$1,$AE:$AE,$B$2,$AF:$AF,$T13,$AG:$AG,L$2,$AH:$AH,L$3))/1000</f>
        <v>0</v>
      </c>
      <c r="M13" s="149">
        <f>(SUMIFS($AI:$AI,$AD:$AD,M$1,$AE:$AE,$B$2,$AF:$AF,$T13,$AG:$AG,M$2,$AH:$AH,M$3))/1000</f>
        <v>0</v>
      </c>
      <c r="N13" s="150">
        <f>(SUMIFS($AI:$AI,$AD:$AD,N$1,$AE:$AE,$B$2,$AF:$AF,$T13,$AG:$AG,N$2,$AH:$AH,N$3))/1000</f>
        <v>0</v>
      </c>
      <c r="O13" s="119">
        <f>(SUMIFS($AI:$AI,$AD:$AD,O$1,$AE:$AE,$B$2,$AF:$AF,$T13,$AG:$AG,O$2,$AH:$AH,O$3))/1000</f>
        <v>0</v>
      </c>
      <c r="P13" s="150">
        <f>(SUMIFS($AI:$AI,$AD:$AD,P$1,$AE:$AE,$B$2,$AF:$AF,$T13,$AG:$AG,P$2,$AH:$AH,P$3))/1000</f>
        <v>0</v>
      </c>
      <c r="Q13" s="153">
        <f>MAX(K13+L13+M13-N13+O13*1.5-P13*1.5,0)</f>
        <v>0</v>
      </c>
      <c r="R13" s="64"/>
      <c r="T13" s="194" t="s">
        <v>12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x14ac:dyDescent="0.3">
      <c r="A14" s="35"/>
      <c r="B14" s="154" t="s">
        <v>118</v>
      </c>
      <c r="C14" s="148">
        <f>N40</f>
        <v>0</v>
      </c>
      <c r="D14" s="119">
        <f>(SUMIFS($AC:$AC,$X:$X,D$1,$Y:$Y,$B$2,$Z:$Z,$T14,$AA:$AA,D$2,$AB:$AB,D$3))/1000</f>
        <v>0</v>
      </c>
      <c r="E14" s="149">
        <f>(SUMIFS($AC:$AC,$X:$X,E$1,$Y:$Y,$B$2,$Z:$Z,$T14,$AA:$AA,E$2,$AB:$AB,E$3))/1000</f>
        <v>0</v>
      </c>
      <c r="F14" s="150">
        <f>(SUMIFS($AC:$AC,$X:$X,F$1,$Y:$Y,$B$2,$Z:$Z,$T14,$AA:$AA,F$2,$AB:$AB,F$3))/1000</f>
        <v>0</v>
      </c>
      <c r="G14" s="151">
        <f>IF(ISERR((C14+D14+E14-F14)/(K40+L40+D14+E14))=TRUE,0,MIN(MAX((C14+D14+E14-F14)/(K40+L40+D14+E14),0%),100%))</f>
        <v>0</v>
      </c>
      <c r="H14" s="119">
        <f>(SUMIFS($AC:$AC,$X:$X,H$1,$Y:$Y,$B$2,$Z:$Z,$T14,$AA:$AA,H$2,$AB:$AB,H$3))/1000</f>
        <v>0</v>
      </c>
      <c r="I14" s="150">
        <f>(SUMIFS($AC:$AC,$X:$X,I$1,$Y:$Y,$B$2,$Z:$Z,$T14,$AA:$AA,I$2,$AB:$AB,I$3))/1000</f>
        <v>0</v>
      </c>
      <c r="J14" s="113">
        <f>MAX(C14+D14+E14-F14+H14*1.5-I14*1.5,0)</f>
        <v>0</v>
      </c>
      <c r="K14" s="112">
        <f>R40</f>
        <v>0</v>
      </c>
      <c r="L14" s="152">
        <f>(SUMIFS($AI:$AI,$AD:$AD,L$1,$AE:$AE,$B$2,$AF:$AF,$T14,$AG:$AG,L$2,$AH:$AH,L$3))/1000</f>
        <v>0</v>
      </c>
      <c r="M14" s="149">
        <f>(SUMIFS($AI:$AI,$AD:$AD,M$1,$AE:$AE,$B$2,$AF:$AF,$T14,$AG:$AG,M$2,$AH:$AH,M$3))/1000</f>
        <v>0</v>
      </c>
      <c r="N14" s="150">
        <f>(SUMIFS($AI:$AI,$AD:$AD,N$1,$AE:$AE,$B$2,$AF:$AF,$T14,$AG:$AG,N$2,$AH:$AH,N$3))/1000</f>
        <v>0</v>
      </c>
      <c r="O14" s="119">
        <f>(SUMIFS($AI:$AI,$AD:$AD,O$1,$AE:$AE,$B$2,$AF:$AF,$T14,$AG:$AG,O$2,$AH:$AH,O$3))/1000</f>
        <v>0</v>
      </c>
      <c r="P14" s="150">
        <f>(SUMIFS($AI:$AI,$AD:$AD,P$1,$AE:$AE,$B$2,$AF:$AF,$T14,$AG:$AG,P$2,$AH:$AH,P$3))/1000</f>
        <v>0</v>
      </c>
      <c r="Q14" s="153">
        <f>MAX(K14+L14+M14-N14+O14*1.5-P14*1.5,0)</f>
        <v>0</v>
      </c>
      <c r="R14" s="64"/>
      <c r="T14" s="194" t="s">
        <v>13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x14ac:dyDescent="0.3">
      <c r="A15" s="35"/>
      <c r="B15" s="154" t="s">
        <v>153</v>
      </c>
      <c r="C15" s="148">
        <f>N41</f>
        <v>0</v>
      </c>
      <c r="D15" s="119">
        <f>(SUMIFS($AC:$AC,$X:$X,D$1,$Y:$Y,$B$2,$Z:$Z,$T15,$AA:$AA,D$2,$AB:$AB,D$3))/1000</f>
        <v>0</v>
      </c>
      <c r="E15" s="149">
        <f>(SUMIFS($AC:$AC,$X:$X,E$1,$Y:$Y,$B$2,$Z:$Z,$T15,$AA:$AA,E$2,$AB:$AB,E$3))/1000</f>
        <v>0</v>
      </c>
      <c r="F15" s="150">
        <f>(SUMIFS($AC:$AC,$X:$X,F$1,$Y:$Y,$B$2,$Z:$Z,$T15,$AA:$AA,F$2,$AB:$AB,F$3))/1000</f>
        <v>0</v>
      </c>
      <c r="G15" s="151">
        <f>IF(ISERR((C15+D15+E15-F15)/(K41+L41+D15+E15))=TRUE,0,MIN(MAX((C15+D15+E15-F15)/(K41+L41+D15+E15),0%),100%))</f>
        <v>0</v>
      </c>
      <c r="H15" s="119">
        <f>(SUMIFS($AC:$AC,$X:$X,H$1,$Y:$Y,$B$2,$Z:$Z,$T15,$AA:$AA,H$2,$AB:$AB,H$3))/1000</f>
        <v>0</v>
      </c>
      <c r="I15" s="150">
        <f>(SUMIFS($AC:$AC,$X:$X,I$1,$Y:$Y,$B$2,$Z:$Z,$T15,$AA:$AA,I$2,$AB:$AB,I$3))/1000</f>
        <v>0</v>
      </c>
      <c r="J15" s="113">
        <f>MAX(C15+D15+E15-F15+H15*1.5-I15*1.5,0)</f>
        <v>0</v>
      </c>
      <c r="K15" s="112">
        <f>R41</f>
        <v>0</v>
      </c>
      <c r="L15" s="152">
        <f>(SUMIFS($AI:$AI,$AD:$AD,L$1,$AE:$AE,$B$2,$AF:$AF,$T15,$AG:$AG,L$2,$AH:$AH,L$3))/1000</f>
        <v>0</v>
      </c>
      <c r="M15" s="149">
        <f>(SUMIFS($AI:$AI,$AD:$AD,M$1,$AE:$AE,$B$2,$AF:$AF,$T15,$AG:$AG,M$2,$AH:$AH,M$3))/1000</f>
        <v>0</v>
      </c>
      <c r="N15" s="150">
        <f>(SUMIFS($AI:$AI,$AD:$AD,N$1,$AE:$AE,$B$2,$AF:$AF,$T15,$AG:$AG,N$2,$AH:$AH,N$3))/1000</f>
        <v>0</v>
      </c>
      <c r="O15" s="119">
        <f>(SUMIFS($AI:$AI,$AD:$AD,O$1,$AE:$AE,$B$2,$AF:$AF,$T15,$AG:$AG,O$2,$AH:$AH,O$3))/1000</f>
        <v>0</v>
      </c>
      <c r="P15" s="150">
        <f>(SUMIFS($AI:$AI,$AD:$AD,P$1,$AE:$AE,$B$2,$AF:$AF,$T15,$AG:$AG,P$2,$AH:$AH,P$3))/1000</f>
        <v>0</v>
      </c>
      <c r="Q15" s="153">
        <f>MAX(K15+L15+M15-N15+O15*1.5-P15*1.5,0)</f>
        <v>0</v>
      </c>
      <c r="R15" s="64"/>
      <c r="T15" s="194" t="s">
        <v>14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x14ac:dyDescent="0.3">
      <c r="A16" s="35"/>
      <c r="B16" s="154" t="s">
        <v>154</v>
      </c>
      <c r="C16" s="148">
        <f>N42</f>
        <v>0</v>
      </c>
      <c r="D16" s="119">
        <f>(SUMIFS($AC:$AC,$X:$X,D$1,$Y:$Y,$B$2,$Z:$Z,$T16,$AA:$AA,D$2,$AB:$AB,D$3))/1000</f>
        <v>0</v>
      </c>
      <c r="E16" s="149">
        <f>(SUMIFS($AC:$AC,$X:$X,E$1,$Y:$Y,$B$2,$Z:$Z,$T16,$AA:$AA,E$2,$AB:$AB,E$3))/1000</f>
        <v>0</v>
      </c>
      <c r="F16" s="150">
        <f>(SUMIFS($AC:$AC,$X:$X,F$1,$Y:$Y,$B$2,$Z:$Z,$T16,$AA:$AA,F$2,$AB:$AB,F$3))/1000</f>
        <v>0</v>
      </c>
      <c r="G16" s="151">
        <f>IF(ISERR((C16+D16+E16-F16)/(K42+L42+D16+E16))=TRUE,0,MIN(MAX((C16+D16+E16-F16)/(K42+L42+D16+E16),0%),100%))</f>
        <v>0</v>
      </c>
      <c r="H16" s="119">
        <f>(SUMIFS($AC:$AC,$X:$X,H$1,$Y:$Y,$B$2,$Z:$Z,$T16,$AA:$AA,H$2,$AB:$AB,H$3))/1000</f>
        <v>0</v>
      </c>
      <c r="I16" s="150">
        <f>(SUMIFS($AC:$AC,$X:$X,I$1,$Y:$Y,$B$2,$Z:$Z,$T16,$AA:$AA,I$2,$AB:$AB,I$3))/1000</f>
        <v>0</v>
      </c>
      <c r="J16" s="113">
        <f>MAX(C16+D16+E16-F16+H16*1.5-I16*1.5,0)</f>
        <v>0</v>
      </c>
      <c r="K16" s="112">
        <f>R42</f>
        <v>0</v>
      </c>
      <c r="L16" s="152">
        <f>(SUMIFS($AI:$AI,$AD:$AD,L$1,$AE:$AE,$B$2,$AF:$AF,$T16,$AG:$AG,L$2,$AH:$AH,L$3))/1000</f>
        <v>0</v>
      </c>
      <c r="M16" s="149">
        <f>(SUMIFS($AI:$AI,$AD:$AD,M$1,$AE:$AE,$B$2,$AF:$AF,$T16,$AG:$AG,M$2,$AH:$AH,M$3))/1000</f>
        <v>0</v>
      </c>
      <c r="N16" s="150">
        <f>(SUMIFS($AI:$AI,$AD:$AD,N$1,$AE:$AE,$B$2,$AF:$AF,$T16,$AG:$AG,N$2,$AH:$AH,N$3))/1000</f>
        <v>0</v>
      </c>
      <c r="O16" s="119">
        <f>(SUMIFS($AI:$AI,$AD:$AD,O$1,$AE:$AE,$B$2,$AF:$AF,$T16,$AG:$AG,O$2,$AH:$AH,O$3))/1000</f>
        <v>0</v>
      </c>
      <c r="P16" s="150">
        <f>(SUMIFS($AI:$AI,$AD:$AD,P$1,$AE:$AE,$B$2,$AF:$AF,$T16,$AG:$AG,P$2,$AH:$AH,P$3))/1000</f>
        <v>0</v>
      </c>
      <c r="Q16" s="153">
        <f>MAX(K16+L16+M16-N16+O16*1.5-P16*1.5,0)</f>
        <v>0</v>
      </c>
      <c r="R16" s="64"/>
      <c r="T16" s="194" t="s">
        <v>41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x14ac:dyDescent="0.3">
      <c r="A17" s="35"/>
      <c r="B17" s="154" t="s">
        <v>119</v>
      </c>
      <c r="C17" s="148">
        <f>N43</f>
        <v>0</v>
      </c>
      <c r="D17" s="119">
        <f>(SUMIFS($AC:$AC,$X:$X,D$1,$Y:$Y,$B$2,$Z:$Z,$T17,$AA:$AA,D$2,$AB:$AB,D$3))/1000</f>
        <v>0</v>
      </c>
      <c r="E17" s="149">
        <f>(SUMIFS($AC:$AC,$X:$X,E$1,$Y:$Y,$B$2,$Z:$Z,$T17,$AA:$AA,E$2,$AB:$AB,E$3))/1000</f>
        <v>0</v>
      </c>
      <c r="F17" s="150">
        <f>(SUMIFS($AC:$AC,$X:$X,F$1,$Y:$Y,$B$2,$Z:$Z,$T17,$AA:$AA,F$2,$AB:$AB,F$3))/1000</f>
        <v>0</v>
      </c>
      <c r="G17" s="151">
        <f>IF(ISERR((C17+D17+E17-F17)/(K43+L43+D17+E17))=TRUE,0,MIN(MAX((C17+D17+E17-F17)/(K43+L43+D17+E17),0%),100%))</f>
        <v>0</v>
      </c>
      <c r="H17" s="119">
        <f>(SUMIFS($AC:$AC,$X:$X,H$1,$Y:$Y,$B$2,$Z:$Z,$T17,$AA:$AA,H$2,$AB:$AB,H$3))/1000</f>
        <v>0</v>
      </c>
      <c r="I17" s="150">
        <f>(SUMIFS($AC:$AC,$X:$X,I$1,$Y:$Y,$B$2,$Z:$Z,$T17,$AA:$AA,I$2,$AB:$AB,I$3))/1000</f>
        <v>0</v>
      </c>
      <c r="J17" s="113">
        <f>MAX(C17+D17+E17-F17+H17*1.5-I17*1.5,0)</f>
        <v>0</v>
      </c>
      <c r="K17" s="112">
        <f>R43</f>
        <v>0</v>
      </c>
      <c r="L17" s="152">
        <f>(SUMIFS($AI:$AI,$AD:$AD,L$1,$AE:$AE,$B$2,$AF:$AF,$T17,$AG:$AG,L$2,$AH:$AH,L$3))/1000</f>
        <v>0</v>
      </c>
      <c r="M17" s="149">
        <f>(SUMIFS($AI:$AI,$AD:$AD,M$1,$AE:$AE,$B$2,$AF:$AF,$T17,$AG:$AG,M$2,$AH:$AH,M$3))/1000</f>
        <v>0</v>
      </c>
      <c r="N17" s="150">
        <f>(SUMIFS($AI:$AI,$AD:$AD,N$1,$AE:$AE,$B$2,$AF:$AF,$T17,$AG:$AG,N$2,$AH:$AH,N$3))/1000</f>
        <v>0</v>
      </c>
      <c r="O17" s="119">
        <f>(SUMIFS($AI:$AI,$AD:$AD,O$1,$AE:$AE,$B$2,$AF:$AF,$T17,$AG:$AG,O$2,$AH:$AH,O$3))/1000</f>
        <v>0</v>
      </c>
      <c r="P17" s="150">
        <f>(SUMIFS($AI:$AI,$AD:$AD,P$1,$AE:$AE,$B$2,$AF:$AF,$T17,$AG:$AG,P$2,$AH:$AH,P$3))/1000</f>
        <v>0</v>
      </c>
      <c r="Q17" s="153">
        <f>MAX(K17+L17+M17-N17+O17*1.5-P17*1.5,0)</f>
        <v>0</v>
      </c>
      <c r="R17" s="64"/>
      <c r="T17" s="194" t="s">
        <v>15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">
      <c r="A18" s="35"/>
      <c r="B18" s="154" t="s">
        <v>120</v>
      </c>
      <c r="C18" s="148">
        <f>N44</f>
        <v>0</v>
      </c>
      <c r="D18" s="119">
        <f>(SUMIFS($AC:$AC,$X:$X,D$1,$Y:$Y,$B$2,$Z:$Z,$T18,$AA:$AA,D$2,$AB:$AB,D$3))/1000</f>
        <v>0</v>
      </c>
      <c r="E18" s="149">
        <f>(SUMIFS($AC:$AC,$X:$X,E$1,$Y:$Y,$B$2,$Z:$Z,$T18,$AA:$AA,E$2,$AB:$AB,E$3))/1000</f>
        <v>0</v>
      </c>
      <c r="F18" s="150">
        <f>(SUMIFS($AC:$AC,$X:$X,F$1,$Y:$Y,$B$2,$Z:$Z,$T18,$AA:$AA,F$2,$AB:$AB,F$3))/1000</f>
        <v>0</v>
      </c>
      <c r="G18" s="151">
        <f>IF(ISERR((C18+D18+E18-F18)/(K44+L44+D18+E18))=TRUE,0,MIN(MAX((C18+D18+E18-F18)/(K44+L44+D18+E18),0%),100%))</f>
        <v>0</v>
      </c>
      <c r="H18" s="119">
        <f>(SUMIFS($AC:$AC,$X:$X,H$1,$Y:$Y,$B$2,$Z:$Z,$T18,$AA:$AA,H$2,$AB:$AB,H$3))/1000</f>
        <v>0</v>
      </c>
      <c r="I18" s="150">
        <f>(SUMIFS($AC:$AC,$X:$X,I$1,$Y:$Y,$B$2,$Z:$Z,$T18,$AA:$AA,I$2,$AB:$AB,I$3))/1000</f>
        <v>0</v>
      </c>
      <c r="J18" s="113">
        <f>MAX(C18+D18+E18-F18+H18*1.5-I18*1.5,0)</f>
        <v>0</v>
      </c>
      <c r="K18" s="112">
        <f>R44</f>
        <v>0</v>
      </c>
      <c r="L18" s="152">
        <f>(SUMIFS($AI:$AI,$AD:$AD,L$1,$AE:$AE,$B$2,$AF:$AF,$T18,$AG:$AG,L$2,$AH:$AH,L$3))/1000</f>
        <v>0</v>
      </c>
      <c r="M18" s="149">
        <f>(SUMIFS($AI:$AI,$AD:$AD,M$1,$AE:$AE,$B$2,$AF:$AF,$T18,$AG:$AG,M$2,$AH:$AH,M$3))/1000</f>
        <v>0</v>
      </c>
      <c r="N18" s="150">
        <f>(SUMIFS($AI:$AI,$AD:$AD,N$1,$AE:$AE,$B$2,$AF:$AF,$T18,$AG:$AG,N$2,$AH:$AH,N$3))/1000</f>
        <v>0</v>
      </c>
      <c r="O18" s="119">
        <f>(SUMIFS($AI:$AI,$AD:$AD,O$1,$AE:$AE,$B$2,$AF:$AF,$T18,$AG:$AG,O$2,$AH:$AH,O$3))/1000</f>
        <v>0</v>
      </c>
      <c r="P18" s="150">
        <f>(SUMIFS($AI:$AI,$AD:$AD,P$1,$AE:$AE,$B$2,$AF:$AF,$T18,$AG:$AG,P$2,$AH:$AH,P$3))/1000</f>
        <v>0</v>
      </c>
      <c r="Q18" s="153">
        <f>MAX(K18+L18+M18-N18+O18*1.5-P18*1.5,0)</f>
        <v>0</v>
      </c>
      <c r="R18" s="64"/>
      <c r="T18" s="194" t="s">
        <v>16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">
      <c r="A19" s="35"/>
      <c r="B19" s="154" t="s">
        <v>121</v>
      </c>
      <c r="C19" s="148">
        <f>N45</f>
        <v>0</v>
      </c>
      <c r="D19" s="119">
        <f>(SUMIFS($AC:$AC,$X:$X,D$1,$Y:$Y,$B$2,$Z:$Z,$T19,$AA:$AA,D$2,$AB:$AB,D$3))/1000</f>
        <v>0</v>
      </c>
      <c r="E19" s="149">
        <f>(SUMIFS($AC:$AC,$X:$X,E$1,$Y:$Y,$B$2,$Z:$Z,$T19,$AA:$AA,E$2,$AB:$AB,E$3))/1000</f>
        <v>0</v>
      </c>
      <c r="F19" s="150">
        <f>(SUMIFS($AC:$AC,$X:$X,F$1,$Y:$Y,$B$2,$Z:$Z,$T19,$AA:$AA,F$2,$AB:$AB,F$3))/1000</f>
        <v>0</v>
      </c>
      <c r="G19" s="151">
        <f>IF(ISERR((C19+D19+E19-F19)/(K45+L45+D19+E19))=TRUE,0,MIN(MAX((C19+D19+E19-F19)/(K45+L45+D19+E19),0%),100%))</f>
        <v>0</v>
      </c>
      <c r="H19" s="119">
        <f>(SUMIFS($AC:$AC,$X:$X,H$1,$Y:$Y,$B$2,$Z:$Z,$T19,$AA:$AA,H$2,$AB:$AB,H$3))/1000</f>
        <v>0</v>
      </c>
      <c r="I19" s="150">
        <f>(SUMIFS($AC:$AC,$X:$X,I$1,$Y:$Y,$B$2,$Z:$Z,$T19,$AA:$AA,I$2,$AB:$AB,I$3))/1000</f>
        <v>0</v>
      </c>
      <c r="J19" s="113">
        <f>MAX(C19+D19+E19-F19+H19*1.5-I19*1.5,0)</f>
        <v>0</v>
      </c>
      <c r="K19" s="112">
        <f>R45</f>
        <v>0</v>
      </c>
      <c r="L19" s="152">
        <f>(SUMIFS($AI:$AI,$AD:$AD,L$1,$AE:$AE,$B$2,$AF:$AF,$T19,$AG:$AG,L$2,$AH:$AH,L$3))/1000</f>
        <v>0</v>
      </c>
      <c r="M19" s="149">
        <f>(SUMIFS($AI:$AI,$AD:$AD,M$1,$AE:$AE,$B$2,$AF:$AF,$T19,$AG:$AG,M$2,$AH:$AH,M$3))/1000</f>
        <v>0</v>
      </c>
      <c r="N19" s="150">
        <f>(SUMIFS($AI:$AI,$AD:$AD,N$1,$AE:$AE,$B$2,$AF:$AF,$T19,$AG:$AG,N$2,$AH:$AH,N$3))/1000</f>
        <v>0</v>
      </c>
      <c r="O19" s="119">
        <f>(SUMIFS($AI:$AI,$AD:$AD,O$1,$AE:$AE,$B$2,$AF:$AF,$T19,$AG:$AG,O$2,$AH:$AH,O$3))/1000</f>
        <v>0</v>
      </c>
      <c r="P19" s="150">
        <f>(SUMIFS($AI:$AI,$AD:$AD,P$1,$AE:$AE,$B$2,$AF:$AF,$T19,$AG:$AG,P$2,$AH:$AH,P$3))/1000</f>
        <v>0</v>
      </c>
      <c r="Q19" s="153">
        <f>MAX(K19+L19+M19-N19+O19*1.5-P19*1.5,0)</f>
        <v>0</v>
      </c>
      <c r="R19" s="64"/>
      <c r="T19" s="194" t="s">
        <v>55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">
      <c r="A20" s="35"/>
      <c r="B20" s="154" t="s">
        <v>155</v>
      </c>
      <c r="C20" s="148">
        <f>N46</f>
        <v>0</v>
      </c>
      <c r="D20" s="119">
        <f>(SUMIFS($AC:$AC,$X:$X,D$1,$Y:$Y,$B$2,$Z:$Z,$T20,$AA:$AA,D$2,$AB:$AB,D$3))/1000</f>
        <v>0</v>
      </c>
      <c r="E20" s="149">
        <f>(SUMIFS($AC:$AC,$X:$X,E$1,$Y:$Y,$B$2,$Z:$Z,$T20,$AA:$AA,E$2,$AB:$AB,E$3))/1000</f>
        <v>0</v>
      </c>
      <c r="F20" s="150">
        <f>(SUMIFS($AC:$AC,$X:$X,F$1,$Y:$Y,$B$2,$Z:$Z,$T20,$AA:$AA,F$2,$AB:$AB,F$3))/1000</f>
        <v>0</v>
      </c>
      <c r="G20" s="151">
        <f>IF(ISERR((C20+D20+E20-F20)/(K46+L46+D20+E20))=TRUE,0,MIN(MAX((C20+D20+E20-F20)/(K46+L46+D20+E20),0%),100%))</f>
        <v>0</v>
      </c>
      <c r="H20" s="119">
        <f>(SUMIFS($AC:$AC,$X:$X,H$1,$Y:$Y,$B$2,$Z:$Z,$T20,$AA:$AA,H$2,$AB:$AB,H$3))/1000</f>
        <v>0</v>
      </c>
      <c r="I20" s="150">
        <f>(SUMIFS($AC:$AC,$X:$X,I$1,$Y:$Y,$B$2,$Z:$Z,$T20,$AA:$AA,I$2,$AB:$AB,I$3))/1000</f>
        <v>0</v>
      </c>
      <c r="J20" s="113">
        <f>MAX(C20+D20+E20-F20+H20*1.5-I20*1.5,0)</f>
        <v>0</v>
      </c>
      <c r="K20" s="112">
        <f>R46</f>
        <v>0</v>
      </c>
      <c r="L20" s="152">
        <f>(SUMIFS($AI:$AI,$AD:$AD,L$1,$AE:$AE,$B$2,$AF:$AF,$T20,$AG:$AG,L$2,$AH:$AH,L$3))/1000</f>
        <v>0</v>
      </c>
      <c r="M20" s="149">
        <f>(SUMIFS($AI:$AI,$AD:$AD,M$1,$AE:$AE,$B$2,$AF:$AF,$T20,$AG:$AG,M$2,$AH:$AH,M$3))/1000</f>
        <v>0</v>
      </c>
      <c r="N20" s="150">
        <f>(SUMIFS($AI:$AI,$AD:$AD,N$1,$AE:$AE,$B$2,$AF:$AF,$T20,$AG:$AG,N$2,$AH:$AH,N$3))/1000</f>
        <v>0</v>
      </c>
      <c r="O20" s="119">
        <f>(SUMIFS($AI:$AI,$AD:$AD,O$1,$AE:$AE,$B$2,$AF:$AF,$T20,$AG:$AG,O$2,$AH:$AH,O$3))/1000</f>
        <v>0</v>
      </c>
      <c r="P20" s="150">
        <f>(SUMIFS($AI:$AI,$AD:$AD,P$1,$AE:$AE,$B$2,$AF:$AF,$T20,$AG:$AG,P$2,$AH:$AH,P$3))/1000</f>
        <v>0</v>
      </c>
      <c r="Q20" s="153">
        <f>MAX(K20+L20+M20-N20+O20*1.5-P20*1.5,0)</f>
        <v>0</v>
      </c>
      <c r="R20" s="64"/>
      <c r="T20" s="194" t="s">
        <v>56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x14ac:dyDescent="0.3">
      <c r="A21" s="35"/>
      <c r="B21" s="154" t="s">
        <v>122</v>
      </c>
      <c r="C21" s="148">
        <f>N47</f>
        <v>0</v>
      </c>
      <c r="D21" s="119">
        <f>(SUMIFS($AC:$AC,$X:$X,D$1,$Y:$Y,$B$2,$Z:$Z,$T21,$AA:$AA,D$2,$AB:$AB,D$3))/1000</f>
        <v>0</v>
      </c>
      <c r="E21" s="149">
        <f>(SUMIFS($AC:$AC,$X:$X,E$1,$Y:$Y,$B$2,$Z:$Z,$T21,$AA:$AA,E$2,$AB:$AB,E$3))/1000</f>
        <v>0</v>
      </c>
      <c r="F21" s="150">
        <f>(SUMIFS($AC:$AC,$X:$X,F$1,$Y:$Y,$B$2,$Z:$Z,$T21,$AA:$AA,F$2,$AB:$AB,F$3))/1000</f>
        <v>0</v>
      </c>
      <c r="G21" s="151">
        <f>IF(ISERR((C21+D21+E21-F21)/(K47+L47+D21+E21))=TRUE,0,MIN(MAX((C21+D21+E21-F21)/(K47+L47+D21+E21),0%),100%))</f>
        <v>0</v>
      </c>
      <c r="H21" s="119">
        <f>(SUMIFS($AC:$AC,$X:$X,H$1,$Y:$Y,$B$2,$Z:$Z,$T21,$AA:$AA,H$2,$AB:$AB,H$3))/1000</f>
        <v>0</v>
      </c>
      <c r="I21" s="150">
        <f>(SUMIFS($AC:$AC,$X:$X,I$1,$Y:$Y,$B$2,$Z:$Z,$T21,$AA:$AA,I$2,$AB:$AB,I$3))/1000</f>
        <v>0</v>
      </c>
      <c r="J21" s="113">
        <f>MAX(C21+D21+E21-F21+H21*1.5-I21*1.5,0)</f>
        <v>0</v>
      </c>
      <c r="K21" s="112">
        <f>R47</f>
        <v>0</v>
      </c>
      <c r="L21" s="152">
        <f>(SUMIFS($AI:$AI,$AD:$AD,L$1,$AE:$AE,$B$2,$AF:$AF,$T21,$AG:$AG,L$2,$AH:$AH,L$3))/1000</f>
        <v>0</v>
      </c>
      <c r="M21" s="149">
        <f>(SUMIFS($AI:$AI,$AD:$AD,M$1,$AE:$AE,$B$2,$AF:$AF,$T21,$AG:$AG,M$2,$AH:$AH,M$3))/1000</f>
        <v>0</v>
      </c>
      <c r="N21" s="150">
        <f>(SUMIFS($AI:$AI,$AD:$AD,N$1,$AE:$AE,$B$2,$AF:$AF,$T21,$AG:$AG,N$2,$AH:$AH,N$3))/1000</f>
        <v>0</v>
      </c>
      <c r="O21" s="119">
        <f>(SUMIFS($AI:$AI,$AD:$AD,O$1,$AE:$AE,$B$2,$AF:$AF,$T21,$AG:$AG,O$2,$AH:$AH,O$3))/1000</f>
        <v>0</v>
      </c>
      <c r="P21" s="150">
        <f>(SUMIFS($AI:$AI,$AD:$AD,P$1,$AE:$AE,$B$2,$AF:$AF,$T21,$AG:$AG,P$2,$AH:$AH,P$3))/1000</f>
        <v>0</v>
      </c>
      <c r="Q21" s="153">
        <f>MAX(K21+L21+M21-N21+O21*1.5-P21*1.5,0)</f>
        <v>0</v>
      </c>
      <c r="R21" s="64"/>
      <c r="T21" s="194" t="s">
        <v>57</v>
      </c>
    </row>
    <row r="22" spans="1:35" x14ac:dyDescent="0.3">
      <c r="A22" s="35"/>
      <c r="B22" s="154" t="s">
        <v>156</v>
      </c>
      <c r="C22" s="148">
        <f>N48</f>
        <v>0</v>
      </c>
      <c r="D22" s="119">
        <f>(SUMIFS($AC:$AC,$X:$X,D$1,$Y:$Y,$B$2,$Z:$Z,$T22,$AA:$AA,D$2,$AB:$AB,D$3))/1000</f>
        <v>0</v>
      </c>
      <c r="E22" s="149">
        <f>(SUMIFS($AC:$AC,$X:$X,E$1,$Y:$Y,$B$2,$Z:$Z,$T22,$AA:$AA,E$2,$AB:$AB,E$3))/1000</f>
        <v>0</v>
      </c>
      <c r="F22" s="150">
        <f>(SUMIFS($AC:$AC,$X:$X,F$1,$Y:$Y,$B$2,$Z:$Z,$T22,$AA:$AA,F$2,$AB:$AB,F$3))/1000</f>
        <v>0</v>
      </c>
      <c r="G22" s="151">
        <f>IF(ISERR((C22+D22+E22-F22)/(K48+L48+D22+E22))=TRUE,0,MIN(MAX((C22+D22+E22-F22)/(K48+L48+D22+E22),0%),100%))</f>
        <v>0</v>
      </c>
      <c r="H22" s="119">
        <f>(SUMIFS($AC:$AC,$X:$X,H$1,$Y:$Y,$B$2,$Z:$Z,$T22,$AA:$AA,H$2,$AB:$AB,H$3))/1000</f>
        <v>0</v>
      </c>
      <c r="I22" s="150">
        <f>(SUMIFS($AC:$AC,$X:$X,I$1,$Y:$Y,$B$2,$Z:$Z,$T22,$AA:$AA,I$2,$AB:$AB,I$3))/1000</f>
        <v>0</v>
      </c>
      <c r="J22" s="113">
        <f>MAX(C22+D22+E22-F22+H22*1.5-I22*1.5,0)</f>
        <v>0</v>
      </c>
      <c r="K22" s="112">
        <f>R48</f>
        <v>0</v>
      </c>
      <c r="L22" s="152">
        <f>(SUMIFS($AI:$AI,$AD:$AD,L$1,$AE:$AE,$B$2,$AF:$AF,$T22,$AG:$AG,L$2,$AH:$AH,L$3))/1000</f>
        <v>0</v>
      </c>
      <c r="M22" s="149">
        <f>(SUMIFS($AI:$AI,$AD:$AD,M$1,$AE:$AE,$B$2,$AF:$AF,$T22,$AG:$AG,M$2,$AH:$AH,M$3))/1000</f>
        <v>0</v>
      </c>
      <c r="N22" s="150">
        <f>(SUMIFS($AI:$AI,$AD:$AD,N$1,$AE:$AE,$B$2,$AF:$AF,$T22,$AG:$AG,N$2,$AH:$AH,N$3))/1000</f>
        <v>0</v>
      </c>
      <c r="O22" s="119">
        <f>(SUMIFS($AI:$AI,$AD:$AD,O$1,$AE:$AE,$B$2,$AF:$AF,$T22,$AG:$AG,O$2,$AH:$AH,O$3))/1000</f>
        <v>0</v>
      </c>
      <c r="P22" s="150">
        <f>(SUMIFS($AI:$AI,$AD:$AD,P$1,$AE:$AE,$B$2,$AF:$AF,$T22,$AG:$AG,P$2,$AH:$AH,P$3))/1000</f>
        <v>0</v>
      </c>
      <c r="Q22" s="153">
        <f>MAX(K22+L22+M22-N22+O22*1.5-P22*1.5,0)</f>
        <v>0</v>
      </c>
      <c r="R22" s="64"/>
      <c r="T22" s="194" t="s">
        <v>58</v>
      </c>
    </row>
    <row r="23" spans="1:35" x14ac:dyDescent="0.3">
      <c r="A23" s="35"/>
      <c r="B23" s="154" t="s">
        <v>123</v>
      </c>
      <c r="C23" s="148">
        <f>N49</f>
        <v>0</v>
      </c>
      <c r="D23" s="119">
        <f>(SUMIFS($AC:$AC,$X:$X,D$1,$Y:$Y,$B$2,$Z:$Z,$T23,$AA:$AA,D$2,$AB:$AB,D$3))/1000</f>
        <v>0</v>
      </c>
      <c r="E23" s="149">
        <f>(SUMIFS($AC:$AC,$X:$X,E$1,$Y:$Y,$B$2,$Z:$Z,$T23,$AA:$AA,E$2,$AB:$AB,E$3))/1000</f>
        <v>0</v>
      </c>
      <c r="F23" s="150">
        <f>(SUMIFS($AC:$AC,$X:$X,F$1,$Y:$Y,$B$2,$Z:$Z,$T23,$AA:$AA,F$2,$AB:$AB,F$3))/1000</f>
        <v>0</v>
      </c>
      <c r="G23" s="151">
        <f>IF(ISERR((C23+D23+E23-F23)/(K49+L49+D23+E23))=TRUE,0,MIN(MAX((C23+D23+E23-F23)/(K49+L49+D23+E23),0%),100%))</f>
        <v>0</v>
      </c>
      <c r="H23" s="119">
        <f>(SUMIFS($AC:$AC,$X:$X,H$1,$Y:$Y,$B$2,$Z:$Z,$T23,$AA:$AA,H$2,$AB:$AB,H$3))/1000</f>
        <v>0</v>
      </c>
      <c r="I23" s="150">
        <f>(SUMIFS($AC:$AC,$X:$X,I$1,$Y:$Y,$B$2,$Z:$Z,$T23,$AA:$AA,I$2,$AB:$AB,I$3))/1000</f>
        <v>0</v>
      </c>
      <c r="J23" s="113">
        <f>MAX(C23+D23+E23-F23+H23*1.5-I23*1.5,0)</f>
        <v>0</v>
      </c>
      <c r="K23" s="112">
        <f>R49</f>
        <v>0</v>
      </c>
      <c r="L23" s="152">
        <f>(SUMIFS($AI:$AI,$AD:$AD,L$1,$AE:$AE,$B$2,$AF:$AF,$T23,$AG:$AG,L$2,$AH:$AH,L$3))/1000</f>
        <v>0</v>
      </c>
      <c r="M23" s="149">
        <f>(SUMIFS($AI:$AI,$AD:$AD,M$1,$AE:$AE,$B$2,$AF:$AF,$T23,$AG:$AG,M$2,$AH:$AH,M$3))/1000</f>
        <v>0</v>
      </c>
      <c r="N23" s="150">
        <f>(SUMIFS($AI:$AI,$AD:$AD,N$1,$AE:$AE,$B$2,$AF:$AF,$T23,$AG:$AG,N$2,$AH:$AH,N$3))/1000</f>
        <v>0</v>
      </c>
      <c r="O23" s="119">
        <f>(SUMIFS($AI:$AI,$AD:$AD,O$1,$AE:$AE,$B$2,$AF:$AF,$T23,$AG:$AG,O$2,$AH:$AH,O$3))/1000</f>
        <v>0</v>
      </c>
      <c r="P23" s="150">
        <f>(SUMIFS($AI:$AI,$AD:$AD,P$1,$AE:$AE,$B$2,$AF:$AF,$T23,$AG:$AG,P$2,$AH:$AH,P$3))/1000</f>
        <v>0</v>
      </c>
      <c r="Q23" s="153">
        <f>MAX(K23+L23+M23-N23+O23*1.5-P23*1.5,0)</f>
        <v>0</v>
      </c>
      <c r="R23" s="64"/>
      <c r="T23" s="194" t="s">
        <v>59</v>
      </c>
    </row>
    <row r="24" spans="1:35" x14ac:dyDescent="0.3">
      <c r="A24" s="35"/>
      <c r="B24" s="154" t="s">
        <v>157</v>
      </c>
      <c r="C24" s="148">
        <f>N50</f>
        <v>0</v>
      </c>
      <c r="D24" s="119">
        <f>(SUMIFS($AC:$AC,$X:$X,D$1,$Y:$Y,$B$2,$Z:$Z,$T24,$AA:$AA,D$2,$AB:$AB,D$3))/1000</f>
        <v>0</v>
      </c>
      <c r="E24" s="149">
        <f>(SUMIFS($AC:$AC,$X:$X,E$1,$Y:$Y,$B$2,$Z:$Z,$T24,$AA:$AA,E$2,$AB:$AB,E$3))/1000</f>
        <v>0</v>
      </c>
      <c r="F24" s="150">
        <f>(SUMIFS($AC:$AC,$X:$X,F$1,$Y:$Y,$B$2,$Z:$Z,$T24,$AA:$AA,F$2,$AB:$AB,F$3))/1000</f>
        <v>0</v>
      </c>
      <c r="G24" s="151">
        <f>IF(ISERR((C24+D24+E24-F24)/(K50+L50+D24+E24))=TRUE,0,MIN(MAX((C24+D24+E24-F24)/(K50+L50+D24+E24),0%),100%))</f>
        <v>0</v>
      </c>
      <c r="H24" s="119">
        <f>(SUMIFS($AC:$AC,$X:$X,H$1,$Y:$Y,$B$2,$Z:$Z,$T24,$AA:$AA,H$2,$AB:$AB,H$3))/1000</f>
        <v>0</v>
      </c>
      <c r="I24" s="150">
        <f>(SUMIFS($AC:$AC,$X:$X,I$1,$Y:$Y,$B$2,$Z:$Z,$T24,$AA:$AA,I$2,$AB:$AB,I$3))/1000</f>
        <v>0</v>
      </c>
      <c r="J24" s="113">
        <f>MAX(C24+D24+E24-F24+H24*1.5-I24*1.5,0)</f>
        <v>0</v>
      </c>
      <c r="K24" s="112">
        <f>R50</f>
        <v>0</v>
      </c>
      <c r="L24" s="152">
        <f>(SUMIFS($AI:$AI,$AD:$AD,L$1,$AE:$AE,$B$2,$AF:$AF,$T24,$AG:$AG,L$2,$AH:$AH,L$3))/1000</f>
        <v>0</v>
      </c>
      <c r="M24" s="149">
        <f>(SUMIFS($AI:$AI,$AD:$AD,M$1,$AE:$AE,$B$2,$AF:$AF,$T24,$AG:$AG,M$2,$AH:$AH,M$3))/1000</f>
        <v>0</v>
      </c>
      <c r="N24" s="150">
        <f>(SUMIFS($AI:$AI,$AD:$AD,N$1,$AE:$AE,$B$2,$AF:$AF,$T24,$AG:$AG,N$2,$AH:$AH,N$3))/1000</f>
        <v>0</v>
      </c>
      <c r="O24" s="119">
        <f>(SUMIFS($AI:$AI,$AD:$AD,O$1,$AE:$AE,$B$2,$AF:$AF,$T24,$AG:$AG,O$2,$AH:$AH,O$3))/1000</f>
        <v>0</v>
      </c>
      <c r="P24" s="150">
        <f>(SUMIFS($AI:$AI,$AD:$AD,P$1,$AE:$AE,$B$2,$AF:$AF,$T24,$AG:$AG,P$2,$AH:$AH,P$3))/1000</f>
        <v>0</v>
      </c>
      <c r="Q24" s="153">
        <f>MAX(K24+L24+M24-N24+O24*1.5-P24*1.5,0)</f>
        <v>0</v>
      </c>
      <c r="R24" s="64"/>
      <c r="T24" s="194" t="s">
        <v>60</v>
      </c>
    </row>
    <row r="25" spans="1:35" x14ac:dyDescent="0.3">
      <c r="A25" s="35"/>
      <c r="B25" s="133" t="s">
        <v>124</v>
      </c>
      <c r="C25" s="155">
        <f>N51</f>
        <v>0</v>
      </c>
      <c r="D25" s="120">
        <f>(SUMIFS($AC:$AC,$X:$X,D$1,$Y:$Y,$B$2,$Z:$Z,$T25,$AA:$AA,D$2,$AB:$AB,D$3))/1000</f>
        <v>0</v>
      </c>
      <c r="E25" s="156">
        <f>(SUMIFS($AC:$AC,$X:$X,E$1,$Y:$Y,$B$2,$Z:$Z,$T25,$AA:$AA,E$2,$AB:$AB,E$3))/1000</f>
        <v>0</v>
      </c>
      <c r="F25" s="157">
        <f>(SUMIFS($AC:$AC,$X:$X,F$1,$Y:$Y,$B$2,$Z:$Z,$T25,$AA:$AA,F$2,$AB:$AB,F$3))/1000</f>
        <v>0</v>
      </c>
      <c r="G25" s="158">
        <f>IF(ISERR((C25+D25+E25-F25)/(K51+L51+D25+E25))=TRUE,0,MIN(MAX((C25+D25+E25-F25)/(K51+L51+D25+E25),0%),100%))</f>
        <v>0</v>
      </c>
      <c r="H25" s="120">
        <f>(SUMIFS($AC:$AC,$X:$X,H$1,$Y:$Y,$B$2,$Z:$Z,$T25,$AA:$AA,H$2,$AB:$AB,H$3))/1000</f>
        <v>0</v>
      </c>
      <c r="I25" s="157">
        <f>(SUMIFS($AC:$AC,$X:$X,I$1,$Y:$Y,$B$2,$Z:$Z,$T25,$AA:$AA,I$2,$AB:$AB,I$3))/1000</f>
        <v>0</v>
      </c>
      <c r="J25" s="115">
        <f>MAX(C25+D25+E25-F25+H25*1.5-I25*1.5,0)</f>
        <v>0</v>
      </c>
      <c r="K25" s="114">
        <f>R51</f>
        <v>0</v>
      </c>
      <c r="L25" s="159">
        <f>(SUMIFS($AI:$AI,$AD:$AD,L$1,$AE:$AE,$B$2,$AF:$AF,$T25,$AG:$AG,L$2,$AH:$AH,L$3))/1000</f>
        <v>0</v>
      </c>
      <c r="M25" s="156">
        <f>(SUMIFS($AI:$AI,$AD:$AD,M$1,$AE:$AE,$B$2,$AF:$AF,$T25,$AG:$AG,M$2,$AH:$AH,M$3))/1000</f>
        <v>0</v>
      </c>
      <c r="N25" s="157">
        <f>(SUMIFS($AI:$AI,$AD:$AD,N$1,$AE:$AE,$B$2,$AF:$AF,$T25,$AG:$AG,N$2,$AH:$AH,N$3))/1000</f>
        <v>0</v>
      </c>
      <c r="O25" s="120">
        <f>(SUMIFS($AI:$AI,$AD:$AD,O$1,$AE:$AE,$B$2,$AF:$AF,$T25,$AG:$AG,O$2,$AH:$AH,O$3))/1000</f>
        <v>0</v>
      </c>
      <c r="P25" s="157">
        <f>(SUMIFS($AI:$AI,$AD:$AD,P$1,$AE:$AE,$B$2,$AF:$AF,$T25,$AG:$AG,P$2,$AH:$AH,P$3))/1000</f>
        <v>0</v>
      </c>
      <c r="Q25" s="160">
        <f>MAX(K25+L25+M25-N25+O25*1.5-P25*1.5,0)</f>
        <v>0</v>
      </c>
      <c r="R25" s="64"/>
      <c r="T25" s="195" t="s">
        <v>61</v>
      </c>
    </row>
    <row r="26" spans="1:35" x14ac:dyDescent="0.3">
      <c r="A26" s="64"/>
      <c r="B26" s="1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17"/>
      <c r="P26" s="64"/>
      <c r="Q26" s="64"/>
      <c r="R26" s="64"/>
    </row>
    <row r="27" spans="1:35" x14ac:dyDescent="0.3">
      <c r="A27" s="64"/>
      <c r="B27" s="14"/>
      <c r="G27" s="123"/>
      <c r="H27" s="123"/>
      <c r="I27" s="123"/>
      <c r="J27" s="10" t="s">
        <v>0</v>
      </c>
      <c r="K27" s="196" t="s">
        <v>38</v>
      </c>
      <c r="L27" s="197" t="s">
        <v>39</v>
      </c>
      <c r="M27" s="198" t="s">
        <v>42</v>
      </c>
      <c r="O27" s="196" t="s">
        <v>38</v>
      </c>
      <c r="P27" s="197" t="s">
        <v>39</v>
      </c>
      <c r="Q27" s="198" t="s">
        <v>42</v>
      </c>
      <c r="R27" s="162"/>
    </row>
    <row r="28" spans="1:35" x14ac:dyDescent="0.3">
      <c r="A28" s="64"/>
      <c r="B28" s="14"/>
      <c r="G28" s="123"/>
      <c r="H28" s="123"/>
      <c r="I28" s="123"/>
      <c r="J28" s="10" t="s">
        <v>204</v>
      </c>
      <c r="K28" s="196" t="s">
        <v>38</v>
      </c>
      <c r="L28" s="197" t="s">
        <v>6</v>
      </c>
      <c r="M28" s="203" t="s">
        <v>6</v>
      </c>
      <c r="O28" s="196" t="s">
        <v>6</v>
      </c>
      <c r="P28" s="197" t="s">
        <v>6</v>
      </c>
      <c r="Q28" s="198" t="s">
        <v>6</v>
      </c>
      <c r="R28" s="162"/>
    </row>
    <row r="29" spans="1:35" x14ac:dyDescent="0.3">
      <c r="A29" s="64"/>
      <c r="B29" s="14"/>
      <c r="G29" s="123"/>
      <c r="H29" s="123"/>
      <c r="I29" s="123"/>
      <c r="J29" s="10" t="s">
        <v>115</v>
      </c>
      <c r="K29" s="196" t="s">
        <v>200</v>
      </c>
      <c r="L29" s="202" t="s">
        <v>201</v>
      </c>
      <c r="M29" s="198" t="s">
        <v>201</v>
      </c>
      <c r="O29" s="196" t="s">
        <v>40</v>
      </c>
      <c r="P29" s="197" t="s">
        <v>201</v>
      </c>
      <c r="Q29" s="198" t="s">
        <v>201</v>
      </c>
      <c r="R29" s="162"/>
    </row>
    <row r="30" spans="1:35" x14ac:dyDescent="0.3">
      <c r="A30" s="64"/>
      <c r="B30" s="14"/>
      <c r="C30" s="64"/>
      <c r="D30" s="64"/>
      <c r="E30" s="64"/>
      <c r="F30" s="64"/>
      <c r="G30" s="64"/>
      <c r="H30" s="64"/>
      <c r="I30" s="64"/>
      <c r="R30" s="162"/>
    </row>
    <row r="31" spans="1:35" x14ac:dyDescent="0.3">
      <c r="A31" s="64"/>
      <c r="B31" s="104" t="s">
        <v>158</v>
      </c>
      <c r="C31" s="118"/>
      <c r="D31" s="118"/>
      <c r="E31" s="118"/>
      <c r="F31" s="118"/>
      <c r="G31" s="118"/>
      <c r="H31" s="118"/>
      <c r="I31" s="118"/>
      <c r="J31" s="118"/>
      <c r="K31" s="64"/>
      <c r="L31" s="64"/>
      <c r="M31" s="64"/>
      <c r="N31" s="64"/>
      <c r="O31" s="117"/>
      <c r="P31" s="117"/>
      <c r="Q31" s="117"/>
      <c r="R31" s="105" t="s">
        <v>116</v>
      </c>
      <c r="X31" s="253" t="s">
        <v>47</v>
      </c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255"/>
    </row>
    <row r="32" spans="1:35" x14ac:dyDescent="0.3">
      <c r="A32" s="64"/>
      <c r="B32" s="125"/>
      <c r="C32" s="17" t="s">
        <v>159</v>
      </c>
      <c r="D32" s="108"/>
      <c r="E32" s="108"/>
      <c r="F32" s="108"/>
      <c r="G32" s="163"/>
      <c r="H32" s="109"/>
      <c r="I32" s="164"/>
      <c r="J32" s="110"/>
      <c r="K32" s="23" t="s">
        <v>160</v>
      </c>
      <c r="L32" s="24"/>
      <c r="M32" s="24"/>
      <c r="N32" s="25"/>
      <c r="O32" s="23" t="s">
        <v>161</v>
      </c>
      <c r="P32" s="24"/>
      <c r="Q32" s="24"/>
      <c r="R32" s="25"/>
      <c r="X32" s="253" t="s">
        <v>206</v>
      </c>
      <c r="Y32" s="254"/>
      <c r="Z32" s="254"/>
      <c r="AA32" s="254"/>
      <c r="AB32" s="254"/>
      <c r="AC32" s="255"/>
      <c r="AD32" s="253" t="s">
        <v>46</v>
      </c>
      <c r="AE32" s="254"/>
      <c r="AF32" s="254"/>
      <c r="AG32" s="254"/>
      <c r="AH32" s="254"/>
      <c r="AI32" s="255"/>
    </row>
    <row r="33" spans="2:35" x14ac:dyDescent="0.3">
      <c r="B33" s="126" t="s">
        <v>162</v>
      </c>
      <c r="C33" s="17" t="s">
        <v>163</v>
      </c>
      <c r="D33" s="18"/>
      <c r="E33" s="18"/>
      <c r="F33" s="165"/>
      <c r="G33" s="18" t="s">
        <v>164</v>
      </c>
      <c r="H33" s="18"/>
      <c r="I33" s="165"/>
      <c r="J33" s="166" t="s">
        <v>165</v>
      </c>
      <c r="K33" s="107" t="s">
        <v>166</v>
      </c>
      <c r="L33" s="108"/>
      <c r="M33" s="110"/>
      <c r="N33" s="167" t="s">
        <v>167</v>
      </c>
      <c r="O33" s="107" t="s">
        <v>168</v>
      </c>
      <c r="P33" s="108"/>
      <c r="Q33" s="110"/>
      <c r="R33" s="168" t="s">
        <v>169</v>
      </c>
      <c r="X33" s="10" t="s">
        <v>0</v>
      </c>
      <c r="Y33" s="10" t="s">
        <v>113</v>
      </c>
      <c r="Z33" s="10" t="s">
        <v>2</v>
      </c>
      <c r="AA33" s="10" t="s">
        <v>114</v>
      </c>
      <c r="AB33" s="10" t="s">
        <v>115</v>
      </c>
      <c r="AC33" s="10" t="s">
        <v>207</v>
      </c>
      <c r="AD33" s="10" t="s">
        <v>0</v>
      </c>
      <c r="AE33" s="10" t="s">
        <v>113</v>
      </c>
      <c r="AF33" s="10" t="s">
        <v>2</v>
      </c>
      <c r="AG33" s="10" t="s">
        <v>114</v>
      </c>
      <c r="AH33" s="10" t="s">
        <v>115</v>
      </c>
      <c r="AI33" s="10" t="s">
        <v>43</v>
      </c>
    </row>
    <row r="34" spans="2:35" x14ac:dyDescent="0.3">
      <c r="B34" s="133"/>
      <c r="C34" s="169" t="s">
        <v>170</v>
      </c>
      <c r="D34" s="170" t="s">
        <v>171</v>
      </c>
      <c r="E34" s="171" t="s">
        <v>172</v>
      </c>
      <c r="F34" s="116" t="s">
        <v>173</v>
      </c>
      <c r="G34" s="172" t="s">
        <v>174</v>
      </c>
      <c r="H34" s="173" t="s">
        <v>175</v>
      </c>
      <c r="I34" s="116" t="s">
        <v>176</v>
      </c>
      <c r="J34" s="116" t="s">
        <v>177</v>
      </c>
      <c r="K34" s="111" t="s">
        <v>178</v>
      </c>
      <c r="L34" s="174" t="s">
        <v>179</v>
      </c>
      <c r="M34" s="175" t="s">
        <v>180</v>
      </c>
      <c r="N34" s="146"/>
      <c r="O34" s="169" t="s">
        <v>181</v>
      </c>
      <c r="P34" s="170" t="s">
        <v>182</v>
      </c>
      <c r="Q34" s="172" t="s">
        <v>183</v>
      </c>
      <c r="R34" s="146"/>
      <c r="T34" s="102" t="s">
        <v>2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2:35" x14ac:dyDescent="0.3">
      <c r="B35" s="147" t="s">
        <v>117</v>
      </c>
      <c r="C35" s="176">
        <f>SUMIFS(보유리스크율_위험계수적용법!AC:AC,보유리스크율_위험계수적용법!$C:$C,보험가격준비금익스포져!$T35)</f>
        <v>0</v>
      </c>
      <c r="D35" s="177">
        <f>SUMIFS(보유리스크율_위험계수적용법!AD:AD,보유리스크율_위험계수적용법!$C:$C,보험가격준비금익스포져!$T35)</f>
        <v>0</v>
      </c>
      <c r="E35" s="178">
        <f>SUMIFS(보유리스크율_위험계수적용법!AE:AE,보유리스크율_위험계수적용법!$C:$C,보험가격준비금익스포져!$T35)</f>
        <v>0</v>
      </c>
      <c r="F35" s="179">
        <f>IF(ISERR((D35-E35)/C35)=TRUE,0,(D35-E35)/C35)</f>
        <v>0</v>
      </c>
      <c r="G35" s="180">
        <f>SUMIFS(보유리스크율_손해율분포법!W:W,보유리스크율_손해율분포법!$C:$C,보험가격준비금익스포져!$T35)</f>
        <v>0</v>
      </c>
      <c r="H35" s="181">
        <f>SUMIFS(보유리스크율_손해율분포법!X:X,보유리스크율_손해율분포법!$C:$C,보험가격준비금익스포져!$T35)</f>
        <v>0</v>
      </c>
      <c r="I35" s="179">
        <f>IF(ISERR(H35/G35)=TRUE,0,(H35/G35))</f>
        <v>0</v>
      </c>
      <c r="J35" s="182">
        <f>MAX(MIN(MAX(F35,I35),100%),0%)</f>
        <v>0</v>
      </c>
      <c r="K35" s="176">
        <f>SUMIFS($AC:$AC,$X:$X,K$27,$Y:$Y,$B$2,$Z:$Z,$T35,$AA:$AA,K$28,$AB:$AB,K$29)</f>
        <v>0</v>
      </c>
      <c r="L35" s="177">
        <f>SUMIFS($AC:$AC,$X:$X,L$27,$Y:$Y,$B$2,$Z:$Z,$T35,$AA:$AA,L$28,$AB:$AB,L$29)</f>
        <v>0</v>
      </c>
      <c r="M35" s="183">
        <f>SUMIFS($AC:$AC,$X:$X,M$27,$Y:$Y,$B$2,$Z:$Z,$T35,$AA:$AA,M$28,$AB:$AB,M$29)</f>
        <v>0</v>
      </c>
      <c r="N35" s="184">
        <f>(K35+L35)*$J35</f>
        <v>0</v>
      </c>
      <c r="O35" s="176">
        <f>(SUMIFS($AI:$AI,$AD:$AD,O$27,$AE:$AE,$B$2,$AF:$AF,$T35,$AG:$AG,O$28,$AH:$AH,O$29))/1000</f>
        <v>0</v>
      </c>
      <c r="P35" s="177">
        <f>(SUMIFS($AI:$AI,$AD:$AD,P$27,$AE:$AE,$B$2,$AF:$AF,$T35,$AG:$AG,P$28,$AH:$AH,P$29))/1000</f>
        <v>0</v>
      </c>
      <c r="Q35" s="183">
        <f>(SUMIFS($AI:$AI,$AD:$AD,Q$27,$AE:$AE,$B$2,$AF:$AF,$T35,$AG:$AG,Q$28,$AH:$AH,Q$29))/1000</f>
        <v>0</v>
      </c>
      <c r="R35" s="184">
        <f>(O35+P35)*$J35</f>
        <v>0</v>
      </c>
      <c r="T35" s="194" t="s">
        <v>8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2:35" x14ac:dyDescent="0.3">
      <c r="B36" s="154" t="s">
        <v>184</v>
      </c>
      <c r="C36" s="119">
        <f>SUMIFS(보유리스크율_위험계수적용법!AC:AC,보유리스크율_위험계수적용법!$C:$C,보험가격준비금익스포져!$T36)</f>
        <v>0</v>
      </c>
      <c r="D36" s="149">
        <f>SUMIFS(보유리스크율_위험계수적용법!AD:AD,보유리스크율_위험계수적용법!$C:$C,보험가격준비금익스포져!$T36)</f>
        <v>0</v>
      </c>
      <c r="E36" s="150">
        <f>SUMIFS(보유리스크율_위험계수적용법!AE:AE,보유리스크율_위험계수적용법!$C:$C,보험가격준비금익스포져!$T36)</f>
        <v>0</v>
      </c>
      <c r="F36" s="185">
        <f>IF(ISERR((D36-E36)/C36)=TRUE,0,(D36-E36)/C36)</f>
        <v>0</v>
      </c>
      <c r="G36" s="161">
        <f>SUMIFS(보유리스크율_손해율분포법!W:W,보유리스크율_손해율분포법!$C:$C,보험가격준비금익스포져!$T36)</f>
        <v>0</v>
      </c>
      <c r="H36" s="186">
        <f>SUMIFS(보유리스크율_손해율분포법!X:X,보유리스크율_손해율분포법!$C:$C,보험가격준비금익스포져!$T36)</f>
        <v>0</v>
      </c>
      <c r="I36" s="185">
        <f>IF(ISERR(H36/G36)=TRUE,0,(H36/G36))</f>
        <v>0</v>
      </c>
      <c r="J36" s="187">
        <f>MAX(MIN(MAX(F36,I36),100%),0%)</f>
        <v>0</v>
      </c>
      <c r="K36" s="119">
        <f>SUMIFS($AC:$AC,$X:$X,K$27,$Y:$Y,$B$2,$Z:$Z,$T36,$AA:$AA,K$28,$AB:$AB,K$29)</f>
        <v>0</v>
      </c>
      <c r="L36" s="149">
        <f>SUMIFS($AC:$AC,$X:$X,L$27,$Y:$Y,$B$2,$Z:$Z,$T36,$AA:$AA,L$28,$AB:$AB,L$29)</f>
        <v>0</v>
      </c>
      <c r="M36" s="188">
        <f>SUMIFS($AC:$AC,$X:$X,M$27,$Y:$Y,$B$2,$Z:$Z,$T36,$AA:$AA,M$28,$AB:$AB,M$29)</f>
        <v>0</v>
      </c>
      <c r="N36" s="189">
        <f>(K36+L36)*$J36</f>
        <v>0</v>
      </c>
      <c r="O36" s="119">
        <f>(SUMIFS($AI:$AI,$AD:$AD,O$27,$AE:$AE,$B$2,$AF:$AF,$T36,$AG:$AG,O$28,$AH:$AH,O$29))/1000</f>
        <v>0</v>
      </c>
      <c r="P36" s="149">
        <f>(SUMIFS($AI:$AI,$AD:$AD,P$27,$AE:$AE,$B$2,$AF:$AF,$T36,$AG:$AG,P$28,$AH:$AH,P$29))/1000</f>
        <v>0</v>
      </c>
      <c r="Q36" s="188">
        <f>(SUMIFS($AI:$AI,$AD:$AD,Q$27,$AE:$AE,$B$2,$AF:$AF,$T36,$AG:$AG,Q$28,$AH:$AH,Q$29))/1000</f>
        <v>0</v>
      </c>
      <c r="R36" s="189">
        <f>(O36+P36)*$J36</f>
        <v>0</v>
      </c>
      <c r="T36" s="194" t="s">
        <v>9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5" x14ac:dyDescent="0.3">
      <c r="B37" s="154" t="s">
        <v>185</v>
      </c>
      <c r="C37" s="119">
        <f>SUMIFS(보유리스크율_위험계수적용법!AC:AC,보유리스크율_위험계수적용법!$C:$C,보험가격준비금익스포져!$T37)</f>
        <v>0</v>
      </c>
      <c r="D37" s="149">
        <f>SUMIFS(보유리스크율_위험계수적용법!AD:AD,보유리스크율_위험계수적용법!$C:$C,보험가격준비금익스포져!$T37)</f>
        <v>0</v>
      </c>
      <c r="E37" s="150">
        <f>SUMIFS(보유리스크율_위험계수적용법!AE:AE,보유리스크율_위험계수적용법!$C:$C,보험가격준비금익스포져!$T37)</f>
        <v>0</v>
      </c>
      <c r="F37" s="185">
        <f>IF(ISERR((D37-E37)/C37)=TRUE,0,(D37-E37)/C37)</f>
        <v>0</v>
      </c>
      <c r="G37" s="161">
        <f>SUMIFS(보유리스크율_손해율분포법!W:W,보유리스크율_손해율분포법!$C:$C,보험가격준비금익스포져!$T37)</f>
        <v>0</v>
      </c>
      <c r="H37" s="186">
        <f>SUMIFS(보유리스크율_손해율분포법!X:X,보유리스크율_손해율분포법!$C:$C,보험가격준비금익스포져!$T37)</f>
        <v>0</v>
      </c>
      <c r="I37" s="185">
        <f>IF(ISERR(H37/G37)=TRUE,0,(H37/G37))</f>
        <v>0</v>
      </c>
      <c r="J37" s="187">
        <f>MAX(MIN(MAX(F37,I37),100%),0%)</f>
        <v>0</v>
      </c>
      <c r="K37" s="119">
        <f>SUMIFS($AC:$AC,$X:$X,K$27,$Y:$Y,$B$2,$Z:$Z,$T37,$AA:$AA,K$28,$AB:$AB,K$29)</f>
        <v>0</v>
      </c>
      <c r="L37" s="149">
        <f>SUMIFS($AC:$AC,$X:$X,L$27,$Y:$Y,$B$2,$Z:$Z,$T37,$AA:$AA,L$28,$AB:$AB,L$29)</f>
        <v>0</v>
      </c>
      <c r="M37" s="188">
        <f>SUMIFS($AC:$AC,$X:$X,M$27,$Y:$Y,$B$2,$Z:$Z,$T37,$AA:$AA,M$28,$AB:$AB,M$29)</f>
        <v>0</v>
      </c>
      <c r="N37" s="189">
        <f>(K37+L37)*$J37</f>
        <v>0</v>
      </c>
      <c r="O37" s="119">
        <f>(SUMIFS($AI:$AI,$AD:$AD,O$27,$AE:$AE,$B$2,$AF:$AF,$T37,$AG:$AG,O$28,$AH:$AH,O$29))/1000</f>
        <v>0</v>
      </c>
      <c r="P37" s="149">
        <f>(SUMIFS($AI:$AI,$AD:$AD,P$27,$AE:$AE,$B$2,$AF:$AF,$T37,$AG:$AG,P$28,$AH:$AH,P$29))/1000</f>
        <v>0</v>
      </c>
      <c r="Q37" s="188">
        <f>(SUMIFS($AI:$AI,$AD:$AD,Q$27,$AE:$AE,$B$2,$AF:$AF,$T37,$AG:$AG,Q$28,$AH:$AH,Q$29))/1000</f>
        <v>0</v>
      </c>
      <c r="R37" s="189">
        <f>(O37+P37)*$J37</f>
        <v>0</v>
      </c>
      <c r="T37" s="194" t="s">
        <v>10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2:35" x14ac:dyDescent="0.3">
      <c r="B38" s="154" t="s">
        <v>186</v>
      </c>
      <c r="C38" s="119">
        <f>SUMIFS(보유리스크율_위험계수적용법!AC:AC,보유리스크율_위험계수적용법!$C:$C,보험가격준비금익스포져!$T38)</f>
        <v>0</v>
      </c>
      <c r="D38" s="149">
        <f>SUMIFS(보유리스크율_위험계수적용법!AD:AD,보유리스크율_위험계수적용법!$C:$C,보험가격준비금익스포져!$T38)</f>
        <v>0</v>
      </c>
      <c r="E38" s="150">
        <f>SUMIFS(보유리스크율_위험계수적용법!AE:AE,보유리스크율_위험계수적용법!$C:$C,보험가격준비금익스포져!$T38)</f>
        <v>0</v>
      </c>
      <c r="F38" s="185">
        <f>IF(ISERR((D38-E38)/C38)=TRUE,0,(D38-E38)/C38)</f>
        <v>0</v>
      </c>
      <c r="G38" s="161">
        <f>SUMIFS(보유리스크율_손해율분포법!W:W,보유리스크율_손해율분포법!$C:$C,보험가격준비금익스포져!$T38)</f>
        <v>0</v>
      </c>
      <c r="H38" s="186">
        <f>SUMIFS(보유리스크율_손해율분포법!X:X,보유리스크율_손해율분포법!$C:$C,보험가격준비금익스포져!$T38)</f>
        <v>0</v>
      </c>
      <c r="I38" s="185">
        <f>IF(ISERR(H38/G38)=TRUE,0,(H38/G38))</f>
        <v>0</v>
      </c>
      <c r="J38" s="187">
        <f>MAX(MIN(MAX(F38,I38),100%),0%)</f>
        <v>0</v>
      </c>
      <c r="K38" s="119">
        <f>SUMIFS($AC:$AC,$X:$X,K$27,$Y:$Y,$B$2,$Z:$Z,$T38,$AA:$AA,K$28,$AB:$AB,K$29)</f>
        <v>0</v>
      </c>
      <c r="L38" s="149">
        <f>SUMIFS($AC:$AC,$X:$X,L$27,$Y:$Y,$B$2,$Z:$Z,$T38,$AA:$AA,L$28,$AB:$AB,L$29)</f>
        <v>0</v>
      </c>
      <c r="M38" s="188">
        <f>SUMIFS($AC:$AC,$X:$X,M$27,$Y:$Y,$B$2,$Z:$Z,$T38,$AA:$AA,M$28,$AB:$AB,M$29)</f>
        <v>0</v>
      </c>
      <c r="N38" s="189">
        <f>(K38+L38)*$J38</f>
        <v>0</v>
      </c>
      <c r="O38" s="119">
        <f>(SUMIFS($AI:$AI,$AD:$AD,O$27,$AE:$AE,$B$2,$AF:$AF,$T38,$AG:$AG,O$28,$AH:$AH,O$29))/1000</f>
        <v>0</v>
      </c>
      <c r="P38" s="149">
        <f>(SUMIFS($AI:$AI,$AD:$AD,P$27,$AE:$AE,$B$2,$AF:$AF,$T38,$AG:$AG,P$28,$AH:$AH,P$29))/1000</f>
        <v>0</v>
      </c>
      <c r="Q38" s="188">
        <f>(SUMIFS($AI:$AI,$AD:$AD,Q$27,$AE:$AE,$B$2,$AF:$AF,$T38,$AG:$AG,Q$28,$AH:$AH,Q$29))/1000</f>
        <v>0</v>
      </c>
      <c r="R38" s="189">
        <f>(O38+P38)*$J38</f>
        <v>0</v>
      </c>
      <c r="T38" s="194" t="s">
        <v>11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2:35" x14ac:dyDescent="0.3">
      <c r="B39" s="154" t="s">
        <v>187</v>
      </c>
      <c r="C39" s="119">
        <f>SUMIFS(보유리스크율_위험계수적용법!AC:AC,보유리스크율_위험계수적용법!$C:$C,보험가격준비금익스포져!$T39)</f>
        <v>0</v>
      </c>
      <c r="D39" s="149">
        <f>SUMIFS(보유리스크율_위험계수적용법!AD:AD,보유리스크율_위험계수적용법!$C:$C,보험가격준비금익스포져!$T39)</f>
        <v>0</v>
      </c>
      <c r="E39" s="150">
        <f>SUMIFS(보유리스크율_위험계수적용법!AE:AE,보유리스크율_위험계수적용법!$C:$C,보험가격준비금익스포져!$T39)</f>
        <v>0</v>
      </c>
      <c r="F39" s="185">
        <f>IF(ISERR((D39-E39)/C39)=TRUE,0,(D39-E39)/C39)</f>
        <v>0</v>
      </c>
      <c r="G39" s="161">
        <f>SUMIFS(보유리스크율_손해율분포법!W:W,보유리스크율_손해율분포법!$C:$C,보험가격준비금익스포져!$T39)</f>
        <v>0</v>
      </c>
      <c r="H39" s="186">
        <f>SUMIFS(보유리스크율_손해율분포법!X:X,보유리스크율_손해율분포법!$C:$C,보험가격준비금익스포져!$T39)</f>
        <v>0</v>
      </c>
      <c r="I39" s="185">
        <f>IF(ISERR(H39/G39)=TRUE,0,(H39/G39))</f>
        <v>0</v>
      </c>
      <c r="J39" s="187">
        <f>MAX(MIN(MAX(F39,I39),100%),0%)</f>
        <v>0</v>
      </c>
      <c r="K39" s="119">
        <f>SUMIFS($AC:$AC,$X:$X,K$27,$Y:$Y,$B$2,$Z:$Z,$T39,$AA:$AA,K$28,$AB:$AB,K$29)</f>
        <v>0</v>
      </c>
      <c r="L39" s="149">
        <f>SUMIFS($AC:$AC,$X:$X,L$27,$Y:$Y,$B$2,$Z:$Z,$T39,$AA:$AA,L$28,$AB:$AB,L$29)</f>
        <v>0</v>
      </c>
      <c r="M39" s="188">
        <f>SUMIFS($AC:$AC,$X:$X,M$27,$Y:$Y,$B$2,$Z:$Z,$T39,$AA:$AA,M$28,$AB:$AB,M$29)</f>
        <v>0</v>
      </c>
      <c r="N39" s="189">
        <f>(K39+L39)*$J39</f>
        <v>0</v>
      </c>
      <c r="O39" s="119">
        <f>(SUMIFS($AI:$AI,$AD:$AD,O$27,$AE:$AE,$B$2,$AF:$AF,$T39,$AG:$AG,O$28,$AH:$AH,O$29))/1000</f>
        <v>0</v>
      </c>
      <c r="P39" s="149">
        <f>(SUMIFS($AI:$AI,$AD:$AD,P$27,$AE:$AE,$B$2,$AF:$AF,$T39,$AG:$AG,P$28,$AH:$AH,P$29))/1000</f>
        <v>0</v>
      </c>
      <c r="Q39" s="188">
        <f>(SUMIFS($AI:$AI,$AD:$AD,Q$27,$AE:$AE,$B$2,$AF:$AF,$T39,$AG:$AG,Q$28,$AH:$AH,Q$29))/1000</f>
        <v>0</v>
      </c>
      <c r="R39" s="189">
        <f>(O39+P39)*$J39</f>
        <v>0</v>
      </c>
      <c r="T39" s="194" t="s">
        <v>12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2:35" x14ac:dyDescent="0.3">
      <c r="B40" s="154" t="s">
        <v>188</v>
      </c>
      <c r="C40" s="119">
        <f>SUMIFS(보유리스크율_위험계수적용법!AC:AC,보유리스크율_위험계수적용법!$C:$C,보험가격준비금익스포져!$T40)</f>
        <v>0</v>
      </c>
      <c r="D40" s="149">
        <f>SUMIFS(보유리스크율_위험계수적용법!AD:AD,보유리스크율_위험계수적용법!$C:$C,보험가격준비금익스포져!$T40)</f>
        <v>0</v>
      </c>
      <c r="E40" s="150">
        <f>SUMIFS(보유리스크율_위험계수적용법!AE:AE,보유리스크율_위험계수적용법!$C:$C,보험가격준비금익스포져!$T40)</f>
        <v>0</v>
      </c>
      <c r="F40" s="185">
        <f>IF(ISERR((D40-E40)/C40)=TRUE,0,(D40-E40)/C40)</f>
        <v>0</v>
      </c>
      <c r="G40" s="161">
        <f>SUMIFS(보유리스크율_손해율분포법!W:W,보유리스크율_손해율분포법!$C:$C,보험가격준비금익스포져!$T40)</f>
        <v>0</v>
      </c>
      <c r="H40" s="186">
        <f>SUMIFS(보유리스크율_손해율분포법!X:X,보유리스크율_손해율분포법!$C:$C,보험가격준비금익스포져!$T40)</f>
        <v>0</v>
      </c>
      <c r="I40" s="185">
        <f>IF(ISERR(H40/G40)=TRUE,0,(H40/G40))</f>
        <v>0</v>
      </c>
      <c r="J40" s="187">
        <f>MAX(MIN(MAX(F40,I40),100%),0%)</f>
        <v>0</v>
      </c>
      <c r="K40" s="119">
        <f>SUMIFS($AC:$AC,$X:$X,K$27,$Y:$Y,$B$2,$Z:$Z,$T40,$AA:$AA,K$28,$AB:$AB,K$29)</f>
        <v>0</v>
      </c>
      <c r="L40" s="149">
        <f>SUMIFS($AC:$AC,$X:$X,L$27,$Y:$Y,$B$2,$Z:$Z,$T40,$AA:$AA,L$28,$AB:$AB,L$29)</f>
        <v>0</v>
      </c>
      <c r="M40" s="188">
        <f>SUMIFS($AC:$AC,$X:$X,M$27,$Y:$Y,$B$2,$Z:$Z,$T40,$AA:$AA,M$28,$AB:$AB,M$29)</f>
        <v>0</v>
      </c>
      <c r="N40" s="189">
        <f>(K40+L40)*$J40</f>
        <v>0</v>
      </c>
      <c r="O40" s="119">
        <f>(SUMIFS($AI:$AI,$AD:$AD,O$27,$AE:$AE,$B$2,$AF:$AF,$T40,$AG:$AG,O$28,$AH:$AH,O$29))/1000</f>
        <v>0</v>
      </c>
      <c r="P40" s="149">
        <f>(SUMIFS($AI:$AI,$AD:$AD,P$27,$AE:$AE,$B$2,$AF:$AF,$T40,$AG:$AG,P$28,$AH:$AH,P$29))/1000</f>
        <v>0</v>
      </c>
      <c r="Q40" s="188">
        <f>(SUMIFS($AI:$AI,$AD:$AD,Q$27,$AE:$AE,$B$2,$AF:$AF,$T40,$AG:$AG,Q$28,$AH:$AH,Q$29))/1000</f>
        <v>0</v>
      </c>
      <c r="R40" s="189">
        <f>(O40+P40)*$J40</f>
        <v>0</v>
      </c>
      <c r="T40" s="194" t="s">
        <v>13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2:35" x14ac:dyDescent="0.3">
      <c r="B41" s="154" t="s">
        <v>189</v>
      </c>
      <c r="C41" s="119">
        <f>SUMIFS(보유리스크율_위험계수적용법!AC:AC,보유리스크율_위험계수적용법!$C:$C,보험가격준비금익스포져!$T41)</f>
        <v>0</v>
      </c>
      <c r="D41" s="149">
        <f>SUMIFS(보유리스크율_위험계수적용법!AD:AD,보유리스크율_위험계수적용법!$C:$C,보험가격준비금익스포져!$T41)</f>
        <v>0</v>
      </c>
      <c r="E41" s="150">
        <f>SUMIFS(보유리스크율_위험계수적용법!AE:AE,보유리스크율_위험계수적용법!$C:$C,보험가격준비금익스포져!$T41)</f>
        <v>0</v>
      </c>
      <c r="F41" s="185">
        <f>IF(ISERR((D41-E41)/C41)=TRUE,0,(D41-E41)/C41)</f>
        <v>0</v>
      </c>
      <c r="G41" s="161">
        <f>SUMIFS(보유리스크율_손해율분포법!W:W,보유리스크율_손해율분포법!$C:$C,보험가격준비금익스포져!$T41)</f>
        <v>0</v>
      </c>
      <c r="H41" s="186">
        <f>SUMIFS(보유리스크율_손해율분포법!X:X,보유리스크율_손해율분포법!$C:$C,보험가격준비금익스포져!$T41)</f>
        <v>0</v>
      </c>
      <c r="I41" s="185">
        <f>IF(ISERR(H41/G41)=TRUE,0,(H41/G41))</f>
        <v>0</v>
      </c>
      <c r="J41" s="187">
        <f>MAX(MIN(MAX(F41,I41),100%),0%)</f>
        <v>0</v>
      </c>
      <c r="K41" s="119">
        <f>SUMIFS($AC:$AC,$X:$X,K$27,$Y:$Y,$B$2,$Z:$Z,$T41,$AA:$AA,K$28,$AB:$AB,K$29)</f>
        <v>0</v>
      </c>
      <c r="L41" s="149">
        <f>SUMIFS($AC:$AC,$X:$X,L$27,$Y:$Y,$B$2,$Z:$Z,$T41,$AA:$AA,L$28,$AB:$AB,L$29)</f>
        <v>0</v>
      </c>
      <c r="M41" s="188">
        <f>SUMIFS($AC:$AC,$X:$X,M$27,$Y:$Y,$B$2,$Z:$Z,$T41,$AA:$AA,M$28,$AB:$AB,M$29)</f>
        <v>0</v>
      </c>
      <c r="N41" s="189">
        <f>(K41+L41)*$J41</f>
        <v>0</v>
      </c>
      <c r="O41" s="119">
        <f>(SUMIFS($AI:$AI,$AD:$AD,O$27,$AE:$AE,$B$2,$AF:$AF,$T41,$AG:$AG,O$28,$AH:$AH,O$29))/1000</f>
        <v>0</v>
      </c>
      <c r="P41" s="149">
        <f>(SUMIFS($AI:$AI,$AD:$AD,P$27,$AE:$AE,$B$2,$AF:$AF,$T41,$AG:$AG,P$28,$AH:$AH,P$29))/1000</f>
        <v>0</v>
      </c>
      <c r="Q41" s="188">
        <f>(SUMIFS($AI:$AI,$AD:$AD,Q$27,$AE:$AE,$B$2,$AF:$AF,$T41,$AG:$AG,Q$28,$AH:$AH,Q$29))/1000</f>
        <v>0</v>
      </c>
      <c r="R41" s="189">
        <f>(O41+P41)*$J41</f>
        <v>0</v>
      </c>
      <c r="T41" s="194" t="s">
        <v>14</v>
      </c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2:35" x14ac:dyDescent="0.3">
      <c r="B42" s="154" t="s">
        <v>190</v>
      </c>
      <c r="C42" s="119">
        <f>SUMIFS(보유리스크율_위험계수적용법!AC:AC,보유리스크율_위험계수적용법!$C:$C,보험가격준비금익스포져!$T42)</f>
        <v>0</v>
      </c>
      <c r="D42" s="149">
        <f>SUMIFS(보유리스크율_위험계수적용법!AD:AD,보유리스크율_위험계수적용법!$C:$C,보험가격준비금익스포져!$T42)</f>
        <v>0</v>
      </c>
      <c r="E42" s="150">
        <f>SUMIFS(보유리스크율_위험계수적용법!AE:AE,보유리스크율_위험계수적용법!$C:$C,보험가격준비금익스포져!$T42)</f>
        <v>0</v>
      </c>
      <c r="F42" s="185">
        <f>IF(ISERR((D42-E42)/C42)=TRUE,0,(D42-E42)/C42)</f>
        <v>0</v>
      </c>
      <c r="G42" s="161">
        <f>SUMIFS(보유리스크율_손해율분포법!W:W,보유리스크율_손해율분포법!$C:$C,보험가격준비금익스포져!$T42)</f>
        <v>0</v>
      </c>
      <c r="H42" s="186">
        <f>SUMIFS(보유리스크율_손해율분포법!X:X,보유리스크율_손해율분포법!$C:$C,보험가격준비금익스포져!$T42)</f>
        <v>0</v>
      </c>
      <c r="I42" s="185">
        <f>IF(ISERR(H42/G42)=TRUE,0,(H42/G42))</f>
        <v>0</v>
      </c>
      <c r="J42" s="187">
        <f>MAX(MIN(MAX(F42,I42),100%),0%)</f>
        <v>0</v>
      </c>
      <c r="K42" s="119">
        <f>SUMIFS($AC:$AC,$X:$X,K$27,$Y:$Y,$B$2,$Z:$Z,$T42,$AA:$AA,K$28,$AB:$AB,K$29)</f>
        <v>0</v>
      </c>
      <c r="L42" s="149">
        <f>SUMIFS($AC:$AC,$X:$X,L$27,$Y:$Y,$B$2,$Z:$Z,$T42,$AA:$AA,L$28,$AB:$AB,L$29)</f>
        <v>0</v>
      </c>
      <c r="M42" s="188">
        <f>SUMIFS($AC:$AC,$X:$X,M$27,$Y:$Y,$B$2,$Z:$Z,$T42,$AA:$AA,M$28,$AB:$AB,M$29)</f>
        <v>0</v>
      </c>
      <c r="N42" s="189">
        <f>(K42+L42)*$J42</f>
        <v>0</v>
      </c>
      <c r="O42" s="119">
        <f>(SUMIFS($AI:$AI,$AD:$AD,O$27,$AE:$AE,$B$2,$AF:$AF,$T42,$AG:$AG,O$28,$AH:$AH,O$29))/1000</f>
        <v>0</v>
      </c>
      <c r="P42" s="149">
        <f>(SUMIFS($AI:$AI,$AD:$AD,P$27,$AE:$AE,$B$2,$AF:$AF,$T42,$AG:$AG,P$28,$AH:$AH,P$29))/1000</f>
        <v>0</v>
      </c>
      <c r="Q42" s="188">
        <f>(SUMIFS($AI:$AI,$AD:$AD,Q$27,$AE:$AE,$B$2,$AF:$AF,$T42,$AG:$AG,Q$28,$AH:$AH,Q$29))/1000</f>
        <v>0</v>
      </c>
      <c r="R42" s="189">
        <f>(O42+P42)*$J42</f>
        <v>0</v>
      </c>
      <c r="T42" s="194" t="s">
        <v>41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2:35" x14ac:dyDescent="0.3">
      <c r="B43" s="154" t="s">
        <v>191</v>
      </c>
      <c r="C43" s="119">
        <f>SUMIFS(보유리스크율_위험계수적용법!AC:AC,보유리스크율_위험계수적용법!$C:$C,보험가격준비금익스포져!$T43)</f>
        <v>0</v>
      </c>
      <c r="D43" s="149">
        <f>SUMIFS(보유리스크율_위험계수적용법!AD:AD,보유리스크율_위험계수적용법!$C:$C,보험가격준비금익스포져!$T43)</f>
        <v>0</v>
      </c>
      <c r="E43" s="150">
        <f>SUMIFS(보유리스크율_위험계수적용법!AE:AE,보유리스크율_위험계수적용법!$C:$C,보험가격준비금익스포져!$T43)</f>
        <v>0</v>
      </c>
      <c r="F43" s="185">
        <f>IF(ISERR((D43-E43)/C43)=TRUE,0,(D43-E43)/C43)</f>
        <v>0</v>
      </c>
      <c r="G43" s="161">
        <f>SUMIFS(보유리스크율_손해율분포법!W:W,보유리스크율_손해율분포법!$C:$C,보험가격준비금익스포져!$T43)</f>
        <v>0</v>
      </c>
      <c r="H43" s="186">
        <f>SUMIFS(보유리스크율_손해율분포법!X:X,보유리스크율_손해율분포법!$C:$C,보험가격준비금익스포져!$T43)</f>
        <v>0</v>
      </c>
      <c r="I43" s="185">
        <f>IF(ISERR(H43/G43)=TRUE,0,(H43/G43))</f>
        <v>0</v>
      </c>
      <c r="J43" s="187">
        <f>MAX(MIN(MAX(F43,I43),100%),0%)</f>
        <v>0</v>
      </c>
      <c r="K43" s="119">
        <f>SUMIFS($AC:$AC,$X:$X,K$27,$Y:$Y,$B$2,$Z:$Z,$T43,$AA:$AA,K$28,$AB:$AB,K$29)</f>
        <v>0</v>
      </c>
      <c r="L43" s="149">
        <f>SUMIFS($AC:$AC,$X:$X,L$27,$Y:$Y,$B$2,$Z:$Z,$T43,$AA:$AA,L$28,$AB:$AB,L$29)</f>
        <v>0</v>
      </c>
      <c r="M43" s="188">
        <f>SUMIFS($AC:$AC,$X:$X,M$27,$Y:$Y,$B$2,$Z:$Z,$T43,$AA:$AA,M$28,$AB:$AB,M$29)</f>
        <v>0</v>
      </c>
      <c r="N43" s="189">
        <f>(K43+L43)*$J43</f>
        <v>0</v>
      </c>
      <c r="O43" s="119">
        <f>(SUMIFS($AI:$AI,$AD:$AD,O$27,$AE:$AE,$B$2,$AF:$AF,$T43,$AG:$AG,O$28,$AH:$AH,O$29))/1000</f>
        <v>0</v>
      </c>
      <c r="P43" s="149">
        <f>(SUMIFS($AI:$AI,$AD:$AD,P$27,$AE:$AE,$B$2,$AF:$AF,$T43,$AG:$AG,P$28,$AH:$AH,P$29))/1000</f>
        <v>0</v>
      </c>
      <c r="Q43" s="188">
        <f>(SUMIFS($AI:$AI,$AD:$AD,Q$27,$AE:$AE,$B$2,$AF:$AF,$T43,$AG:$AG,Q$28,$AH:$AH,Q$29))/1000</f>
        <v>0</v>
      </c>
      <c r="R43" s="189">
        <f>(O43+P43)*$J43</f>
        <v>0</v>
      </c>
      <c r="T43" s="194" t="s">
        <v>15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2:35" x14ac:dyDescent="0.3">
      <c r="B44" s="154" t="s">
        <v>192</v>
      </c>
      <c r="C44" s="119">
        <f>SUMIFS(보유리스크율_위험계수적용법!AC:AC,보유리스크율_위험계수적용법!$C:$C,보험가격준비금익스포져!$T44)</f>
        <v>0</v>
      </c>
      <c r="D44" s="149">
        <f>SUMIFS(보유리스크율_위험계수적용법!AD:AD,보유리스크율_위험계수적용법!$C:$C,보험가격준비금익스포져!$T44)</f>
        <v>0</v>
      </c>
      <c r="E44" s="150">
        <f>SUMIFS(보유리스크율_위험계수적용법!AE:AE,보유리스크율_위험계수적용법!$C:$C,보험가격준비금익스포져!$T44)</f>
        <v>0</v>
      </c>
      <c r="F44" s="185">
        <f>IF(ISERR((D44-E44)/C44)=TRUE,0,(D44-E44)/C44)</f>
        <v>0</v>
      </c>
      <c r="G44" s="161">
        <f>SUMIFS(보유리스크율_손해율분포법!W:W,보유리스크율_손해율분포법!$C:$C,보험가격준비금익스포져!$T44)</f>
        <v>0</v>
      </c>
      <c r="H44" s="186">
        <f>SUMIFS(보유리스크율_손해율분포법!X:X,보유리스크율_손해율분포법!$C:$C,보험가격준비금익스포져!$T44)</f>
        <v>0</v>
      </c>
      <c r="I44" s="185">
        <f>IF(ISERR(H44/G44)=TRUE,0,(H44/G44))</f>
        <v>0</v>
      </c>
      <c r="J44" s="187">
        <f>MAX(MIN(MAX(F44,I44),100%),0%)</f>
        <v>0</v>
      </c>
      <c r="K44" s="119">
        <f>SUMIFS($AC:$AC,$X:$X,K$27,$Y:$Y,$B$2,$Z:$Z,$T44,$AA:$AA,K$28,$AB:$AB,K$29)</f>
        <v>0</v>
      </c>
      <c r="L44" s="149">
        <f>SUMIFS($AC:$AC,$X:$X,L$27,$Y:$Y,$B$2,$Z:$Z,$T44,$AA:$AA,L$28,$AB:$AB,L$29)</f>
        <v>0</v>
      </c>
      <c r="M44" s="188">
        <f>SUMIFS($AC:$AC,$X:$X,M$27,$Y:$Y,$B$2,$Z:$Z,$T44,$AA:$AA,M$28,$AB:$AB,M$29)</f>
        <v>0</v>
      </c>
      <c r="N44" s="189">
        <f>(K44+L44)*$J44</f>
        <v>0</v>
      </c>
      <c r="O44" s="119">
        <f>(SUMIFS($AI:$AI,$AD:$AD,O$27,$AE:$AE,$B$2,$AF:$AF,$T44,$AG:$AG,O$28,$AH:$AH,O$29))/1000</f>
        <v>0</v>
      </c>
      <c r="P44" s="149">
        <f>(SUMIFS($AI:$AI,$AD:$AD,P$27,$AE:$AE,$B$2,$AF:$AF,$T44,$AG:$AG,P$28,$AH:$AH,P$29))/1000</f>
        <v>0</v>
      </c>
      <c r="Q44" s="188">
        <f>(SUMIFS($AI:$AI,$AD:$AD,Q$27,$AE:$AE,$B$2,$AF:$AF,$T44,$AG:$AG,Q$28,$AH:$AH,Q$29))/1000</f>
        <v>0</v>
      </c>
      <c r="R44" s="189">
        <f>(O44+P44)*$J44</f>
        <v>0</v>
      </c>
      <c r="T44" s="194" t="s">
        <v>16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2:35" x14ac:dyDescent="0.3">
      <c r="B45" s="154" t="s">
        <v>193</v>
      </c>
      <c r="C45" s="119">
        <f>SUMIFS(보유리스크율_위험계수적용법!AC:AC,보유리스크율_위험계수적용법!$C:$C,보험가격준비금익스포져!$T45)</f>
        <v>0</v>
      </c>
      <c r="D45" s="149">
        <f>SUMIFS(보유리스크율_위험계수적용법!AD:AD,보유리스크율_위험계수적용법!$C:$C,보험가격준비금익스포져!$T45)</f>
        <v>0</v>
      </c>
      <c r="E45" s="150">
        <f>SUMIFS(보유리스크율_위험계수적용법!AE:AE,보유리스크율_위험계수적용법!$C:$C,보험가격준비금익스포져!$T45)</f>
        <v>0</v>
      </c>
      <c r="F45" s="185">
        <f>IF(ISERR((D45-E45)/C45)=TRUE,0,(D45-E45)/C45)</f>
        <v>0</v>
      </c>
      <c r="G45" s="161">
        <f>SUMIFS(보유리스크율_손해율분포법!W:W,보유리스크율_손해율분포법!$C:$C,보험가격준비금익스포져!$T45)</f>
        <v>0</v>
      </c>
      <c r="H45" s="186">
        <f>SUMIFS(보유리스크율_손해율분포법!X:X,보유리스크율_손해율분포법!$C:$C,보험가격준비금익스포져!$T45)</f>
        <v>0</v>
      </c>
      <c r="I45" s="185">
        <f>IF(ISERR(H45/G45)=TRUE,0,(H45/G45))</f>
        <v>0</v>
      </c>
      <c r="J45" s="187">
        <f>MAX(MIN(MAX(F45,I45),100%),0%)</f>
        <v>0</v>
      </c>
      <c r="K45" s="119">
        <f>SUMIFS($AC:$AC,$X:$X,K$27,$Y:$Y,$B$2,$Z:$Z,$T45,$AA:$AA,K$28,$AB:$AB,K$29)</f>
        <v>0</v>
      </c>
      <c r="L45" s="149">
        <f>SUMIFS($AC:$AC,$X:$X,L$27,$Y:$Y,$B$2,$Z:$Z,$T45,$AA:$AA,L$28,$AB:$AB,L$29)</f>
        <v>0</v>
      </c>
      <c r="M45" s="188">
        <f>SUMIFS($AC:$AC,$X:$X,M$27,$Y:$Y,$B$2,$Z:$Z,$T45,$AA:$AA,M$28,$AB:$AB,M$29)</f>
        <v>0</v>
      </c>
      <c r="N45" s="189">
        <f>(K45+L45)*$J45</f>
        <v>0</v>
      </c>
      <c r="O45" s="119">
        <f>(SUMIFS($AI:$AI,$AD:$AD,O$27,$AE:$AE,$B$2,$AF:$AF,$T45,$AG:$AG,O$28,$AH:$AH,O$29))/1000</f>
        <v>0</v>
      </c>
      <c r="P45" s="149">
        <f>(SUMIFS($AI:$AI,$AD:$AD,P$27,$AE:$AE,$B$2,$AF:$AF,$T45,$AG:$AG,P$28,$AH:$AH,P$29))/1000</f>
        <v>0</v>
      </c>
      <c r="Q45" s="188">
        <f>(SUMIFS($AI:$AI,$AD:$AD,Q$27,$AE:$AE,$B$2,$AF:$AF,$T45,$AG:$AG,Q$28,$AH:$AH,Q$29))/1000</f>
        <v>0</v>
      </c>
      <c r="R45" s="189">
        <f>(O45+P45)*$J45</f>
        <v>0</v>
      </c>
      <c r="T45" s="194" t="s">
        <v>55</v>
      </c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2:35" x14ac:dyDescent="0.3">
      <c r="B46" s="154" t="s">
        <v>194</v>
      </c>
      <c r="C46" s="119">
        <f>SUMIFS(보유리스크율_위험계수적용법!AC:AC,보유리스크율_위험계수적용법!$C:$C,보험가격준비금익스포져!$T46)</f>
        <v>0</v>
      </c>
      <c r="D46" s="149">
        <f>SUMIFS(보유리스크율_위험계수적용법!AD:AD,보유리스크율_위험계수적용법!$C:$C,보험가격준비금익스포져!$T46)</f>
        <v>0</v>
      </c>
      <c r="E46" s="150">
        <f>SUMIFS(보유리스크율_위험계수적용법!AE:AE,보유리스크율_위험계수적용법!$C:$C,보험가격준비금익스포져!$T46)</f>
        <v>0</v>
      </c>
      <c r="F46" s="185">
        <f>IF(ISERR((D46-E46)/C46)=TRUE,0,(D46-E46)/C46)</f>
        <v>0</v>
      </c>
      <c r="G46" s="161">
        <f>SUMIFS(보유리스크율_손해율분포법!W:W,보유리스크율_손해율분포법!$C:$C,보험가격준비금익스포져!$T46)</f>
        <v>0</v>
      </c>
      <c r="H46" s="186">
        <f>SUMIFS(보유리스크율_손해율분포법!X:X,보유리스크율_손해율분포법!$C:$C,보험가격준비금익스포져!$T46)</f>
        <v>0</v>
      </c>
      <c r="I46" s="185">
        <f>IF(ISERR(H46/G46)=TRUE,0,(H46/G46))</f>
        <v>0</v>
      </c>
      <c r="J46" s="187">
        <f>MAX(MIN(MAX(F46,I46),100%),0%)</f>
        <v>0</v>
      </c>
      <c r="K46" s="119">
        <f>SUMIFS($AC:$AC,$X:$X,K$27,$Y:$Y,$B$2,$Z:$Z,$T46,$AA:$AA,K$28,$AB:$AB,K$29)</f>
        <v>0</v>
      </c>
      <c r="L46" s="149">
        <f>SUMIFS($AC:$AC,$X:$X,L$27,$Y:$Y,$B$2,$Z:$Z,$T46,$AA:$AA,L$28,$AB:$AB,L$29)</f>
        <v>0</v>
      </c>
      <c r="M46" s="188">
        <f>SUMIFS($AC:$AC,$X:$X,M$27,$Y:$Y,$B$2,$Z:$Z,$T46,$AA:$AA,M$28,$AB:$AB,M$29)</f>
        <v>0</v>
      </c>
      <c r="N46" s="189">
        <f>(K46+L46)*$J46</f>
        <v>0</v>
      </c>
      <c r="O46" s="119">
        <f>(SUMIFS($AI:$AI,$AD:$AD,O$27,$AE:$AE,$B$2,$AF:$AF,$T46,$AG:$AG,O$28,$AH:$AH,O$29))/1000</f>
        <v>0</v>
      </c>
      <c r="P46" s="149">
        <f>(SUMIFS($AI:$AI,$AD:$AD,P$27,$AE:$AE,$B$2,$AF:$AF,$T46,$AG:$AG,P$28,$AH:$AH,P$29))/1000</f>
        <v>0</v>
      </c>
      <c r="Q46" s="188">
        <f>(SUMIFS($AI:$AI,$AD:$AD,Q$27,$AE:$AE,$B$2,$AF:$AF,$T46,$AG:$AG,Q$28,$AH:$AH,Q$29))/1000</f>
        <v>0</v>
      </c>
      <c r="R46" s="189">
        <f>(O46+P46)*$J46</f>
        <v>0</v>
      </c>
      <c r="T46" s="194" t="s">
        <v>56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2:35" x14ac:dyDescent="0.3">
      <c r="B47" s="154" t="s">
        <v>195</v>
      </c>
      <c r="C47" s="119">
        <f>SUMIFS(보유리스크율_위험계수적용법!AC:AC,보유리스크율_위험계수적용법!$C:$C,보험가격준비금익스포져!$T47)</f>
        <v>0</v>
      </c>
      <c r="D47" s="149">
        <f>SUMIFS(보유리스크율_위험계수적용법!AD:AD,보유리스크율_위험계수적용법!$C:$C,보험가격준비금익스포져!$T47)</f>
        <v>0</v>
      </c>
      <c r="E47" s="150">
        <f>SUMIFS(보유리스크율_위험계수적용법!AE:AE,보유리스크율_위험계수적용법!$C:$C,보험가격준비금익스포져!$T47)</f>
        <v>0</v>
      </c>
      <c r="F47" s="185">
        <f>IF(ISERR((D47-E47)/C47)=TRUE,0,(D47-E47)/C47)</f>
        <v>0</v>
      </c>
      <c r="G47" s="161">
        <f>SUMIFS(보유리스크율_손해율분포법!W:W,보유리스크율_손해율분포법!$C:$C,보험가격준비금익스포져!$T47)</f>
        <v>0</v>
      </c>
      <c r="H47" s="186">
        <f>SUMIFS(보유리스크율_손해율분포법!X:X,보유리스크율_손해율분포법!$C:$C,보험가격준비금익스포져!$T47)</f>
        <v>0</v>
      </c>
      <c r="I47" s="185">
        <f>IF(ISERR(H47/G47)=TRUE,0,(H47/G47))</f>
        <v>0</v>
      </c>
      <c r="J47" s="187">
        <f>MAX(MIN(MAX(F47,I47),100%),0%)</f>
        <v>0</v>
      </c>
      <c r="K47" s="119">
        <f>SUMIFS($AC:$AC,$X:$X,K$27,$Y:$Y,$B$2,$Z:$Z,$T47,$AA:$AA,K$28,$AB:$AB,K$29)</f>
        <v>0</v>
      </c>
      <c r="L47" s="149">
        <f>SUMIFS($AC:$AC,$X:$X,L$27,$Y:$Y,$B$2,$Z:$Z,$T47,$AA:$AA,L$28,$AB:$AB,L$29)</f>
        <v>0</v>
      </c>
      <c r="M47" s="188">
        <f>SUMIFS($AC:$AC,$X:$X,M$27,$Y:$Y,$B$2,$Z:$Z,$T47,$AA:$AA,M$28,$AB:$AB,M$29)</f>
        <v>0</v>
      </c>
      <c r="N47" s="189">
        <f>(K47+L47)*$J47</f>
        <v>0</v>
      </c>
      <c r="O47" s="119">
        <f>(SUMIFS($AI:$AI,$AD:$AD,O$27,$AE:$AE,$B$2,$AF:$AF,$T47,$AG:$AG,O$28,$AH:$AH,O$29))/1000</f>
        <v>0</v>
      </c>
      <c r="P47" s="149">
        <f>(SUMIFS($AI:$AI,$AD:$AD,P$27,$AE:$AE,$B$2,$AF:$AF,$T47,$AG:$AG,P$28,$AH:$AH,P$29))/1000</f>
        <v>0</v>
      </c>
      <c r="Q47" s="188">
        <f>(SUMIFS($AI:$AI,$AD:$AD,Q$27,$AE:$AE,$B$2,$AF:$AF,$T47,$AG:$AG,Q$28,$AH:$AH,Q$29))/1000</f>
        <v>0</v>
      </c>
      <c r="R47" s="189">
        <f>(O47+P47)*$J47</f>
        <v>0</v>
      </c>
      <c r="T47" s="194" t="s">
        <v>57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2:35" x14ac:dyDescent="0.3">
      <c r="B48" s="154" t="s">
        <v>196</v>
      </c>
      <c r="C48" s="119">
        <f>SUMIFS(보유리스크율_위험계수적용법!AC:AC,보유리스크율_위험계수적용법!$C:$C,보험가격준비금익스포져!$T48)</f>
        <v>0</v>
      </c>
      <c r="D48" s="149">
        <f>SUMIFS(보유리스크율_위험계수적용법!AD:AD,보유리스크율_위험계수적용법!$C:$C,보험가격준비금익스포져!$T48)</f>
        <v>0</v>
      </c>
      <c r="E48" s="150">
        <f>SUMIFS(보유리스크율_위험계수적용법!AE:AE,보유리스크율_위험계수적용법!$C:$C,보험가격준비금익스포져!$T48)</f>
        <v>0</v>
      </c>
      <c r="F48" s="185">
        <f>IF(ISERR((D48-E48)/C48)=TRUE,0,(D48-E48)/C48)</f>
        <v>0</v>
      </c>
      <c r="G48" s="161">
        <f>SUMIFS(보유리스크율_손해율분포법!W:W,보유리스크율_손해율분포법!$C:$C,보험가격준비금익스포져!$T48)</f>
        <v>0</v>
      </c>
      <c r="H48" s="186">
        <f>SUMIFS(보유리스크율_손해율분포법!X:X,보유리스크율_손해율분포법!$C:$C,보험가격준비금익스포져!$T48)</f>
        <v>0</v>
      </c>
      <c r="I48" s="185">
        <f>IF(ISERR(H48/G48)=TRUE,0,(H48/G48))</f>
        <v>0</v>
      </c>
      <c r="J48" s="187">
        <f>MAX(MIN(MAX(F48,I48),100%),0%)</f>
        <v>0</v>
      </c>
      <c r="K48" s="119">
        <f>SUMIFS($AC:$AC,$X:$X,K$27,$Y:$Y,$B$2,$Z:$Z,$T48,$AA:$AA,K$28,$AB:$AB,K$29)</f>
        <v>0</v>
      </c>
      <c r="L48" s="149">
        <f>SUMIFS($AC:$AC,$X:$X,L$27,$Y:$Y,$B$2,$Z:$Z,$T48,$AA:$AA,L$28,$AB:$AB,L$29)</f>
        <v>0</v>
      </c>
      <c r="M48" s="188">
        <f>SUMIFS($AC:$AC,$X:$X,M$27,$Y:$Y,$B$2,$Z:$Z,$T48,$AA:$AA,M$28,$AB:$AB,M$29)</f>
        <v>0</v>
      </c>
      <c r="N48" s="189">
        <f>(K48+L48)*$J48</f>
        <v>0</v>
      </c>
      <c r="O48" s="119">
        <f>(SUMIFS($AI:$AI,$AD:$AD,O$27,$AE:$AE,$B$2,$AF:$AF,$T48,$AG:$AG,O$28,$AH:$AH,O$29))/1000</f>
        <v>0</v>
      </c>
      <c r="P48" s="149">
        <f>(SUMIFS($AI:$AI,$AD:$AD,P$27,$AE:$AE,$B$2,$AF:$AF,$T48,$AG:$AG,P$28,$AH:$AH,P$29))/1000</f>
        <v>0</v>
      </c>
      <c r="Q48" s="188">
        <f>(SUMIFS($AI:$AI,$AD:$AD,Q$27,$AE:$AE,$B$2,$AF:$AF,$T48,$AG:$AG,Q$28,$AH:$AH,Q$29))/1000</f>
        <v>0</v>
      </c>
      <c r="R48" s="189">
        <f>(O48+P48)*$J48</f>
        <v>0</v>
      </c>
      <c r="T48" s="194" t="s">
        <v>58</v>
      </c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2:35" x14ac:dyDescent="0.3">
      <c r="B49" s="154" t="s">
        <v>197</v>
      </c>
      <c r="C49" s="119">
        <f>SUMIFS(보유리스크율_위험계수적용법!AC:AC,보유리스크율_위험계수적용법!$C:$C,보험가격준비금익스포져!$T49)</f>
        <v>0</v>
      </c>
      <c r="D49" s="149">
        <f>SUMIFS(보유리스크율_위험계수적용법!AD:AD,보유리스크율_위험계수적용법!$C:$C,보험가격준비금익스포져!$T49)</f>
        <v>0</v>
      </c>
      <c r="E49" s="150">
        <f>SUMIFS(보유리스크율_위험계수적용법!AE:AE,보유리스크율_위험계수적용법!$C:$C,보험가격준비금익스포져!$T49)</f>
        <v>0</v>
      </c>
      <c r="F49" s="185">
        <f>IF(ISERR((D49-E49)/C49)=TRUE,0,(D49-E49)/C49)</f>
        <v>0</v>
      </c>
      <c r="G49" s="161">
        <f>SUMIFS(보유리스크율_손해율분포법!W:W,보유리스크율_손해율분포법!$C:$C,보험가격준비금익스포져!$T49)</f>
        <v>0</v>
      </c>
      <c r="H49" s="186">
        <f>SUMIFS(보유리스크율_손해율분포법!X:X,보유리스크율_손해율분포법!$C:$C,보험가격준비금익스포져!$T49)</f>
        <v>0</v>
      </c>
      <c r="I49" s="185">
        <f>IF(ISERR(H49/G49)=TRUE,0,(H49/G49))</f>
        <v>0</v>
      </c>
      <c r="J49" s="187">
        <f>MAX(MIN(MAX(F49,I49),100%),0%)</f>
        <v>0</v>
      </c>
      <c r="K49" s="119">
        <f>SUMIFS($AC:$AC,$X:$X,K$27,$Y:$Y,$B$2,$Z:$Z,$T49,$AA:$AA,K$28,$AB:$AB,K$29)</f>
        <v>0</v>
      </c>
      <c r="L49" s="149">
        <f>SUMIFS($AC:$AC,$X:$X,L$27,$Y:$Y,$B$2,$Z:$Z,$T49,$AA:$AA,L$28,$AB:$AB,L$29)</f>
        <v>0</v>
      </c>
      <c r="M49" s="188">
        <f>SUMIFS($AC:$AC,$X:$X,M$27,$Y:$Y,$B$2,$Z:$Z,$T49,$AA:$AA,M$28,$AB:$AB,M$29)</f>
        <v>0</v>
      </c>
      <c r="N49" s="189">
        <f>(K49+L49)*$J49</f>
        <v>0</v>
      </c>
      <c r="O49" s="119">
        <f>(SUMIFS($AI:$AI,$AD:$AD,O$27,$AE:$AE,$B$2,$AF:$AF,$T49,$AG:$AG,O$28,$AH:$AH,O$29))/1000</f>
        <v>0</v>
      </c>
      <c r="P49" s="149">
        <f>(SUMIFS($AI:$AI,$AD:$AD,P$27,$AE:$AE,$B$2,$AF:$AF,$T49,$AG:$AG,P$28,$AH:$AH,P$29))/1000</f>
        <v>0</v>
      </c>
      <c r="Q49" s="188">
        <f>(SUMIFS($AI:$AI,$AD:$AD,Q$27,$AE:$AE,$B$2,$AF:$AF,$T49,$AG:$AG,Q$28,$AH:$AH,Q$29))/1000</f>
        <v>0</v>
      </c>
      <c r="R49" s="189">
        <f>(O49+P49)*$J49</f>
        <v>0</v>
      </c>
      <c r="T49" s="194" t="s">
        <v>59</v>
      </c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2:35" x14ac:dyDescent="0.3">
      <c r="B50" s="154" t="s">
        <v>198</v>
      </c>
      <c r="C50" s="119">
        <f>SUMIFS(보유리스크율_위험계수적용법!AC:AC,보유리스크율_위험계수적용법!$C:$C,보험가격준비금익스포져!$T50)</f>
        <v>0</v>
      </c>
      <c r="D50" s="149">
        <f>SUMIFS(보유리스크율_위험계수적용법!AD:AD,보유리스크율_위험계수적용법!$C:$C,보험가격준비금익스포져!$T50)</f>
        <v>0</v>
      </c>
      <c r="E50" s="150">
        <f>SUMIFS(보유리스크율_위험계수적용법!AE:AE,보유리스크율_위험계수적용법!$C:$C,보험가격준비금익스포져!$T50)</f>
        <v>0</v>
      </c>
      <c r="F50" s="185">
        <f>IF(ISERR((D50-E50)/C50)=TRUE,0,(D50-E50)/C50)</f>
        <v>0</v>
      </c>
      <c r="G50" s="161">
        <f>SUMIFS(보유리스크율_손해율분포법!W:W,보유리스크율_손해율분포법!$C:$C,보험가격준비금익스포져!$T50)</f>
        <v>0</v>
      </c>
      <c r="H50" s="186">
        <f>SUMIFS(보유리스크율_손해율분포법!X:X,보유리스크율_손해율분포법!$C:$C,보험가격준비금익스포져!$T50)</f>
        <v>0</v>
      </c>
      <c r="I50" s="185">
        <f>IF(ISERR(H50/G50)=TRUE,0,(H50/G50))</f>
        <v>0</v>
      </c>
      <c r="J50" s="187">
        <f>MAX(MIN(MAX(F50,I50),100%),0%)</f>
        <v>0</v>
      </c>
      <c r="K50" s="119">
        <f>SUMIFS($AC:$AC,$X:$X,K$27,$Y:$Y,$B$2,$Z:$Z,$T50,$AA:$AA,K$28,$AB:$AB,K$29)</f>
        <v>0</v>
      </c>
      <c r="L50" s="149">
        <f>SUMIFS($AC:$AC,$X:$X,L$27,$Y:$Y,$B$2,$Z:$Z,$T50,$AA:$AA,L$28,$AB:$AB,L$29)</f>
        <v>0</v>
      </c>
      <c r="M50" s="188">
        <f>SUMIFS($AC:$AC,$X:$X,M$27,$Y:$Y,$B$2,$Z:$Z,$T50,$AA:$AA,M$28,$AB:$AB,M$29)</f>
        <v>0</v>
      </c>
      <c r="N50" s="189">
        <f>(K50+L50)*$J50</f>
        <v>0</v>
      </c>
      <c r="O50" s="119">
        <f>(SUMIFS($AI:$AI,$AD:$AD,O$27,$AE:$AE,$B$2,$AF:$AF,$T50,$AG:$AG,O$28,$AH:$AH,O$29))/1000</f>
        <v>0</v>
      </c>
      <c r="P50" s="149">
        <f>(SUMIFS($AI:$AI,$AD:$AD,P$27,$AE:$AE,$B$2,$AF:$AF,$T50,$AG:$AG,P$28,$AH:$AH,P$29))/1000</f>
        <v>0</v>
      </c>
      <c r="Q50" s="188">
        <f>(SUMIFS($AI:$AI,$AD:$AD,Q$27,$AE:$AE,$B$2,$AF:$AF,$T50,$AG:$AG,Q$28,$AH:$AH,Q$29))/1000</f>
        <v>0</v>
      </c>
      <c r="R50" s="189">
        <f>(O50+P50)*$J50</f>
        <v>0</v>
      </c>
      <c r="T50" s="194" t="s">
        <v>60</v>
      </c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2:35" x14ac:dyDescent="0.3">
      <c r="B51" s="133" t="s">
        <v>199</v>
      </c>
      <c r="C51" s="120">
        <f>SUMIFS(보유리스크율_위험계수적용법!AC:AC,보유리스크율_위험계수적용법!$C:$C,보험가격준비금익스포져!$T51)</f>
        <v>0</v>
      </c>
      <c r="D51" s="156">
        <f>SUMIFS(보유리스크율_위험계수적용법!AD:AD,보유리스크율_위험계수적용법!$C:$C,보험가격준비금익스포져!$T51)</f>
        <v>0</v>
      </c>
      <c r="E51" s="157">
        <f>SUMIFS(보유리스크율_위험계수적용법!AE:AE,보유리스크율_위험계수적용법!$C:$C,보험가격준비금익스포져!$T51)</f>
        <v>0</v>
      </c>
      <c r="F51" s="190">
        <f>IF(ISERR((D51-E51)/C51)=TRUE,0,(D51-E51)/C51)</f>
        <v>0</v>
      </c>
      <c r="G51" s="191">
        <f>SUMIFS(보유리스크율_손해율분포법!W:W,보유리스크율_손해율분포법!$C:$C,보험가격준비금익스포져!$T51)</f>
        <v>0</v>
      </c>
      <c r="H51" s="121">
        <f>SUMIFS(보유리스크율_손해율분포법!X:X,보유리스크율_손해율분포법!$C:$C,보험가격준비금익스포져!$T51)</f>
        <v>0</v>
      </c>
      <c r="I51" s="190">
        <f>IF(ISERR(H51/G51)=TRUE,0,(H51/G51))</f>
        <v>0</v>
      </c>
      <c r="J51" s="192">
        <f>MAX(MIN(MAX(F51,I51),100%),0%)</f>
        <v>0</v>
      </c>
      <c r="K51" s="120">
        <f>SUMIFS($AC:$AC,$X:$X,K$27,$Y:$Y,$B$2,$Z:$Z,$T51,$AA:$AA,K$28,$AB:$AB,K$29)</f>
        <v>0</v>
      </c>
      <c r="L51" s="156">
        <f>SUMIFS($AC:$AC,$X:$X,L$27,$Y:$Y,$B$2,$Z:$Z,$T51,$AA:$AA,L$28,$AB:$AB,L$29)</f>
        <v>0</v>
      </c>
      <c r="M51" s="191">
        <f>SUMIFS($AC:$AC,$X:$X,M$27,$Y:$Y,$B$2,$Z:$Z,$T51,$AA:$AA,M$28,$AB:$AB,M$29)</f>
        <v>0</v>
      </c>
      <c r="N51" s="193">
        <f>(K51+L51)*$J51</f>
        <v>0</v>
      </c>
      <c r="O51" s="120">
        <f>(SUMIFS($AI:$AI,$AD:$AD,O$27,$AE:$AE,$B$2,$AF:$AF,$T51,$AG:$AG,O$28,$AH:$AH,O$29))/1000</f>
        <v>0</v>
      </c>
      <c r="P51" s="156">
        <f>(SUMIFS($AI:$AI,$AD:$AD,P$27,$AE:$AE,$B$2,$AF:$AF,$T51,$AG:$AG,P$28,$AH:$AH,P$29))/1000</f>
        <v>0</v>
      </c>
      <c r="Q51" s="191">
        <f>(SUMIFS($AI:$AI,$AD:$AD,Q$27,$AE:$AE,$B$2,$AF:$AF,$T51,$AG:$AG,Q$28,$AH:$AH,Q$29))/1000</f>
        <v>0</v>
      </c>
      <c r="R51" s="193">
        <f>(O51+P51)*$J51</f>
        <v>0</v>
      </c>
      <c r="T51" s="195" t="s">
        <v>61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</sheetData>
  <mergeCells count="8">
    <mergeCell ref="X1:AI1"/>
    <mergeCell ref="X2:AC2"/>
    <mergeCell ref="AD2:AI2"/>
    <mergeCell ref="X31:AI31"/>
    <mergeCell ref="X32:AC32"/>
    <mergeCell ref="AD32:AI32"/>
    <mergeCell ref="O7:P7"/>
    <mergeCell ref="H7:I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8"/>
  <sheetViews>
    <sheetView zoomScale="70" zoomScaleNormal="70" workbookViewId="0">
      <selection activeCell="A2" sqref="A2"/>
    </sheetView>
  </sheetViews>
  <sheetFormatPr defaultColWidth="8.875" defaultRowHeight="16.5" x14ac:dyDescent="0.3"/>
  <cols>
    <col min="1" max="1" width="2.25" style="236" customWidth="1"/>
    <col min="2" max="2" width="13.125" style="236" customWidth="1"/>
    <col min="3" max="3" width="9.25" style="244" bestFit="1" customWidth="1"/>
    <col min="4" max="4" width="9.375" style="244" customWidth="1"/>
    <col min="5" max="5" width="15.375" style="244" bestFit="1" customWidth="1"/>
    <col min="6" max="6" width="14" style="244" bestFit="1" customWidth="1"/>
    <col min="7" max="7" width="9.25" style="244" bestFit="1" customWidth="1"/>
    <col min="8" max="10" width="11.25" style="245" bestFit="1" customWidth="1"/>
    <col min="11" max="11" width="14.375" style="246" bestFit="1" customWidth="1"/>
    <col min="12" max="12" width="13.25" style="246" bestFit="1" customWidth="1"/>
    <col min="13" max="13" width="17.375" style="246" bestFit="1" customWidth="1"/>
    <col min="14" max="18" width="13.125" style="246" customWidth="1"/>
    <col min="19" max="20" width="18.125" style="245" bestFit="1" customWidth="1"/>
    <col min="21" max="21" width="16.125" style="245" bestFit="1" customWidth="1"/>
    <col min="22" max="23" width="18.125" style="245" bestFit="1" customWidth="1"/>
    <col min="24" max="24" width="16.125" style="245" bestFit="1" customWidth="1"/>
    <col min="25" max="25" width="14" style="245" bestFit="1" customWidth="1"/>
    <col min="26" max="26" width="14" style="236" bestFit="1" customWidth="1"/>
    <col min="27" max="28" width="18.125" style="236" bestFit="1" customWidth="1"/>
    <col min="29" max="29" width="20.25" style="236" bestFit="1" customWidth="1"/>
    <col min="30" max="30" width="15.375" style="236" bestFit="1" customWidth="1"/>
    <col min="31" max="31" width="20.875" style="236" bestFit="1" customWidth="1"/>
    <col min="32" max="32" width="45.25" style="236" bestFit="1" customWidth="1"/>
    <col min="33" max="16384" width="8.875" style="236"/>
  </cols>
  <sheetData>
    <row r="1" spans="2:32" x14ac:dyDescent="0.3">
      <c r="B1" s="238"/>
      <c r="C1" s="235"/>
      <c r="D1" s="235"/>
      <c r="E1" s="235"/>
      <c r="F1" s="235"/>
      <c r="G1" s="235"/>
      <c r="H1" s="236"/>
      <c r="I1" s="236"/>
      <c r="J1" s="236"/>
      <c r="K1" s="236"/>
      <c r="L1" s="236"/>
      <c r="M1" s="236"/>
      <c r="N1" s="236"/>
      <c r="O1" s="236"/>
      <c r="P1" s="236"/>
      <c r="Q1" s="240"/>
      <c r="R1" s="236"/>
      <c r="S1" s="236"/>
      <c r="T1" s="236"/>
      <c r="U1" s="236"/>
      <c r="V1" s="236"/>
      <c r="W1" s="236"/>
      <c r="X1" s="236"/>
      <c r="Y1" s="236"/>
    </row>
    <row r="2" spans="2:32" s="240" customFormat="1" ht="13.5" customHeight="1" x14ac:dyDescent="0.3">
      <c r="B2" s="204" t="s">
        <v>221</v>
      </c>
      <c r="C2" s="205" t="s">
        <v>222</v>
      </c>
      <c r="D2" s="206"/>
      <c r="E2" s="206"/>
      <c r="F2" s="206"/>
      <c r="G2" s="207"/>
      <c r="H2" s="205" t="s">
        <v>208</v>
      </c>
      <c r="I2" s="206"/>
      <c r="J2" s="206"/>
      <c r="K2" s="205" t="s">
        <v>223</v>
      </c>
      <c r="L2" s="206"/>
      <c r="M2" s="207"/>
      <c r="N2" s="207" t="s">
        <v>224</v>
      </c>
      <c r="O2" s="208"/>
      <c r="P2" s="208"/>
      <c r="Q2" s="208"/>
      <c r="R2" s="205"/>
      <c r="S2" s="205" t="s">
        <v>225</v>
      </c>
      <c r="T2" s="206"/>
      <c r="U2" s="207"/>
      <c r="V2" s="205" t="s">
        <v>226</v>
      </c>
      <c r="W2" s="206"/>
      <c r="X2" s="207"/>
      <c r="Y2" s="208" t="s">
        <v>209</v>
      </c>
      <c r="Z2" s="208"/>
      <c r="AA2" s="208" t="s">
        <v>227</v>
      </c>
      <c r="AB2" s="208"/>
      <c r="AC2" s="208" t="s">
        <v>210</v>
      </c>
      <c r="AD2" s="208"/>
      <c r="AE2" s="208"/>
      <c r="AF2" s="209" t="s">
        <v>228</v>
      </c>
    </row>
    <row r="3" spans="2:32" s="243" customFormat="1" ht="33" x14ac:dyDescent="0.3">
      <c r="B3" s="210"/>
      <c r="C3" s="247" t="s">
        <v>2</v>
      </c>
      <c r="D3" s="211" t="s">
        <v>211</v>
      </c>
      <c r="E3" s="212" t="s">
        <v>229</v>
      </c>
      <c r="F3" s="211" t="s">
        <v>230</v>
      </c>
      <c r="G3" s="211" t="s">
        <v>231</v>
      </c>
      <c r="H3" s="213" t="s">
        <v>232</v>
      </c>
      <c r="I3" s="213" t="s">
        <v>233</v>
      </c>
      <c r="J3" s="214" t="s">
        <v>234</v>
      </c>
      <c r="K3" s="213" t="s">
        <v>235</v>
      </c>
      <c r="L3" s="213" t="s">
        <v>236</v>
      </c>
      <c r="M3" s="213" t="s">
        <v>237</v>
      </c>
      <c r="N3" s="215" t="s">
        <v>238</v>
      </c>
      <c r="O3" s="209" t="s">
        <v>239</v>
      </c>
      <c r="P3" s="209" t="s">
        <v>240</v>
      </c>
      <c r="Q3" s="209" t="s">
        <v>212</v>
      </c>
      <c r="R3" s="216" t="s">
        <v>241</v>
      </c>
      <c r="S3" s="217" t="s">
        <v>213</v>
      </c>
      <c r="T3" s="217" t="s">
        <v>214</v>
      </c>
      <c r="U3" s="217" t="s">
        <v>215</v>
      </c>
      <c r="V3" s="217" t="s">
        <v>213</v>
      </c>
      <c r="W3" s="217" t="s">
        <v>214</v>
      </c>
      <c r="X3" s="217" t="s">
        <v>215</v>
      </c>
      <c r="Y3" s="217" t="s">
        <v>216</v>
      </c>
      <c r="Z3" s="217" t="s">
        <v>217</v>
      </c>
      <c r="AA3" s="213" t="s">
        <v>218</v>
      </c>
      <c r="AB3" s="213" t="s">
        <v>219</v>
      </c>
      <c r="AC3" s="218" t="s">
        <v>242</v>
      </c>
      <c r="AD3" s="209" t="s">
        <v>243</v>
      </c>
      <c r="AE3" s="209" t="s">
        <v>220</v>
      </c>
      <c r="AF3" s="209" t="s">
        <v>244</v>
      </c>
    </row>
    <row r="4" spans="2:32" s="238" customFormat="1" x14ac:dyDescent="0.3">
      <c r="B4" s="219">
        <v>1</v>
      </c>
      <c r="C4" s="220"/>
      <c r="D4" s="220"/>
      <c r="E4" s="221"/>
      <c r="F4" s="220"/>
      <c r="G4" s="220"/>
      <c r="H4" s="222"/>
      <c r="I4" s="222"/>
      <c r="J4" s="222"/>
      <c r="K4" s="223"/>
      <c r="L4" s="223"/>
      <c r="M4" s="224">
        <f t="shared" ref="M4:M28" si="0">IFERROR(L4+100%,"")</f>
        <v>1</v>
      </c>
      <c r="N4" s="225"/>
      <c r="O4" s="225"/>
      <c r="P4" s="225"/>
      <c r="Q4" s="225"/>
      <c r="R4" s="225"/>
      <c r="S4" s="222"/>
      <c r="T4" s="222"/>
      <c r="U4" s="222"/>
      <c r="V4" s="222"/>
      <c r="W4" s="222"/>
      <c r="X4" s="222"/>
      <c r="Y4" s="222"/>
      <c r="Z4" s="222"/>
      <c r="AA4" s="226"/>
      <c r="AB4" s="226"/>
      <c r="AC4" s="227">
        <f>$U4</f>
        <v>0</v>
      </c>
      <c r="AD4" s="227">
        <f>$X4</f>
        <v>0</v>
      </c>
      <c r="AE4" s="227">
        <f t="shared" ref="AE4:AE28" si="1">(Z4-Y4)-(AB4-AA4)</f>
        <v>0</v>
      </c>
      <c r="AF4" s="228"/>
    </row>
    <row r="5" spans="2:32" x14ac:dyDescent="0.3">
      <c r="B5" s="219">
        <v>2</v>
      </c>
      <c r="C5" s="229"/>
      <c r="D5" s="229"/>
      <c r="E5" s="230"/>
      <c r="F5" s="229"/>
      <c r="G5" s="229"/>
      <c r="H5" s="231"/>
      <c r="I5" s="231"/>
      <c r="J5" s="231"/>
      <c r="K5" s="232"/>
      <c r="L5" s="232"/>
      <c r="M5" s="224">
        <f t="shared" si="0"/>
        <v>1</v>
      </c>
      <c r="N5" s="232"/>
      <c r="O5" s="232"/>
      <c r="P5" s="232"/>
      <c r="Q5" s="232"/>
      <c r="R5" s="232"/>
      <c r="S5" s="222"/>
      <c r="T5" s="222"/>
      <c r="U5" s="222"/>
      <c r="V5" s="222"/>
      <c r="W5" s="222"/>
      <c r="X5" s="222"/>
      <c r="Y5" s="222"/>
      <c r="Z5" s="222"/>
      <c r="AA5" s="226"/>
      <c r="AB5" s="226"/>
      <c r="AC5" s="227">
        <f t="shared" ref="AC5:AC28" si="2">$U5</f>
        <v>0</v>
      </c>
      <c r="AD5" s="227">
        <f t="shared" ref="AD5:AD28" si="3">$X5</f>
        <v>0</v>
      </c>
      <c r="AE5" s="227">
        <f t="shared" si="1"/>
        <v>0</v>
      </c>
      <c r="AF5" s="233"/>
    </row>
    <row r="6" spans="2:32" x14ac:dyDescent="0.3">
      <c r="B6" s="219">
        <v>3</v>
      </c>
      <c r="C6" s="229"/>
      <c r="D6" s="229"/>
      <c r="E6" s="230"/>
      <c r="F6" s="229"/>
      <c r="G6" s="229"/>
      <c r="H6" s="231"/>
      <c r="I6" s="231"/>
      <c r="J6" s="231"/>
      <c r="K6" s="232"/>
      <c r="L6" s="232"/>
      <c r="M6" s="224">
        <f t="shared" si="0"/>
        <v>1</v>
      </c>
      <c r="N6" s="232"/>
      <c r="O6" s="232"/>
      <c r="P6" s="232"/>
      <c r="Q6" s="232"/>
      <c r="R6" s="232"/>
      <c r="S6" s="222"/>
      <c r="T6" s="222"/>
      <c r="U6" s="222"/>
      <c r="V6" s="222"/>
      <c r="W6" s="222"/>
      <c r="X6" s="222"/>
      <c r="Y6" s="222"/>
      <c r="Z6" s="222"/>
      <c r="AA6" s="226"/>
      <c r="AB6" s="226"/>
      <c r="AC6" s="227">
        <f t="shared" si="2"/>
        <v>0</v>
      </c>
      <c r="AD6" s="227">
        <f t="shared" si="3"/>
        <v>0</v>
      </c>
      <c r="AE6" s="227">
        <f t="shared" si="1"/>
        <v>0</v>
      </c>
      <c r="AF6" s="234"/>
    </row>
    <row r="7" spans="2:32" x14ac:dyDescent="0.3">
      <c r="B7" s="211">
        <v>4</v>
      </c>
      <c r="C7" s="229"/>
      <c r="D7" s="229"/>
      <c r="E7" s="230"/>
      <c r="F7" s="229"/>
      <c r="G7" s="229"/>
      <c r="H7" s="231"/>
      <c r="I7" s="231"/>
      <c r="J7" s="231"/>
      <c r="K7" s="232"/>
      <c r="L7" s="232"/>
      <c r="M7" s="224">
        <f t="shared" si="0"/>
        <v>1</v>
      </c>
      <c r="N7" s="232"/>
      <c r="O7" s="232"/>
      <c r="P7" s="232"/>
      <c r="Q7" s="232"/>
      <c r="R7" s="232"/>
      <c r="S7" s="222"/>
      <c r="T7" s="222"/>
      <c r="U7" s="222"/>
      <c r="V7" s="222"/>
      <c r="W7" s="222"/>
      <c r="X7" s="222"/>
      <c r="Y7" s="222"/>
      <c r="Z7" s="222"/>
      <c r="AA7" s="226"/>
      <c r="AB7" s="226"/>
      <c r="AC7" s="227">
        <f t="shared" si="2"/>
        <v>0</v>
      </c>
      <c r="AD7" s="227">
        <f t="shared" si="3"/>
        <v>0</v>
      </c>
      <c r="AE7" s="227">
        <f t="shared" si="1"/>
        <v>0</v>
      </c>
      <c r="AF7" s="234"/>
    </row>
    <row r="8" spans="2:32" x14ac:dyDescent="0.3">
      <c r="B8" s="211">
        <v>5</v>
      </c>
      <c r="C8" s="229"/>
      <c r="D8" s="229"/>
      <c r="E8" s="230"/>
      <c r="F8" s="229"/>
      <c r="G8" s="229"/>
      <c r="H8" s="231"/>
      <c r="I8" s="231"/>
      <c r="J8" s="231"/>
      <c r="K8" s="232"/>
      <c r="L8" s="232"/>
      <c r="M8" s="224">
        <f t="shared" si="0"/>
        <v>1</v>
      </c>
      <c r="N8" s="232"/>
      <c r="O8" s="232"/>
      <c r="P8" s="232"/>
      <c r="Q8" s="232"/>
      <c r="R8" s="232"/>
      <c r="S8" s="222"/>
      <c r="T8" s="222"/>
      <c r="U8" s="222"/>
      <c r="V8" s="222"/>
      <c r="W8" s="222"/>
      <c r="X8" s="222"/>
      <c r="Y8" s="222"/>
      <c r="Z8" s="222"/>
      <c r="AA8" s="226"/>
      <c r="AB8" s="226"/>
      <c r="AC8" s="227">
        <f t="shared" si="2"/>
        <v>0</v>
      </c>
      <c r="AD8" s="227">
        <f t="shared" si="3"/>
        <v>0</v>
      </c>
      <c r="AE8" s="227">
        <f t="shared" si="1"/>
        <v>0</v>
      </c>
      <c r="AF8" s="234"/>
    </row>
    <row r="9" spans="2:32" x14ac:dyDescent="0.3">
      <c r="B9" s="219">
        <v>6</v>
      </c>
      <c r="C9" s="229"/>
      <c r="D9" s="229"/>
      <c r="E9" s="230"/>
      <c r="F9" s="229"/>
      <c r="G9" s="229"/>
      <c r="H9" s="231"/>
      <c r="I9" s="231"/>
      <c r="J9" s="231"/>
      <c r="K9" s="232"/>
      <c r="L9" s="232"/>
      <c r="M9" s="224">
        <f t="shared" si="0"/>
        <v>1</v>
      </c>
      <c r="N9" s="232"/>
      <c r="O9" s="232"/>
      <c r="P9" s="232"/>
      <c r="Q9" s="232"/>
      <c r="R9" s="232"/>
      <c r="S9" s="222"/>
      <c r="T9" s="222"/>
      <c r="U9" s="222"/>
      <c r="V9" s="222"/>
      <c r="W9" s="222"/>
      <c r="X9" s="222"/>
      <c r="Y9" s="222"/>
      <c r="Z9" s="222"/>
      <c r="AA9" s="226"/>
      <c r="AB9" s="226"/>
      <c r="AC9" s="227">
        <f t="shared" si="2"/>
        <v>0</v>
      </c>
      <c r="AD9" s="227">
        <f t="shared" si="3"/>
        <v>0</v>
      </c>
      <c r="AE9" s="227">
        <f t="shared" si="1"/>
        <v>0</v>
      </c>
      <c r="AF9" s="234"/>
    </row>
    <row r="10" spans="2:32" x14ac:dyDescent="0.3">
      <c r="B10" s="219">
        <v>7</v>
      </c>
      <c r="C10" s="229"/>
      <c r="D10" s="229"/>
      <c r="E10" s="230"/>
      <c r="F10" s="229"/>
      <c r="G10" s="229"/>
      <c r="H10" s="231"/>
      <c r="I10" s="231"/>
      <c r="J10" s="231"/>
      <c r="K10" s="232"/>
      <c r="L10" s="232"/>
      <c r="M10" s="224">
        <f t="shared" si="0"/>
        <v>1</v>
      </c>
      <c r="N10" s="232"/>
      <c r="O10" s="232"/>
      <c r="P10" s="232"/>
      <c r="Q10" s="232"/>
      <c r="R10" s="232"/>
      <c r="S10" s="222"/>
      <c r="T10" s="222"/>
      <c r="U10" s="222"/>
      <c r="V10" s="222"/>
      <c r="W10" s="222"/>
      <c r="X10" s="222"/>
      <c r="Y10" s="222"/>
      <c r="Z10" s="222"/>
      <c r="AA10" s="226"/>
      <c r="AB10" s="226"/>
      <c r="AC10" s="227">
        <f t="shared" si="2"/>
        <v>0</v>
      </c>
      <c r="AD10" s="227">
        <f t="shared" si="3"/>
        <v>0</v>
      </c>
      <c r="AE10" s="227">
        <f t="shared" si="1"/>
        <v>0</v>
      </c>
      <c r="AF10" s="234"/>
    </row>
    <row r="11" spans="2:32" x14ac:dyDescent="0.3">
      <c r="B11" s="211">
        <v>8</v>
      </c>
      <c r="C11" s="229"/>
      <c r="D11" s="229"/>
      <c r="E11" s="230"/>
      <c r="F11" s="229"/>
      <c r="G11" s="229"/>
      <c r="H11" s="231"/>
      <c r="I11" s="231"/>
      <c r="J11" s="231"/>
      <c r="K11" s="232"/>
      <c r="L11" s="232"/>
      <c r="M11" s="224">
        <f t="shared" si="0"/>
        <v>1</v>
      </c>
      <c r="N11" s="232"/>
      <c r="O11" s="232"/>
      <c r="P11" s="232"/>
      <c r="Q11" s="232"/>
      <c r="R11" s="232"/>
      <c r="S11" s="222"/>
      <c r="T11" s="222"/>
      <c r="U11" s="222"/>
      <c r="V11" s="222"/>
      <c r="W11" s="222"/>
      <c r="X11" s="222"/>
      <c r="Y11" s="222"/>
      <c r="Z11" s="222"/>
      <c r="AA11" s="226"/>
      <c r="AB11" s="226"/>
      <c r="AC11" s="227">
        <f t="shared" si="2"/>
        <v>0</v>
      </c>
      <c r="AD11" s="227">
        <f t="shared" si="3"/>
        <v>0</v>
      </c>
      <c r="AE11" s="227">
        <f t="shared" si="1"/>
        <v>0</v>
      </c>
      <c r="AF11" s="234"/>
    </row>
    <row r="12" spans="2:32" x14ac:dyDescent="0.3">
      <c r="B12" s="219">
        <v>9</v>
      </c>
      <c r="C12" s="229"/>
      <c r="D12" s="229"/>
      <c r="E12" s="230"/>
      <c r="F12" s="229"/>
      <c r="G12" s="229"/>
      <c r="H12" s="231"/>
      <c r="I12" s="231"/>
      <c r="J12" s="231"/>
      <c r="K12" s="232"/>
      <c r="L12" s="232"/>
      <c r="M12" s="224">
        <f t="shared" si="0"/>
        <v>1</v>
      </c>
      <c r="N12" s="232"/>
      <c r="O12" s="232"/>
      <c r="P12" s="232"/>
      <c r="Q12" s="232"/>
      <c r="R12" s="232"/>
      <c r="S12" s="222"/>
      <c r="T12" s="222"/>
      <c r="U12" s="222"/>
      <c r="V12" s="222"/>
      <c r="W12" s="222"/>
      <c r="X12" s="222"/>
      <c r="Y12" s="222"/>
      <c r="Z12" s="222"/>
      <c r="AA12" s="226"/>
      <c r="AB12" s="226"/>
      <c r="AC12" s="227">
        <f t="shared" si="2"/>
        <v>0</v>
      </c>
      <c r="AD12" s="227">
        <f t="shared" si="3"/>
        <v>0</v>
      </c>
      <c r="AE12" s="227">
        <f t="shared" si="1"/>
        <v>0</v>
      </c>
      <c r="AF12" s="234"/>
    </row>
    <row r="13" spans="2:32" x14ac:dyDescent="0.3">
      <c r="B13" s="219">
        <v>10</v>
      </c>
      <c r="C13" s="229"/>
      <c r="D13" s="229"/>
      <c r="E13" s="230"/>
      <c r="F13" s="229"/>
      <c r="G13" s="229"/>
      <c r="H13" s="231"/>
      <c r="I13" s="231"/>
      <c r="J13" s="231"/>
      <c r="K13" s="232"/>
      <c r="L13" s="232"/>
      <c r="M13" s="224">
        <f t="shared" si="0"/>
        <v>1</v>
      </c>
      <c r="N13" s="232"/>
      <c r="O13" s="232"/>
      <c r="P13" s="232"/>
      <c r="Q13" s="232"/>
      <c r="R13" s="232"/>
      <c r="S13" s="222"/>
      <c r="T13" s="222"/>
      <c r="U13" s="222"/>
      <c r="V13" s="222"/>
      <c r="W13" s="222"/>
      <c r="X13" s="222"/>
      <c r="Y13" s="222"/>
      <c r="Z13" s="222"/>
      <c r="AA13" s="226"/>
      <c r="AB13" s="226"/>
      <c r="AC13" s="227">
        <f t="shared" si="2"/>
        <v>0</v>
      </c>
      <c r="AD13" s="227">
        <f t="shared" si="3"/>
        <v>0</v>
      </c>
      <c r="AE13" s="227">
        <f t="shared" si="1"/>
        <v>0</v>
      </c>
      <c r="AF13" s="234"/>
    </row>
    <row r="14" spans="2:32" x14ac:dyDescent="0.3">
      <c r="B14" s="219">
        <v>11</v>
      </c>
      <c r="C14" s="229"/>
      <c r="D14" s="229"/>
      <c r="E14" s="230"/>
      <c r="F14" s="229"/>
      <c r="G14" s="229"/>
      <c r="H14" s="231"/>
      <c r="I14" s="231"/>
      <c r="J14" s="231"/>
      <c r="K14" s="232"/>
      <c r="L14" s="232"/>
      <c r="M14" s="224">
        <f t="shared" si="0"/>
        <v>1</v>
      </c>
      <c r="N14" s="232"/>
      <c r="O14" s="232"/>
      <c r="P14" s="232"/>
      <c r="Q14" s="232"/>
      <c r="R14" s="232"/>
      <c r="S14" s="222"/>
      <c r="T14" s="222"/>
      <c r="U14" s="222"/>
      <c r="V14" s="222"/>
      <c r="W14" s="222"/>
      <c r="X14" s="222"/>
      <c r="Y14" s="222"/>
      <c r="Z14" s="222"/>
      <c r="AA14" s="226"/>
      <c r="AB14" s="226"/>
      <c r="AC14" s="227">
        <f t="shared" si="2"/>
        <v>0</v>
      </c>
      <c r="AD14" s="227">
        <f t="shared" si="3"/>
        <v>0</v>
      </c>
      <c r="AE14" s="227">
        <f t="shared" si="1"/>
        <v>0</v>
      </c>
      <c r="AF14" s="234"/>
    </row>
    <row r="15" spans="2:32" x14ac:dyDescent="0.3">
      <c r="B15" s="211">
        <v>12</v>
      </c>
      <c r="C15" s="229"/>
      <c r="D15" s="229"/>
      <c r="E15" s="230"/>
      <c r="F15" s="229"/>
      <c r="G15" s="229"/>
      <c r="H15" s="231"/>
      <c r="I15" s="231"/>
      <c r="J15" s="231"/>
      <c r="K15" s="232"/>
      <c r="L15" s="232"/>
      <c r="M15" s="224">
        <f t="shared" si="0"/>
        <v>1</v>
      </c>
      <c r="N15" s="232"/>
      <c r="O15" s="232"/>
      <c r="P15" s="232"/>
      <c r="Q15" s="232"/>
      <c r="R15" s="232"/>
      <c r="S15" s="222"/>
      <c r="T15" s="222"/>
      <c r="U15" s="222"/>
      <c r="V15" s="222"/>
      <c r="W15" s="222"/>
      <c r="X15" s="222"/>
      <c r="Y15" s="222"/>
      <c r="Z15" s="222"/>
      <c r="AA15" s="226"/>
      <c r="AB15" s="226"/>
      <c r="AC15" s="227">
        <f t="shared" si="2"/>
        <v>0</v>
      </c>
      <c r="AD15" s="227">
        <f t="shared" si="3"/>
        <v>0</v>
      </c>
      <c r="AE15" s="227">
        <f t="shared" si="1"/>
        <v>0</v>
      </c>
      <c r="AF15" s="234"/>
    </row>
    <row r="16" spans="2:32" x14ac:dyDescent="0.3">
      <c r="B16" s="211">
        <v>13</v>
      </c>
      <c r="C16" s="229"/>
      <c r="D16" s="229"/>
      <c r="E16" s="230"/>
      <c r="F16" s="229"/>
      <c r="G16" s="229"/>
      <c r="H16" s="231"/>
      <c r="I16" s="231"/>
      <c r="J16" s="231"/>
      <c r="K16" s="232"/>
      <c r="L16" s="232"/>
      <c r="M16" s="224">
        <f t="shared" si="0"/>
        <v>1</v>
      </c>
      <c r="N16" s="232"/>
      <c r="O16" s="232"/>
      <c r="P16" s="232"/>
      <c r="Q16" s="232"/>
      <c r="R16" s="232"/>
      <c r="S16" s="222"/>
      <c r="T16" s="222"/>
      <c r="U16" s="222"/>
      <c r="V16" s="222"/>
      <c r="W16" s="222"/>
      <c r="X16" s="222"/>
      <c r="Y16" s="222"/>
      <c r="Z16" s="222"/>
      <c r="AA16" s="226"/>
      <c r="AB16" s="226"/>
      <c r="AC16" s="227">
        <f t="shared" si="2"/>
        <v>0</v>
      </c>
      <c r="AD16" s="227">
        <f t="shared" si="3"/>
        <v>0</v>
      </c>
      <c r="AE16" s="227">
        <f t="shared" si="1"/>
        <v>0</v>
      </c>
      <c r="AF16" s="234"/>
    </row>
    <row r="17" spans="2:32" x14ac:dyDescent="0.3">
      <c r="B17" s="219">
        <v>14</v>
      </c>
      <c r="C17" s="229"/>
      <c r="D17" s="229"/>
      <c r="E17" s="230"/>
      <c r="F17" s="229"/>
      <c r="G17" s="229"/>
      <c r="H17" s="231"/>
      <c r="I17" s="231"/>
      <c r="J17" s="231"/>
      <c r="K17" s="232"/>
      <c r="L17" s="232"/>
      <c r="M17" s="224">
        <f t="shared" si="0"/>
        <v>1</v>
      </c>
      <c r="N17" s="232"/>
      <c r="O17" s="232"/>
      <c r="P17" s="232"/>
      <c r="Q17" s="232"/>
      <c r="R17" s="232"/>
      <c r="S17" s="222"/>
      <c r="T17" s="222"/>
      <c r="U17" s="222"/>
      <c r="V17" s="222"/>
      <c r="W17" s="222"/>
      <c r="X17" s="222"/>
      <c r="Y17" s="222"/>
      <c r="Z17" s="222"/>
      <c r="AA17" s="226"/>
      <c r="AB17" s="226"/>
      <c r="AC17" s="227">
        <f t="shared" si="2"/>
        <v>0</v>
      </c>
      <c r="AD17" s="227">
        <f t="shared" si="3"/>
        <v>0</v>
      </c>
      <c r="AE17" s="227">
        <f t="shared" si="1"/>
        <v>0</v>
      </c>
      <c r="AF17" s="234"/>
    </row>
    <row r="18" spans="2:32" x14ac:dyDescent="0.3">
      <c r="B18" s="219">
        <v>15</v>
      </c>
      <c r="C18" s="229"/>
      <c r="D18" s="229"/>
      <c r="E18" s="230"/>
      <c r="F18" s="229"/>
      <c r="G18" s="229"/>
      <c r="H18" s="231"/>
      <c r="I18" s="231"/>
      <c r="J18" s="231"/>
      <c r="K18" s="232"/>
      <c r="L18" s="232"/>
      <c r="M18" s="224">
        <f t="shared" si="0"/>
        <v>1</v>
      </c>
      <c r="N18" s="232"/>
      <c r="O18" s="232"/>
      <c r="P18" s="232"/>
      <c r="Q18" s="232"/>
      <c r="R18" s="232"/>
      <c r="S18" s="222"/>
      <c r="T18" s="222"/>
      <c r="U18" s="222"/>
      <c r="V18" s="222"/>
      <c r="W18" s="222"/>
      <c r="X18" s="222"/>
      <c r="Y18" s="222"/>
      <c r="Z18" s="222"/>
      <c r="AA18" s="226"/>
      <c r="AB18" s="226"/>
      <c r="AC18" s="227">
        <f t="shared" si="2"/>
        <v>0</v>
      </c>
      <c r="AD18" s="227">
        <f t="shared" si="3"/>
        <v>0</v>
      </c>
      <c r="AE18" s="227">
        <f t="shared" si="1"/>
        <v>0</v>
      </c>
      <c r="AF18" s="234"/>
    </row>
    <row r="19" spans="2:32" x14ac:dyDescent="0.3">
      <c r="B19" s="211">
        <v>16</v>
      </c>
      <c r="C19" s="229"/>
      <c r="D19" s="229"/>
      <c r="E19" s="230"/>
      <c r="F19" s="229"/>
      <c r="G19" s="229"/>
      <c r="H19" s="231"/>
      <c r="I19" s="231"/>
      <c r="J19" s="231"/>
      <c r="K19" s="232"/>
      <c r="L19" s="232"/>
      <c r="M19" s="224">
        <f t="shared" si="0"/>
        <v>1</v>
      </c>
      <c r="N19" s="232"/>
      <c r="O19" s="232"/>
      <c r="P19" s="232"/>
      <c r="Q19" s="232"/>
      <c r="R19" s="232"/>
      <c r="S19" s="222"/>
      <c r="T19" s="222"/>
      <c r="U19" s="222"/>
      <c r="V19" s="222"/>
      <c r="W19" s="222"/>
      <c r="X19" s="222"/>
      <c r="Y19" s="222"/>
      <c r="Z19" s="222"/>
      <c r="AA19" s="226"/>
      <c r="AB19" s="226"/>
      <c r="AC19" s="227">
        <f t="shared" si="2"/>
        <v>0</v>
      </c>
      <c r="AD19" s="227">
        <f t="shared" si="3"/>
        <v>0</v>
      </c>
      <c r="AE19" s="227">
        <f t="shared" si="1"/>
        <v>0</v>
      </c>
      <c r="AF19" s="234"/>
    </row>
    <row r="20" spans="2:32" x14ac:dyDescent="0.3">
      <c r="B20" s="219">
        <v>17</v>
      </c>
      <c r="C20" s="229"/>
      <c r="D20" s="229"/>
      <c r="E20" s="230"/>
      <c r="F20" s="229"/>
      <c r="G20" s="229"/>
      <c r="H20" s="231"/>
      <c r="I20" s="231"/>
      <c r="J20" s="231"/>
      <c r="K20" s="232"/>
      <c r="L20" s="232"/>
      <c r="M20" s="224">
        <f t="shared" si="0"/>
        <v>1</v>
      </c>
      <c r="N20" s="232"/>
      <c r="O20" s="232"/>
      <c r="P20" s="232"/>
      <c r="Q20" s="232"/>
      <c r="R20" s="232"/>
      <c r="S20" s="222"/>
      <c r="T20" s="222"/>
      <c r="U20" s="222"/>
      <c r="V20" s="222"/>
      <c r="W20" s="222"/>
      <c r="X20" s="222"/>
      <c r="Y20" s="222"/>
      <c r="Z20" s="222"/>
      <c r="AA20" s="226"/>
      <c r="AB20" s="226"/>
      <c r="AC20" s="227">
        <f t="shared" si="2"/>
        <v>0</v>
      </c>
      <c r="AD20" s="227">
        <f t="shared" si="3"/>
        <v>0</v>
      </c>
      <c r="AE20" s="227">
        <f t="shared" si="1"/>
        <v>0</v>
      </c>
      <c r="AF20" s="234"/>
    </row>
    <row r="21" spans="2:32" x14ac:dyDescent="0.3">
      <c r="B21" s="219">
        <v>18</v>
      </c>
      <c r="C21" s="229"/>
      <c r="D21" s="229"/>
      <c r="E21" s="230"/>
      <c r="F21" s="229"/>
      <c r="G21" s="229"/>
      <c r="H21" s="231"/>
      <c r="I21" s="231"/>
      <c r="J21" s="231"/>
      <c r="K21" s="232"/>
      <c r="L21" s="232"/>
      <c r="M21" s="224">
        <f t="shared" si="0"/>
        <v>1</v>
      </c>
      <c r="N21" s="232"/>
      <c r="O21" s="232"/>
      <c r="P21" s="232"/>
      <c r="Q21" s="232"/>
      <c r="R21" s="232"/>
      <c r="S21" s="222"/>
      <c r="T21" s="222"/>
      <c r="U21" s="222"/>
      <c r="V21" s="222"/>
      <c r="W21" s="222"/>
      <c r="X21" s="222"/>
      <c r="Y21" s="222"/>
      <c r="Z21" s="222"/>
      <c r="AA21" s="226"/>
      <c r="AB21" s="226"/>
      <c r="AC21" s="227">
        <f t="shared" si="2"/>
        <v>0</v>
      </c>
      <c r="AD21" s="227">
        <f t="shared" si="3"/>
        <v>0</v>
      </c>
      <c r="AE21" s="227">
        <f t="shared" si="1"/>
        <v>0</v>
      </c>
      <c r="AF21" s="234"/>
    </row>
    <row r="22" spans="2:32" x14ac:dyDescent="0.3">
      <c r="B22" s="219">
        <v>19</v>
      </c>
      <c r="C22" s="229"/>
      <c r="D22" s="229"/>
      <c r="E22" s="230"/>
      <c r="F22" s="229"/>
      <c r="G22" s="229"/>
      <c r="H22" s="231"/>
      <c r="I22" s="231"/>
      <c r="J22" s="231"/>
      <c r="K22" s="232"/>
      <c r="L22" s="232"/>
      <c r="M22" s="224">
        <f t="shared" si="0"/>
        <v>1</v>
      </c>
      <c r="N22" s="232"/>
      <c r="O22" s="232"/>
      <c r="P22" s="232"/>
      <c r="Q22" s="232"/>
      <c r="R22" s="232"/>
      <c r="S22" s="222"/>
      <c r="T22" s="222"/>
      <c r="U22" s="222"/>
      <c r="V22" s="222"/>
      <c r="W22" s="222"/>
      <c r="X22" s="222"/>
      <c r="Y22" s="222"/>
      <c r="Z22" s="222"/>
      <c r="AA22" s="226"/>
      <c r="AB22" s="226"/>
      <c r="AC22" s="227">
        <f t="shared" si="2"/>
        <v>0</v>
      </c>
      <c r="AD22" s="227">
        <f t="shared" si="3"/>
        <v>0</v>
      </c>
      <c r="AE22" s="227">
        <f t="shared" si="1"/>
        <v>0</v>
      </c>
      <c r="AF22" s="234"/>
    </row>
    <row r="23" spans="2:32" x14ac:dyDescent="0.3">
      <c r="B23" s="211">
        <v>20</v>
      </c>
      <c r="C23" s="229"/>
      <c r="D23" s="229"/>
      <c r="E23" s="230"/>
      <c r="F23" s="229"/>
      <c r="G23" s="229"/>
      <c r="H23" s="231"/>
      <c r="I23" s="231"/>
      <c r="J23" s="231"/>
      <c r="K23" s="232"/>
      <c r="L23" s="232"/>
      <c r="M23" s="224">
        <f t="shared" si="0"/>
        <v>1</v>
      </c>
      <c r="N23" s="232"/>
      <c r="O23" s="232"/>
      <c r="P23" s="232"/>
      <c r="Q23" s="232"/>
      <c r="R23" s="232"/>
      <c r="S23" s="222"/>
      <c r="T23" s="222"/>
      <c r="U23" s="222"/>
      <c r="V23" s="222"/>
      <c r="W23" s="222"/>
      <c r="X23" s="222"/>
      <c r="Y23" s="222"/>
      <c r="Z23" s="222"/>
      <c r="AA23" s="226"/>
      <c r="AB23" s="226"/>
      <c r="AC23" s="227">
        <f t="shared" si="2"/>
        <v>0</v>
      </c>
      <c r="AD23" s="227">
        <f t="shared" si="3"/>
        <v>0</v>
      </c>
      <c r="AE23" s="227">
        <f t="shared" si="1"/>
        <v>0</v>
      </c>
      <c r="AF23" s="234"/>
    </row>
    <row r="24" spans="2:32" x14ac:dyDescent="0.3">
      <c r="B24" s="211">
        <v>21</v>
      </c>
      <c r="C24" s="229"/>
      <c r="D24" s="229"/>
      <c r="E24" s="230"/>
      <c r="F24" s="229"/>
      <c r="G24" s="229"/>
      <c r="H24" s="231"/>
      <c r="I24" s="231"/>
      <c r="J24" s="231"/>
      <c r="K24" s="232"/>
      <c r="L24" s="232"/>
      <c r="M24" s="224">
        <f t="shared" si="0"/>
        <v>1</v>
      </c>
      <c r="N24" s="232"/>
      <c r="O24" s="232"/>
      <c r="P24" s="232"/>
      <c r="Q24" s="232"/>
      <c r="R24" s="232"/>
      <c r="S24" s="222"/>
      <c r="T24" s="222"/>
      <c r="U24" s="222"/>
      <c r="V24" s="222"/>
      <c r="W24" s="222"/>
      <c r="X24" s="222"/>
      <c r="Y24" s="222"/>
      <c r="Z24" s="222"/>
      <c r="AA24" s="226"/>
      <c r="AB24" s="226"/>
      <c r="AC24" s="227">
        <f t="shared" si="2"/>
        <v>0</v>
      </c>
      <c r="AD24" s="227">
        <f t="shared" si="3"/>
        <v>0</v>
      </c>
      <c r="AE24" s="227">
        <f t="shared" si="1"/>
        <v>0</v>
      </c>
      <c r="AF24" s="234"/>
    </row>
    <row r="25" spans="2:32" x14ac:dyDescent="0.3">
      <c r="B25" s="219">
        <v>22</v>
      </c>
      <c r="C25" s="229"/>
      <c r="D25" s="229"/>
      <c r="E25" s="230"/>
      <c r="F25" s="229"/>
      <c r="G25" s="229"/>
      <c r="H25" s="231"/>
      <c r="I25" s="231"/>
      <c r="J25" s="231"/>
      <c r="K25" s="232"/>
      <c r="L25" s="232"/>
      <c r="M25" s="224">
        <f t="shared" si="0"/>
        <v>1</v>
      </c>
      <c r="N25" s="232"/>
      <c r="O25" s="232"/>
      <c r="P25" s="232"/>
      <c r="Q25" s="232"/>
      <c r="R25" s="232"/>
      <c r="S25" s="222"/>
      <c r="T25" s="222"/>
      <c r="U25" s="222"/>
      <c r="V25" s="222"/>
      <c r="W25" s="222"/>
      <c r="X25" s="222"/>
      <c r="Y25" s="222"/>
      <c r="Z25" s="222"/>
      <c r="AA25" s="226"/>
      <c r="AB25" s="226"/>
      <c r="AC25" s="227">
        <f t="shared" si="2"/>
        <v>0</v>
      </c>
      <c r="AD25" s="227">
        <f t="shared" si="3"/>
        <v>0</v>
      </c>
      <c r="AE25" s="227">
        <f t="shared" si="1"/>
        <v>0</v>
      </c>
      <c r="AF25" s="234"/>
    </row>
    <row r="26" spans="2:32" x14ac:dyDescent="0.3">
      <c r="B26" s="219">
        <v>23</v>
      </c>
      <c r="C26" s="229"/>
      <c r="D26" s="229"/>
      <c r="E26" s="230"/>
      <c r="F26" s="229"/>
      <c r="G26" s="229"/>
      <c r="H26" s="231"/>
      <c r="I26" s="231"/>
      <c r="J26" s="231"/>
      <c r="K26" s="232"/>
      <c r="L26" s="232"/>
      <c r="M26" s="224">
        <f t="shared" si="0"/>
        <v>1</v>
      </c>
      <c r="N26" s="232"/>
      <c r="O26" s="232"/>
      <c r="P26" s="232"/>
      <c r="Q26" s="232"/>
      <c r="R26" s="232"/>
      <c r="S26" s="222"/>
      <c r="T26" s="222"/>
      <c r="U26" s="222"/>
      <c r="V26" s="222"/>
      <c r="W26" s="222"/>
      <c r="X26" s="222"/>
      <c r="Y26" s="222"/>
      <c r="Z26" s="222"/>
      <c r="AA26" s="226"/>
      <c r="AB26" s="226"/>
      <c r="AC26" s="227">
        <f t="shared" si="2"/>
        <v>0</v>
      </c>
      <c r="AD26" s="227">
        <f t="shared" si="3"/>
        <v>0</v>
      </c>
      <c r="AE26" s="227">
        <f t="shared" si="1"/>
        <v>0</v>
      </c>
      <c r="AF26" s="234"/>
    </row>
    <row r="27" spans="2:32" x14ac:dyDescent="0.3">
      <c r="B27" s="211">
        <v>24</v>
      </c>
      <c r="C27" s="229"/>
      <c r="D27" s="229"/>
      <c r="E27" s="230"/>
      <c r="F27" s="229"/>
      <c r="G27" s="229"/>
      <c r="H27" s="231"/>
      <c r="I27" s="231"/>
      <c r="J27" s="231"/>
      <c r="K27" s="232"/>
      <c r="L27" s="232"/>
      <c r="M27" s="224">
        <f t="shared" si="0"/>
        <v>1</v>
      </c>
      <c r="N27" s="232"/>
      <c r="O27" s="232"/>
      <c r="P27" s="232"/>
      <c r="Q27" s="232"/>
      <c r="R27" s="232"/>
      <c r="S27" s="222"/>
      <c r="T27" s="222"/>
      <c r="U27" s="222"/>
      <c r="V27" s="222"/>
      <c r="W27" s="222"/>
      <c r="X27" s="222"/>
      <c r="Y27" s="222"/>
      <c r="Z27" s="222"/>
      <c r="AA27" s="226"/>
      <c r="AB27" s="226"/>
      <c r="AC27" s="227">
        <f t="shared" si="2"/>
        <v>0</v>
      </c>
      <c r="AD27" s="227">
        <f t="shared" si="3"/>
        <v>0</v>
      </c>
      <c r="AE27" s="227">
        <f t="shared" si="1"/>
        <v>0</v>
      </c>
      <c r="AF27" s="234"/>
    </row>
    <row r="28" spans="2:32" x14ac:dyDescent="0.3">
      <c r="B28" s="219">
        <v>25</v>
      </c>
      <c r="C28" s="229"/>
      <c r="D28" s="229"/>
      <c r="E28" s="230"/>
      <c r="F28" s="229"/>
      <c r="G28" s="229"/>
      <c r="H28" s="231"/>
      <c r="I28" s="231"/>
      <c r="J28" s="231"/>
      <c r="K28" s="232"/>
      <c r="L28" s="232"/>
      <c r="M28" s="224">
        <f t="shared" si="0"/>
        <v>1</v>
      </c>
      <c r="N28" s="232"/>
      <c r="O28" s="232"/>
      <c r="P28" s="232"/>
      <c r="Q28" s="232"/>
      <c r="R28" s="232"/>
      <c r="S28" s="222"/>
      <c r="T28" s="222"/>
      <c r="U28" s="222"/>
      <c r="V28" s="222"/>
      <c r="W28" s="222"/>
      <c r="X28" s="222"/>
      <c r="Y28" s="222"/>
      <c r="Z28" s="222"/>
      <c r="AA28" s="226"/>
      <c r="AB28" s="226"/>
      <c r="AC28" s="227">
        <f t="shared" si="2"/>
        <v>0</v>
      </c>
      <c r="AD28" s="227">
        <f t="shared" si="3"/>
        <v>0</v>
      </c>
      <c r="AE28" s="227">
        <f t="shared" si="1"/>
        <v>0</v>
      </c>
      <c r="AF28" s="234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8"/>
  <sheetViews>
    <sheetView zoomScale="70" zoomScaleNormal="70" workbookViewId="0"/>
  </sheetViews>
  <sheetFormatPr defaultColWidth="8.875" defaultRowHeight="16.5" x14ac:dyDescent="0.3"/>
  <cols>
    <col min="1" max="1" width="2.25" style="236" customWidth="1"/>
    <col min="2" max="2" width="13.125" style="236" customWidth="1"/>
    <col min="3" max="3" width="9" style="235" bestFit="1" customWidth="1"/>
    <col min="4" max="4" width="10.625" style="235" customWidth="1"/>
    <col min="5" max="5" width="15.375" style="235" bestFit="1" customWidth="1"/>
    <col min="6" max="6" width="14" style="235" bestFit="1" customWidth="1"/>
    <col min="7" max="7" width="9.25" style="235" bestFit="1" customWidth="1"/>
    <col min="8" max="9" width="11.375" style="236" bestFit="1" customWidth="1"/>
    <col min="10" max="11" width="11.875" style="236" bestFit="1" customWidth="1"/>
    <col min="12" max="13" width="11.25" style="236" bestFit="1" customWidth="1"/>
    <col min="14" max="16" width="11.875" style="236" bestFit="1" customWidth="1"/>
    <col min="17" max="17" width="16.125" style="236" bestFit="1" customWidth="1"/>
    <col min="18" max="22" width="10.125" style="236" customWidth="1"/>
    <col min="23" max="24" width="18.125" style="236" bestFit="1" customWidth="1"/>
    <col min="25" max="25" width="45.25" style="236" bestFit="1" customWidth="1"/>
    <col min="26" max="26" width="23.125" style="236" bestFit="1" customWidth="1"/>
    <col min="27" max="27" width="13.875" style="236" bestFit="1" customWidth="1"/>
    <col min="28" max="28" width="9.5" style="236" bestFit="1" customWidth="1"/>
    <col min="29" max="16384" width="8.875" style="236"/>
  </cols>
  <sheetData>
    <row r="1" spans="2:25" s="238" customFormat="1" x14ac:dyDescent="0.3">
      <c r="B1" s="241"/>
      <c r="C1" s="248"/>
      <c r="D1" s="248"/>
      <c r="E1" s="248"/>
      <c r="F1" s="248"/>
      <c r="G1" s="248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Y1" s="242"/>
    </row>
    <row r="2" spans="2:25" s="240" customFormat="1" x14ac:dyDescent="0.3">
      <c r="B2" s="204" t="s">
        <v>245</v>
      </c>
      <c r="C2" s="205" t="s">
        <v>222</v>
      </c>
      <c r="D2" s="206"/>
      <c r="E2" s="206"/>
      <c r="F2" s="206"/>
      <c r="G2" s="207"/>
      <c r="H2" s="208" t="s">
        <v>246</v>
      </c>
      <c r="I2" s="208"/>
      <c r="J2" s="208"/>
      <c r="K2" s="208"/>
      <c r="L2" s="208" t="s">
        <v>247</v>
      </c>
      <c r="M2" s="208"/>
      <c r="N2" s="208"/>
      <c r="O2" s="208"/>
      <c r="P2" s="208"/>
      <c r="Q2" s="208"/>
      <c r="R2" s="208" t="s">
        <v>224</v>
      </c>
      <c r="S2" s="208"/>
      <c r="T2" s="208"/>
      <c r="U2" s="208"/>
      <c r="V2" s="208"/>
      <c r="W2" s="208" t="s">
        <v>248</v>
      </c>
      <c r="X2" s="208"/>
      <c r="Y2" s="209" t="s">
        <v>249</v>
      </c>
    </row>
    <row r="3" spans="2:25" s="243" customFormat="1" ht="33" x14ac:dyDescent="0.3">
      <c r="B3" s="210"/>
      <c r="C3" s="247" t="s">
        <v>2</v>
      </c>
      <c r="D3" s="211" t="s">
        <v>211</v>
      </c>
      <c r="E3" s="212" t="s">
        <v>229</v>
      </c>
      <c r="F3" s="211" t="s">
        <v>230</v>
      </c>
      <c r="G3" s="211" t="s">
        <v>250</v>
      </c>
      <c r="H3" s="213" t="s">
        <v>251</v>
      </c>
      <c r="I3" s="213" t="s">
        <v>252</v>
      </c>
      <c r="J3" s="213" t="s">
        <v>253</v>
      </c>
      <c r="K3" s="213" t="s">
        <v>254</v>
      </c>
      <c r="L3" s="213" t="s">
        <v>232</v>
      </c>
      <c r="M3" s="213" t="s">
        <v>255</v>
      </c>
      <c r="N3" s="213" t="s">
        <v>256</v>
      </c>
      <c r="O3" s="213" t="s">
        <v>257</v>
      </c>
      <c r="P3" s="213" t="s">
        <v>258</v>
      </c>
      <c r="Q3" s="213" t="s">
        <v>259</v>
      </c>
      <c r="R3" s="209" t="s">
        <v>238</v>
      </c>
      <c r="S3" s="209" t="s">
        <v>260</v>
      </c>
      <c r="T3" s="209" t="s">
        <v>261</v>
      </c>
      <c r="U3" s="209" t="s">
        <v>212</v>
      </c>
      <c r="V3" s="209" t="s">
        <v>241</v>
      </c>
      <c r="W3" s="209" t="s">
        <v>174</v>
      </c>
      <c r="X3" s="209" t="s">
        <v>175</v>
      </c>
      <c r="Y3" s="209" t="s">
        <v>262</v>
      </c>
    </row>
    <row r="4" spans="2:25" s="238" customFormat="1" x14ac:dyDescent="0.3">
      <c r="B4" s="211">
        <v>1</v>
      </c>
      <c r="C4" s="249"/>
      <c r="D4" s="249"/>
      <c r="E4" s="250"/>
      <c r="F4" s="249"/>
      <c r="G4" s="249"/>
      <c r="H4" s="222"/>
      <c r="I4" s="222"/>
      <c r="J4" s="222"/>
      <c r="K4" s="222"/>
      <c r="L4" s="222"/>
      <c r="M4" s="222"/>
      <c r="N4" s="222"/>
      <c r="O4" s="222"/>
      <c r="P4" s="225"/>
      <c r="Q4" s="225"/>
      <c r="R4" s="225"/>
      <c r="S4" s="225"/>
      <c r="T4" s="225"/>
      <c r="U4" s="225"/>
      <c r="V4" s="225"/>
      <c r="W4" s="222"/>
      <c r="X4" s="222"/>
      <c r="Y4" s="228"/>
    </row>
    <row r="5" spans="2:25" x14ac:dyDescent="0.3">
      <c r="B5" s="211">
        <v>2</v>
      </c>
      <c r="C5" s="251"/>
      <c r="D5" s="251"/>
      <c r="E5" s="252"/>
      <c r="F5" s="251"/>
      <c r="G5" s="251"/>
      <c r="H5" s="231"/>
      <c r="I5" s="231"/>
      <c r="J5" s="231"/>
      <c r="K5" s="231"/>
      <c r="L5" s="231"/>
      <c r="M5" s="231"/>
      <c r="N5" s="231"/>
      <c r="O5" s="231"/>
      <c r="P5" s="232"/>
      <c r="Q5" s="232"/>
      <c r="R5" s="232"/>
      <c r="S5" s="232"/>
      <c r="T5" s="232"/>
      <c r="U5" s="232"/>
      <c r="V5" s="232"/>
      <c r="W5" s="231"/>
      <c r="X5" s="231"/>
      <c r="Y5" s="233"/>
    </row>
    <row r="6" spans="2:25" x14ac:dyDescent="0.3">
      <c r="B6" s="211">
        <v>3</v>
      </c>
      <c r="C6" s="251"/>
      <c r="D6" s="251"/>
      <c r="E6" s="252"/>
      <c r="F6" s="251"/>
      <c r="G6" s="251"/>
      <c r="H6" s="231"/>
      <c r="I6" s="231"/>
      <c r="J6" s="231"/>
      <c r="K6" s="231"/>
      <c r="L6" s="231"/>
      <c r="M6" s="231"/>
      <c r="N6" s="231"/>
      <c r="O6" s="231"/>
      <c r="P6" s="232"/>
      <c r="Q6" s="232"/>
      <c r="R6" s="232"/>
      <c r="S6" s="232"/>
      <c r="T6" s="232"/>
      <c r="U6" s="232"/>
      <c r="V6" s="232"/>
      <c r="W6" s="231"/>
      <c r="X6" s="231"/>
      <c r="Y6" s="234"/>
    </row>
    <row r="7" spans="2:25" x14ac:dyDescent="0.3">
      <c r="B7" s="211">
        <v>4</v>
      </c>
      <c r="C7" s="251"/>
      <c r="D7" s="251"/>
      <c r="E7" s="252"/>
      <c r="F7" s="251"/>
      <c r="G7" s="251"/>
      <c r="H7" s="231"/>
      <c r="I7" s="231"/>
      <c r="J7" s="231"/>
      <c r="K7" s="231"/>
      <c r="L7" s="231"/>
      <c r="M7" s="231"/>
      <c r="N7" s="231"/>
      <c r="O7" s="231"/>
      <c r="P7" s="232"/>
      <c r="Q7" s="232"/>
      <c r="R7" s="232"/>
      <c r="S7" s="232"/>
      <c r="T7" s="232"/>
      <c r="U7" s="232"/>
      <c r="V7" s="232"/>
      <c r="W7" s="231"/>
      <c r="X7" s="231"/>
      <c r="Y7" s="234"/>
    </row>
    <row r="8" spans="2:25" x14ac:dyDescent="0.3">
      <c r="B8" s="211">
        <v>5</v>
      </c>
      <c r="C8" s="251"/>
      <c r="D8" s="251"/>
      <c r="E8" s="252"/>
      <c r="F8" s="251"/>
      <c r="G8" s="251"/>
      <c r="H8" s="231"/>
      <c r="I8" s="231"/>
      <c r="J8" s="231"/>
      <c r="K8" s="231"/>
      <c r="L8" s="231"/>
      <c r="M8" s="231"/>
      <c r="N8" s="231"/>
      <c r="O8" s="231"/>
      <c r="P8" s="232"/>
      <c r="Q8" s="232"/>
      <c r="R8" s="232"/>
      <c r="S8" s="232"/>
      <c r="T8" s="232"/>
      <c r="U8" s="232"/>
      <c r="V8" s="232"/>
      <c r="W8" s="231"/>
      <c r="X8" s="231"/>
      <c r="Y8" s="234"/>
    </row>
    <row r="9" spans="2:25" x14ac:dyDescent="0.3">
      <c r="B9" s="211">
        <v>6</v>
      </c>
      <c r="C9" s="251"/>
      <c r="D9" s="251"/>
      <c r="E9" s="252"/>
      <c r="F9" s="251"/>
      <c r="G9" s="251"/>
      <c r="H9" s="231"/>
      <c r="I9" s="231"/>
      <c r="J9" s="231"/>
      <c r="K9" s="231"/>
      <c r="L9" s="231"/>
      <c r="M9" s="231"/>
      <c r="N9" s="231"/>
      <c r="O9" s="231"/>
      <c r="P9" s="232"/>
      <c r="Q9" s="232"/>
      <c r="R9" s="232"/>
      <c r="S9" s="232"/>
      <c r="T9" s="232"/>
      <c r="U9" s="232"/>
      <c r="V9" s="232"/>
      <c r="W9" s="231"/>
      <c r="X9" s="231"/>
      <c r="Y9" s="234"/>
    </row>
    <row r="10" spans="2:25" x14ac:dyDescent="0.3">
      <c r="B10" s="211">
        <v>7</v>
      </c>
      <c r="C10" s="251"/>
      <c r="D10" s="251"/>
      <c r="E10" s="252"/>
      <c r="F10" s="251"/>
      <c r="G10" s="251"/>
      <c r="H10" s="231"/>
      <c r="I10" s="231"/>
      <c r="J10" s="231"/>
      <c r="K10" s="231"/>
      <c r="L10" s="231"/>
      <c r="M10" s="231"/>
      <c r="N10" s="231"/>
      <c r="O10" s="231"/>
      <c r="P10" s="232"/>
      <c r="Q10" s="232"/>
      <c r="R10" s="232"/>
      <c r="S10" s="232"/>
      <c r="T10" s="232"/>
      <c r="U10" s="232"/>
      <c r="V10" s="232"/>
      <c r="W10" s="231"/>
      <c r="X10" s="231"/>
      <c r="Y10" s="234"/>
    </row>
    <row r="11" spans="2:25" x14ac:dyDescent="0.3">
      <c r="B11" s="211">
        <v>8</v>
      </c>
      <c r="C11" s="251"/>
      <c r="D11" s="251"/>
      <c r="E11" s="252"/>
      <c r="F11" s="251"/>
      <c r="G11" s="251"/>
      <c r="H11" s="231"/>
      <c r="I11" s="231"/>
      <c r="J11" s="231"/>
      <c r="K11" s="231"/>
      <c r="L11" s="231"/>
      <c r="M11" s="231"/>
      <c r="N11" s="231"/>
      <c r="O11" s="231"/>
      <c r="P11" s="232"/>
      <c r="Q11" s="232"/>
      <c r="R11" s="232"/>
      <c r="S11" s="232"/>
      <c r="T11" s="232"/>
      <c r="U11" s="232"/>
      <c r="V11" s="232"/>
      <c r="W11" s="231"/>
      <c r="X11" s="231"/>
      <c r="Y11" s="234"/>
    </row>
    <row r="12" spans="2:25" x14ac:dyDescent="0.3">
      <c r="B12" s="211">
        <v>9</v>
      </c>
      <c r="C12" s="251"/>
      <c r="D12" s="251"/>
      <c r="E12" s="252"/>
      <c r="F12" s="251"/>
      <c r="G12" s="251"/>
      <c r="H12" s="231"/>
      <c r="I12" s="231"/>
      <c r="J12" s="231"/>
      <c r="K12" s="231"/>
      <c r="L12" s="231"/>
      <c r="M12" s="231"/>
      <c r="N12" s="231"/>
      <c r="O12" s="231"/>
      <c r="P12" s="232"/>
      <c r="Q12" s="232"/>
      <c r="R12" s="232"/>
      <c r="S12" s="232"/>
      <c r="T12" s="232"/>
      <c r="U12" s="232"/>
      <c r="V12" s="232"/>
      <c r="W12" s="231"/>
      <c r="X12" s="231"/>
      <c r="Y12" s="234"/>
    </row>
    <row r="13" spans="2:25" x14ac:dyDescent="0.3">
      <c r="B13" s="211">
        <v>10</v>
      </c>
      <c r="C13" s="251"/>
      <c r="D13" s="251"/>
      <c r="E13" s="252"/>
      <c r="F13" s="251"/>
      <c r="G13" s="251"/>
      <c r="H13" s="231"/>
      <c r="I13" s="231"/>
      <c r="J13" s="231"/>
      <c r="K13" s="231"/>
      <c r="L13" s="231"/>
      <c r="M13" s="231"/>
      <c r="N13" s="231"/>
      <c r="O13" s="231"/>
      <c r="P13" s="232"/>
      <c r="Q13" s="232"/>
      <c r="R13" s="232"/>
      <c r="S13" s="232"/>
      <c r="T13" s="232"/>
      <c r="U13" s="232"/>
      <c r="V13" s="232"/>
      <c r="W13" s="231"/>
      <c r="X13" s="231"/>
      <c r="Y13" s="234"/>
    </row>
    <row r="14" spans="2:25" x14ac:dyDescent="0.3">
      <c r="B14" s="211">
        <v>11</v>
      </c>
      <c r="C14" s="251"/>
      <c r="D14" s="251"/>
      <c r="E14" s="252"/>
      <c r="F14" s="251"/>
      <c r="G14" s="251"/>
      <c r="H14" s="231"/>
      <c r="I14" s="231"/>
      <c r="J14" s="231"/>
      <c r="K14" s="231"/>
      <c r="L14" s="231"/>
      <c r="M14" s="231"/>
      <c r="N14" s="231"/>
      <c r="O14" s="231"/>
      <c r="P14" s="232"/>
      <c r="Q14" s="232"/>
      <c r="R14" s="232"/>
      <c r="S14" s="232"/>
      <c r="T14" s="232"/>
      <c r="U14" s="232"/>
      <c r="V14" s="232"/>
      <c r="W14" s="231"/>
      <c r="X14" s="231"/>
      <c r="Y14" s="234"/>
    </row>
    <row r="15" spans="2:25" x14ac:dyDescent="0.3">
      <c r="B15" s="211">
        <v>12</v>
      </c>
      <c r="C15" s="251"/>
      <c r="D15" s="251"/>
      <c r="E15" s="252"/>
      <c r="F15" s="251"/>
      <c r="G15" s="251"/>
      <c r="H15" s="231"/>
      <c r="I15" s="231"/>
      <c r="J15" s="231"/>
      <c r="K15" s="231"/>
      <c r="L15" s="231"/>
      <c r="M15" s="231"/>
      <c r="N15" s="231"/>
      <c r="O15" s="231"/>
      <c r="P15" s="232"/>
      <c r="Q15" s="232"/>
      <c r="R15" s="232"/>
      <c r="S15" s="232"/>
      <c r="T15" s="232"/>
      <c r="U15" s="232"/>
      <c r="V15" s="232"/>
      <c r="W15" s="231"/>
      <c r="X15" s="231"/>
      <c r="Y15" s="234"/>
    </row>
    <row r="16" spans="2:25" x14ac:dyDescent="0.3">
      <c r="B16" s="211">
        <v>13</v>
      </c>
      <c r="C16" s="251"/>
      <c r="D16" s="251"/>
      <c r="E16" s="252"/>
      <c r="F16" s="251"/>
      <c r="G16" s="251"/>
      <c r="H16" s="231"/>
      <c r="I16" s="231"/>
      <c r="J16" s="231"/>
      <c r="K16" s="231"/>
      <c r="L16" s="231"/>
      <c r="M16" s="231"/>
      <c r="N16" s="231"/>
      <c r="O16" s="231"/>
      <c r="P16" s="232"/>
      <c r="Q16" s="232"/>
      <c r="R16" s="232"/>
      <c r="S16" s="232"/>
      <c r="T16" s="232"/>
      <c r="U16" s="232"/>
      <c r="V16" s="232"/>
      <c r="W16" s="231"/>
      <c r="X16" s="231"/>
      <c r="Y16" s="234"/>
    </row>
    <row r="17" spans="2:25" x14ac:dyDescent="0.3">
      <c r="B17" s="211">
        <v>14</v>
      </c>
      <c r="C17" s="251"/>
      <c r="D17" s="251"/>
      <c r="E17" s="252"/>
      <c r="F17" s="251"/>
      <c r="G17" s="251"/>
      <c r="H17" s="231"/>
      <c r="I17" s="231"/>
      <c r="J17" s="231"/>
      <c r="K17" s="231"/>
      <c r="L17" s="231"/>
      <c r="M17" s="231"/>
      <c r="N17" s="231"/>
      <c r="O17" s="231"/>
      <c r="P17" s="232"/>
      <c r="Q17" s="232"/>
      <c r="R17" s="232"/>
      <c r="S17" s="232"/>
      <c r="T17" s="232"/>
      <c r="U17" s="232"/>
      <c r="V17" s="232"/>
      <c r="W17" s="231"/>
      <c r="X17" s="231"/>
      <c r="Y17" s="234"/>
    </row>
    <row r="18" spans="2:25" x14ac:dyDescent="0.3">
      <c r="B18" s="211">
        <v>15</v>
      </c>
      <c r="C18" s="251"/>
      <c r="D18" s="251"/>
      <c r="E18" s="252"/>
      <c r="F18" s="251"/>
      <c r="G18" s="251"/>
      <c r="H18" s="231"/>
      <c r="I18" s="231"/>
      <c r="J18" s="231"/>
      <c r="K18" s="231"/>
      <c r="L18" s="231"/>
      <c r="M18" s="231"/>
      <c r="N18" s="231"/>
      <c r="O18" s="231"/>
      <c r="P18" s="232"/>
      <c r="Q18" s="232"/>
      <c r="R18" s="232"/>
      <c r="S18" s="232"/>
      <c r="T18" s="232"/>
      <c r="U18" s="232"/>
      <c r="V18" s="232"/>
      <c r="W18" s="231"/>
      <c r="X18" s="231"/>
      <c r="Y18" s="234"/>
    </row>
    <row r="19" spans="2:25" x14ac:dyDescent="0.3">
      <c r="B19" s="211">
        <v>16</v>
      </c>
      <c r="C19" s="251"/>
      <c r="D19" s="251"/>
      <c r="E19" s="252"/>
      <c r="F19" s="251"/>
      <c r="G19" s="251"/>
      <c r="H19" s="231"/>
      <c r="I19" s="231"/>
      <c r="J19" s="231"/>
      <c r="K19" s="231"/>
      <c r="L19" s="231"/>
      <c r="M19" s="231"/>
      <c r="N19" s="231"/>
      <c r="O19" s="231"/>
      <c r="P19" s="232"/>
      <c r="Q19" s="232"/>
      <c r="R19" s="232"/>
      <c r="S19" s="232"/>
      <c r="T19" s="232"/>
      <c r="U19" s="232"/>
      <c r="V19" s="232"/>
      <c r="W19" s="231"/>
      <c r="X19" s="231"/>
      <c r="Y19" s="234"/>
    </row>
    <row r="20" spans="2:25" x14ac:dyDescent="0.3">
      <c r="B20" s="211">
        <v>17</v>
      </c>
      <c r="C20" s="251"/>
      <c r="D20" s="251"/>
      <c r="E20" s="252"/>
      <c r="F20" s="251"/>
      <c r="G20" s="251"/>
      <c r="H20" s="231"/>
      <c r="I20" s="231"/>
      <c r="J20" s="231"/>
      <c r="K20" s="231"/>
      <c r="L20" s="231"/>
      <c r="M20" s="231"/>
      <c r="N20" s="231"/>
      <c r="O20" s="231"/>
      <c r="P20" s="232"/>
      <c r="Q20" s="232"/>
      <c r="R20" s="232"/>
      <c r="S20" s="232"/>
      <c r="T20" s="232"/>
      <c r="U20" s="232"/>
      <c r="V20" s="232"/>
      <c r="W20" s="231"/>
      <c r="X20" s="231"/>
      <c r="Y20" s="234"/>
    </row>
    <row r="21" spans="2:25" x14ac:dyDescent="0.3">
      <c r="B21" s="211">
        <v>18</v>
      </c>
      <c r="C21" s="251"/>
      <c r="D21" s="251"/>
      <c r="E21" s="252"/>
      <c r="F21" s="251"/>
      <c r="G21" s="251"/>
      <c r="H21" s="231"/>
      <c r="I21" s="231"/>
      <c r="J21" s="231"/>
      <c r="K21" s="231"/>
      <c r="L21" s="231"/>
      <c r="M21" s="231"/>
      <c r="N21" s="231"/>
      <c r="O21" s="231"/>
      <c r="P21" s="232"/>
      <c r="Q21" s="232"/>
      <c r="R21" s="232"/>
      <c r="S21" s="232"/>
      <c r="T21" s="232"/>
      <c r="U21" s="232"/>
      <c r="V21" s="232"/>
      <c r="W21" s="231"/>
      <c r="X21" s="231"/>
      <c r="Y21" s="234"/>
    </row>
    <row r="22" spans="2:25" x14ac:dyDescent="0.3">
      <c r="B22" s="211">
        <v>19</v>
      </c>
      <c r="C22" s="251"/>
      <c r="D22" s="251"/>
      <c r="E22" s="252"/>
      <c r="F22" s="251"/>
      <c r="G22" s="251"/>
      <c r="H22" s="231"/>
      <c r="I22" s="231"/>
      <c r="J22" s="231"/>
      <c r="K22" s="231"/>
      <c r="L22" s="231"/>
      <c r="M22" s="231"/>
      <c r="N22" s="231"/>
      <c r="O22" s="231"/>
      <c r="P22" s="232"/>
      <c r="Q22" s="232"/>
      <c r="R22" s="232"/>
      <c r="S22" s="232"/>
      <c r="T22" s="232"/>
      <c r="U22" s="232"/>
      <c r="V22" s="232"/>
      <c r="W22" s="231"/>
      <c r="X22" s="231"/>
      <c r="Y22" s="234"/>
    </row>
    <row r="23" spans="2:25" x14ac:dyDescent="0.3">
      <c r="B23" s="211">
        <v>20</v>
      </c>
      <c r="C23" s="251"/>
      <c r="D23" s="251"/>
      <c r="E23" s="252"/>
      <c r="F23" s="251"/>
      <c r="G23" s="251"/>
      <c r="H23" s="231"/>
      <c r="I23" s="231"/>
      <c r="J23" s="231"/>
      <c r="K23" s="231"/>
      <c r="L23" s="231"/>
      <c r="M23" s="231"/>
      <c r="N23" s="231"/>
      <c r="O23" s="231"/>
      <c r="P23" s="232"/>
      <c r="Q23" s="232"/>
      <c r="R23" s="232"/>
      <c r="S23" s="232"/>
      <c r="T23" s="232"/>
      <c r="U23" s="232"/>
      <c r="V23" s="232"/>
      <c r="W23" s="231"/>
      <c r="X23" s="231"/>
      <c r="Y23" s="234"/>
    </row>
    <row r="24" spans="2:25" x14ac:dyDescent="0.3">
      <c r="B24" s="211">
        <v>21</v>
      </c>
      <c r="C24" s="251"/>
      <c r="D24" s="251"/>
      <c r="E24" s="252"/>
      <c r="F24" s="251"/>
      <c r="G24" s="251"/>
      <c r="H24" s="231"/>
      <c r="I24" s="231"/>
      <c r="J24" s="231"/>
      <c r="K24" s="231"/>
      <c r="L24" s="231"/>
      <c r="M24" s="231"/>
      <c r="N24" s="231"/>
      <c r="O24" s="231"/>
      <c r="P24" s="232"/>
      <c r="Q24" s="232"/>
      <c r="R24" s="232"/>
      <c r="S24" s="232"/>
      <c r="T24" s="232"/>
      <c r="U24" s="232"/>
      <c r="V24" s="232"/>
      <c r="W24" s="231"/>
      <c r="X24" s="231"/>
      <c r="Y24" s="234"/>
    </row>
    <row r="25" spans="2:25" x14ac:dyDescent="0.3">
      <c r="B25" s="211">
        <v>22</v>
      </c>
      <c r="C25" s="251"/>
      <c r="D25" s="251"/>
      <c r="E25" s="252"/>
      <c r="F25" s="251"/>
      <c r="G25" s="251"/>
      <c r="H25" s="231"/>
      <c r="I25" s="231"/>
      <c r="J25" s="231"/>
      <c r="K25" s="231"/>
      <c r="L25" s="231"/>
      <c r="M25" s="231"/>
      <c r="N25" s="231"/>
      <c r="O25" s="231"/>
      <c r="P25" s="232"/>
      <c r="Q25" s="232"/>
      <c r="R25" s="232"/>
      <c r="S25" s="232"/>
      <c r="T25" s="232"/>
      <c r="U25" s="232"/>
      <c r="V25" s="232"/>
      <c r="W25" s="231"/>
      <c r="X25" s="231"/>
      <c r="Y25" s="234"/>
    </row>
    <row r="26" spans="2:25" x14ac:dyDescent="0.3">
      <c r="B26" s="211">
        <v>23</v>
      </c>
      <c r="C26" s="251"/>
      <c r="D26" s="251"/>
      <c r="E26" s="252"/>
      <c r="F26" s="251"/>
      <c r="G26" s="251"/>
      <c r="H26" s="231"/>
      <c r="I26" s="231"/>
      <c r="J26" s="231"/>
      <c r="K26" s="231"/>
      <c r="L26" s="231"/>
      <c r="M26" s="231"/>
      <c r="N26" s="231"/>
      <c r="O26" s="231"/>
      <c r="P26" s="232"/>
      <c r="Q26" s="232"/>
      <c r="R26" s="232"/>
      <c r="S26" s="232"/>
      <c r="T26" s="232"/>
      <c r="U26" s="232"/>
      <c r="V26" s="232"/>
      <c r="W26" s="231"/>
      <c r="X26" s="231"/>
      <c r="Y26" s="234"/>
    </row>
    <row r="27" spans="2:25" x14ac:dyDescent="0.3">
      <c r="B27" s="211">
        <v>24</v>
      </c>
      <c r="C27" s="251"/>
      <c r="D27" s="251"/>
      <c r="E27" s="252"/>
      <c r="F27" s="251"/>
      <c r="G27" s="251"/>
      <c r="H27" s="231"/>
      <c r="I27" s="231"/>
      <c r="J27" s="231"/>
      <c r="K27" s="231"/>
      <c r="L27" s="231"/>
      <c r="M27" s="231"/>
      <c r="N27" s="231"/>
      <c r="O27" s="231"/>
      <c r="P27" s="232"/>
      <c r="Q27" s="232"/>
      <c r="R27" s="232"/>
      <c r="S27" s="232"/>
      <c r="T27" s="232"/>
      <c r="U27" s="232"/>
      <c r="V27" s="232"/>
      <c r="W27" s="231"/>
      <c r="X27" s="231"/>
      <c r="Y27" s="234"/>
    </row>
    <row r="28" spans="2:25" x14ac:dyDescent="0.3">
      <c r="B28" s="211">
        <v>25</v>
      </c>
      <c r="C28" s="251"/>
      <c r="D28" s="251"/>
      <c r="E28" s="252"/>
      <c r="F28" s="251"/>
      <c r="G28" s="251"/>
      <c r="H28" s="231"/>
      <c r="I28" s="231"/>
      <c r="J28" s="231"/>
      <c r="K28" s="231"/>
      <c r="L28" s="231"/>
      <c r="M28" s="231"/>
      <c r="N28" s="231"/>
      <c r="O28" s="231"/>
      <c r="P28" s="232"/>
      <c r="Q28" s="232"/>
      <c r="R28" s="232"/>
      <c r="S28" s="232"/>
      <c r="T28" s="232"/>
      <c r="U28" s="232"/>
      <c r="V28" s="232"/>
      <c r="W28" s="231"/>
      <c r="X28" s="231"/>
      <c r="Y28" s="234"/>
    </row>
  </sheetData>
  <mergeCells count="6">
    <mergeCell ref="B2:B3"/>
    <mergeCell ref="C2:G2"/>
    <mergeCell ref="H2:K2"/>
    <mergeCell ref="L2:Q2"/>
    <mergeCell ref="R2:V2"/>
    <mergeCell ref="W2:X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79"/>
  <sheetViews>
    <sheetView topLeftCell="H1" zoomScale="85" zoomScaleNormal="85" workbookViewId="0">
      <selection activeCell="L4" sqref="L4"/>
    </sheetView>
  </sheetViews>
  <sheetFormatPr defaultRowHeight="16.5" x14ac:dyDescent="0.3"/>
  <cols>
    <col min="1" max="1" width="2.25" style="92" customWidth="1"/>
    <col min="2" max="2" width="40.125" style="92" customWidth="1"/>
    <col min="3" max="12" width="19.375" style="92" customWidth="1"/>
    <col min="13" max="13" width="16.625" style="92" customWidth="1"/>
    <col min="14" max="14" width="13.25" style="92" bestFit="1" customWidth="1"/>
    <col min="15" max="15" width="13.375" style="92" bestFit="1" customWidth="1"/>
    <col min="16" max="16" width="9" style="92" bestFit="1" customWidth="1"/>
    <col min="17" max="17" width="16.625" style="92" customWidth="1"/>
    <col min="18" max="18" width="15.625" style="92" bestFit="1" customWidth="1"/>
    <col min="19" max="19" width="13.25" bestFit="1" customWidth="1"/>
    <col min="20" max="20" width="13.375" bestFit="1" customWidth="1"/>
    <col min="22" max="22" width="14.375" bestFit="1" customWidth="1"/>
    <col min="23" max="23" width="13.75" bestFit="1" customWidth="1"/>
    <col min="24" max="24" width="13.125" style="92" customWidth="1"/>
    <col min="25" max="25" width="13.25" style="92" bestFit="1" customWidth="1"/>
    <col min="26" max="26" width="13.375" style="92" bestFit="1" customWidth="1"/>
    <col min="27" max="27" width="9" style="92" bestFit="1" customWidth="1"/>
    <col min="28" max="28" width="9.125" style="92" bestFit="1" customWidth="1"/>
    <col min="29" max="30" width="16.625" style="92" customWidth="1"/>
    <col min="31" max="16384" width="9" style="92"/>
  </cols>
  <sheetData>
    <row r="2" spans="2:24" x14ac:dyDescent="0.3">
      <c r="B2" s="275" t="s">
        <v>289</v>
      </c>
      <c r="C2" s="276">
        <v>1</v>
      </c>
      <c r="D2" s="277">
        <f>C2+1</f>
        <v>2</v>
      </c>
      <c r="E2" s="277">
        <f t="shared" ref="E2:L2" si="0">D2+1</f>
        <v>3</v>
      </c>
      <c r="F2" s="277">
        <f t="shared" si="0"/>
        <v>4</v>
      </c>
      <c r="G2" s="277">
        <f t="shared" si="0"/>
        <v>5</v>
      </c>
      <c r="H2" s="277">
        <f t="shared" si="0"/>
        <v>6</v>
      </c>
      <c r="I2" s="277">
        <f t="shared" si="0"/>
        <v>7</v>
      </c>
      <c r="J2" s="277">
        <f t="shared" si="0"/>
        <v>8</v>
      </c>
      <c r="K2" s="277">
        <f t="shared" si="0"/>
        <v>9</v>
      </c>
      <c r="L2" s="278">
        <f t="shared" si="0"/>
        <v>10</v>
      </c>
    </row>
    <row r="3" spans="2:24" x14ac:dyDescent="0.3">
      <c r="L3" s="258"/>
    </row>
    <row r="4" spans="2:24" x14ac:dyDescent="0.3">
      <c r="B4" s="256" t="s">
        <v>263</v>
      </c>
      <c r="C4" s="256" t="s">
        <v>264</v>
      </c>
      <c r="D4" s="256" t="s">
        <v>265</v>
      </c>
      <c r="E4" s="256" t="s">
        <v>266</v>
      </c>
      <c r="F4" s="256" t="s">
        <v>267</v>
      </c>
      <c r="G4" s="256" t="s">
        <v>268</v>
      </c>
      <c r="H4" s="256" t="s">
        <v>269</v>
      </c>
      <c r="I4" s="256" t="s">
        <v>270</v>
      </c>
      <c r="J4" s="256" t="s">
        <v>271</v>
      </c>
      <c r="K4" s="256" t="s">
        <v>272</v>
      </c>
      <c r="L4" s="256" t="s">
        <v>273</v>
      </c>
      <c r="N4" s="102" t="s">
        <v>0</v>
      </c>
      <c r="R4" s="285" t="s">
        <v>44</v>
      </c>
      <c r="S4" s="286"/>
      <c r="T4" s="286"/>
      <c r="U4" s="286"/>
      <c r="V4" s="286"/>
      <c r="W4" s="286"/>
      <c r="X4" s="286"/>
    </row>
    <row r="5" spans="2:24" x14ac:dyDescent="0.3">
      <c r="B5" s="274" t="s">
        <v>274</v>
      </c>
      <c r="C5" s="259">
        <f t="shared" ref="C5:L5" si="1">SUMIFS($X:$X,$R:$R,C$2,$S:$S,$N5)</f>
        <v>0</v>
      </c>
      <c r="D5" s="259">
        <f t="shared" si="1"/>
        <v>0</v>
      </c>
      <c r="E5" s="259">
        <f t="shared" si="1"/>
        <v>0</v>
      </c>
      <c r="F5" s="259">
        <f t="shared" si="1"/>
        <v>0</v>
      </c>
      <c r="G5" s="259">
        <f t="shared" si="1"/>
        <v>0</v>
      </c>
      <c r="H5" s="259">
        <f t="shared" si="1"/>
        <v>0</v>
      </c>
      <c r="I5" s="259">
        <f t="shared" si="1"/>
        <v>0</v>
      </c>
      <c r="J5" s="259">
        <f t="shared" si="1"/>
        <v>0</v>
      </c>
      <c r="K5" s="259">
        <f t="shared" si="1"/>
        <v>0</v>
      </c>
      <c r="L5" s="260">
        <f>SUMIFS($X:$X,$R:$R,L$2,$S:$S,$N5)</f>
        <v>0</v>
      </c>
      <c r="N5" s="6" t="s">
        <v>42</v>
      </c>
      <c r="R5" s="275" t="s">
        <v>289</v>
      </c>
      <c r="S5" s="275" t="s">
        <v>0</v>
      </c>
      <c r="T5" s="275" t="s">
        <v>1</v>
      </c>
      <c r="U5" s="275" t="s">
        <v>2</v>
      </c>
      <c r="V5" s="10" t="s">
        <v>3</v>
      </c>
      <c r="W5" s="10" t="s">
        <v>43</v>
      </c>
      <c r="X5" s="10" t="s">
        <v>288</v>
      </c>
    </row>
    <row r="6" spans="2:24" x14ac:dyDescent="0.3">
      <c r="R6" s="9"/>
      <c r="S6" s="9"/>
      <c r="T6" s="9"/>
      <c r="U6" s="9"/>
      <c r="V6" s="9"/>
      <c r="W6" s="9"/>
      <c r="X6" s="9"/>
    </row>
    <row r="7" spans="2:24" x14ac:dyDescent="0.3">
      <c r="B7" s="261" t="s">
        <v>275</v>
      </c>
      <c r="C7" s="261" t="s">
        <v>295</v>
      </c>
      <c r="D7" s="261" t="s">
        <v>296</v>
      </c>
      <c r="E7" s="261" t="s">
        <v>297</v>
      </c>
      <c r="F7" s="261" t="s">
        <v>298</v>
      </c>
      <c r="G7" s="261" t="s">
        <v>299</v>
      </c>
      <c r="H7" s="261" t="s">
        <v>300</v>
      </c>
      <c r="I7" s="261" t="s">
        <v>276</v>
      </c>
      <c r="J7" s="261" t="s">
        <v>277</v>
      </c>
      <c r="K7" s="261" t="s">
        <v>272</v>
      </c>
      <c r="L7" s="261" t="s">
        <v>273</v>
      </c>
      <c r="R7" s="9"/>
      <c r="S7" s="9"/>
      <c r="T7" s="9"/>
      <c r="U7" s="9"/>
      <c r="V7" s="9"/>
      <c r="W7" s="9"/>
      <c r="X7" s="9"/>
    </row>
    <row r="8" spans="2:24" x14ac:dyDescent="0.3">
      <c r="B8" s="273" t="s">
        <v>278</v>
      </c>
      <c r="C8" s="262">
        <f t="shared" ref="C8:J8" si="2">SUM(C9:C27)</f>
        <v>0</v>
      </c>
      <c r="D8" s="263">
        <f t="shared" si="2"/>
        <v>0</v>
      </c>
      <c r="E8" s="262">
        <f t="shared" si="2"/>
        <v>0</v>
      </c>
      <c r="F8" s="263">
        <f t="shared" si="2"/>
        <v>0</v>
      </c>
      <c r="G8" s="262">
        <f t="shared" si="2"/>
        <v>0</v>
      </c>
      <c r="H8" s="263">
        <f t="shared" si="2"/>
        <v>0</v>
      </c>
      <c r="I8" s="262">
        <f t="shared" si="2"/>
        <v>0</v>
      </c>
      <c r="J8" s="264">
        <f t="shared" si="2"/>
        <v>0</v>
      </c>
      <c r="K8" s="262">
        <f>SUM(K9:K27)</f>
        <v>0</v>
      </c>
      <c r="L8" s="264">
        <f>SUM(L9:L27)</f>
        <v>0</v>
      </c>
      <c r="N8" s="102" t="s">
        <v>0</v>
      </c>
      <c r="O8" s="102" t="s">
        <v>1</v>
      </c>
      <c r="P8" s="8" t="s">
        <v>2</v>
      </c>
      <c r="R8" s="9"/>
      <c r="S8" s="9"/>
      <c r="T8" s="9"/>
      <c r="U8" s="9"/>
      <c r="V8" s="9"/>
      <c r="W8" s="9"/>
      <c r="X8" s="9"/>
    </row>
    <row r="9" spans="2:24" x14ac:dyDescent="0.3">
      <c r="B9" s="265" t="s">
        <v>279</v>
      </c>
      <c r="C9" s="266">
        <f t="shared" ref="C9:L24" si="3">SUMIFS($X:$X,$R:$R,C$2,$S:$S,$N9,$T:$T,$O9,$U:$U,$P9)</f>
        <v>0</v>
      </c>
      <c r="D9" s="267">
        <f t="shared" si="3"/>
        <v>0</v>
      </c>
      <c r="E9" s="266">
        <f t="shared" si="3"/>
        <v>0</v>
      </c>
      <c r="F9" s="267">
        <f t="shared" si="3"/>
        <v>0</v>
      </c>
      <c r="G9" s="266">
        <f t="shared" si="3"/>
        <v>0</v>
      </c>
      <c r="H9" s="267">
        <f t="shared" si="3"/>
        <v>0</v>
      </c>
      <c r="I9" s="266">
        <f t="shared" si="3"/>
        <v>0</v>
      </c>
      <c r="J9" s="268">
        <f t="shared" si="3"/>
        <v>0</v>
      </c>
      <c r="K9" s="266">
        <f t="shared" si="3"/>
        <v>0</v>
      </c>
      <c r="L9" s="268">
        <f>SUMIFS($X:$X,$R:$R,L$2,$S:$S,$N9,$T:$T,$O9,$U:$U,$P9)</f>
        <v>0</v>
      </c>
      <c r="N9" s="5" t="s">
        <v>37</v>
      </c>
      <c r="O9" s="5" t="s">
        <v>38</v>
      </c>
      <c r="P9" s="3" t="s">
        <v>8</v>
      </c>
      <c r="R9" s="9"/>
      <c r="S9" s="9"/>
      <c r="T9" s="9"/>
      <c r="U9" s="9"/>
      <c r="V9" s="9"/>
      <c r="W9" s="9"/>
      <c r="X9" s="9"/>
    </row>
    <row r="10" spans="2:24" x14ac:dyDescent="0.3">
      <c r="B10" s="265" t="s">
        <v>280</v>
      </c>
      <c r="C10" s="266">
        <f t="shared" si="3"/>
        <v>0</v>
      </c>
      <c r="D10" s="267">
        <f t="shared" si="3"/>
        <v>0</v>
      </c>
      <c r="E10" s="266">
        <f t="shared" si="3"/>
        <v>0</v>
      </c>
      <c r="F10" s="267">
        <f t="shared" si="3"/>
        <v>0</v>
      </c>
      <c r="G10" s="266">
        <f t="shared" si="3"/>
        <v>0</v>
      </c>
      <c r="H10" s="267">
        <f t="shared" si="3"/>
        <v>0</v>
      </c>
      <c r="I10" s="266">
        <f t="shared" si="3"/>
        <v>0</v>
      </c>
      <c r="J10" s="268">
        <f t="shared" si="3"/>
        <v>0</v>
      </c>
      <c r="K10" s="266">
        <f t="shared" si="3"/>
        <v>0</v>
      </c>
      <c r="L10" s="268">
        <f t="shared" si="3"/>
        <v>0</v>
      </c>
      <c r="N10" s="5" t="s">
        <v>37</v>
      </c>
      <c r="O10" s="5" t="s">
        <v>38</v>
      </c>
      <c r="P10" s="3" t="s">
        <v>9</v>
      </c>
      <c r="R10" s="9"/>
      <c r="S10" s="9"/>
      <c r="T10" s="9"/>
      <c r="U10" s="9"/>
      <c r="V10" s="9"/>
      <c r="W10" s="9"/>
      <c r="X10" s="9"/>
    </row>
    <row r="11" spans="2:24" x14ac:dyDescent="0.3">
      <c r="B11" s="265" t="s">
        <v>281</v>
      </c>
      <c r="C11" s="266">
        <f t="shared" si="3"/>
        <v>0</v>
      </c>
      <c r="D11" s="267">
        <f t="shared" si="3"/>
        <v>0</v>
      </c>
      <c r="E11" s="266">
        <f t="shared" si="3"/>
        <v>0</v>
      </c>
      <c r="F11" s="267">
        <f t="shared" si="3"/>
        <v>0</v>
      </c>
      <c r="G11" s="266">
        <f t="shared" si="3"/>
        <v>0</v>
      </c>
      <c r="H11" s="267">
        <f t="shared" si="3"/>
        <v>0</v>
      </c>
      <c r="I11" s="266">
        <f t="shared" si="3"/>
        <v>0</v>
      </c>
      <c r="J11" s="268">
        <f t="shared" si="3"/>
        <v>0</v>
      </c>
      <c r="K11" s="266">
        <f t="shared" si="3"/>
        <v>0</v>
      </c>
      <c r="L11" s="268">
        <f t="shared" si="3"/>
        <v>0</v>
      </c>
      <c r="N11" s="5" t="s">
        <v>37</v>
      </c>
      <c r="O11" s="5" t="s">
        <v>38</v>
      </c>
      <c r="P11" s="3" t="s">
        <v>10</v>
      </c>
      <c r="R11" s="9"/>
      <c r="S11" s="9"/>
      <c r="T11" s="9"/>
      <c r="U11" s="9"/>
      <c r="V11" s="9"/>
      <c r="W11" s="9"/>
      <c r="X11" s="9"/>
    </row>
    <row r="12" spans="2:24" x14ac:dyDescent="0.3">
      <c r="B12" s="265" t="s">
        <v>282</v>
      </c>
      <c r="C12" s="266">
        <f t="shared" si="3"/>
        <v>0</v>
      </c>
      <c r="D12" s="267">
        <f t="shared" si="3"/>
        <v>0</v>
      </c>
      <c r="E12" s="266">
        <f t="shared" si="3"/>
        <v>0</v>
      </c>
      <c r="F12" s="267">
        <f t="shared" si="3"/>
        <v>0</v>
      </c>
      <c r="G12" s="266">
        <f t="shared" si="3"/>
        <v>0</v>
      </c>
      <c r="H12" s="267">
        <f t="shared" si="3"/>
        <v>0</v>
      </c>
      <c r="I12" s="266">
        <f t="shared" si="3"/>
        <v>0</v>
      </c>
      <c r="J12" s="268">
        <f t="shared" si="3"/>
        <v>0</v>
      </c>
      <c r="K12" s="266">
        <f t="shared" si="3"/>
        <v>0</v>
      </c>
      <c r="L12" s="268">
        <f t="shared" si="3"/>
        <v>0</v>
      </c>
      <c r="N12" s="5" t="s">
        <v>37</v>
      </c>
      <c r="O12" s="5" t="s">
        <v>38</v>
      </c>
      <c r="P12" s="3" t="s">
        <v>11</v>
      </c>
      <c r="R12" s="9"/>
      <c r="S12" s="9"/>
      <c r="T12" s="9"/>
      <c r="U12" s="9"/>
      <c r="V12" s="9"/>
      <c r="W12" s="9"/>
      <c r="X12" s="9"/>
    </row>
    <row r="13" spans="2:24" x14ac:dyDescent="0.3">
      <c r="B13" s="265" t="s">
        <v>283</v>
      </c>
      <c r="C13" s="266">
        <f t="shared" si="3"/>
        <v>0</v>
      </c>
      <c r="D13" s="267">
        <f t="shared" si="3"/>
        <v>0</v>
      </c>
      <c r="E13" s="266">
        <f t="shared" si="3"/>
        <v>0</v>
      </c>
      <c r="F13" s="267">
        <f t="shared" si="3"/>
        <v>0</v>
      </c>
      <c r="G13" s="266">
        <f t="shared" si="3"/>
        <v>0</v>
      </c>
      <c r="H13" s="267">
        <f t="shared" si="3"/>
        <v>0</v>
      </c>
      <c r="I13" s="266">
        <f t="shared" si="3"/>
        <v>0</v>
      </c>
      <c r="J13" s="268">
        <f t="shared" si="3"/>
        <v>0</v>
      </c>
      <c r="K13" s="266">
        <f t="shared" si="3"/>
        <v>0</v>
      </c>
      <c r="L13" s="268">
        <f t="shared" si="3"/>
        <v>0</v>
      </c>
      <c r="N13" s="5" t="s">
        <v>37</v>
      </c>
      <c r="O13" s="5" t="s">
        <v>38</v>
      </c>
      <c r="P13" s="3" t="s">
        <v>12</v>
      </c>
      <c r="R13" s="9"/>
      <c r="S13" s="9"/>
      <c r="T13" s="9"/>
      <c r="U13" s="9"/>
      <c r="V13" s="9"/>
      <c r="W13" s="9"/>
      <c r="X13" s="9"/>
    </row>
    <row r="14" spans="2:24" x14ac:dyDescent="0.3">
      <c r="B14" s="265" t="s">
        <v>284</v>
      </c>
      <c r="C14" s="266">
        <f t="shared" si="3"/>
        <v>0</v>
      </c>
      <c r="D14" s="267">
        <f t="shared" si="3"/>
        <v>0</v>
      </c>
      <c r="E14" s="266">
        <f t="shared" si="3"/>
        <v>0</v>
      </c>
      <c r="F14" s="267">
        <f t="shared" si="3"/>
        <v>0</v>
      </c>
      <c r="G14" s="266">
        <f t="shared" si="3"/>
        <v>0</v>
      </c>
      <c r="H14" s="267">
        <f t="shared" si="3"/>
        <v>0</v>
      </c>
      <c r="I14" s="266">
        <f t="shared" si="3"/>
        <v>0</v>
      </c>
      <c r="J14" s="268">
        <f t="shared" si="3"/>
        <v>0</v>
      </c>
      <c r="K14" s="266">
        <f t="shared" si="3"/>
        <v>0</v>
      </c>
      <c r="L14" s="268">
        <f t="shared" si="3"/>
        <v>0</v>
      </c>
      <c r="N14" s="5" t="s">
        <v>37</v>
      </c>
      <c r="O14" s="5" t="s">
        <v>38</v>
      </c>
      <c r="P14" s="3" t="s">
        <v>13</v>
      </c>
      <c r="R14" s="9"/>
      <c r="S14" s="9"/>
      <c r="T14" s="9"/>
      <c r="U14" s="9"/>
      <c r="V14" s="9"/>
      <c r="W14" s="9"/>
      <c r="X14" s="9"/>
    </row>
    <row r="15" spans="2:24" x14ac:dyDescent="0.3">
      <c r="B15" s="265" t="s">
        <v>285</v>
      </c>
      <c r="C15" s="266">
        <f t="shared" si="3"/>
        <v>0</v>
      </c>
      <c r="D15" s="267">
        <f t="shared" si="3"/>
        <v>0</v>
      </c>
      <c r="E15" s="266">
        <f t="shared" si="3"/>
        <v>0</v>
      </c>
      <c r="F15" s="267">
        <f t="shared" si="3"/>
        <v>0</v>
      </c>
      <c r="G15" s="266">
        <f t="shared" si="3"/>
        <v>0</v>
      </c>
      <c r="H15" s="267">
        <f t="shared" si="3"/>
        <v>0</v>
      </c>
      <c r="I15" s="266">
        <f t="shared" si="3"/>
        <v>0</v>
      </c>
      <c r="J15" s="268">
        <f t="shared" si="3"/>
        <v>0</v>
      </c>
      <c r="K15" s="266">
        <f t="shared" si="3"/>
        <v>0</v>
      </c>
      <c r="L15" s="268">
        <f t="shared" si="3"/>
        <v>0</v>
      </c>
      <c r="N15" s="5" t="s">
        <v>37</v>
      </c>
      <c r="O15" s="5" t="s">
        <v>38</v>
      </c>
      <c r="P15" s="3" t="s">
        <v>14</v>
      </c>
      <c r="R15" s="9"/>
      <c r="S15" s="9"/>
      <c r="T15" s="9"/>
      <c r="U15" s="9"/>
      <c r="V15" s="9"/>
      <c r="W15" s="9"/>
      <c r="X15" s="9"/>
    </row>
    <row r="16" spans="2:24" x14ac:dyDescent="0.3">
      <c r="B16" s="265" t="s">
        <v>286</v>
      </c>
      <c r="C16" s="266">
        <f t="shared" si="3"/>
        <v>0</v>
      </c>
      <c r="D16" s="267">
        <f t="shared" si="3"/>
        <v>0</v>
      </c>
      <c r="E16" s="266">
        <f t="shared" si="3"/>
        <v>0</v>
      </c>
      <c r="F16" s="267">
        <f t="shared" si="3"/>
        <v>0</v>
      </c>
      <c r="G16" s="266">
        <f t="shared" si="3"/>
        <v>0</v>
      </c>
      <c r="H16" s="267">
        <f t="shared" si="3"/>
        <v>0</v>
      </c>
      <c r="I16" s="266">
        <f t="shared" si="3"/>
        <v>0</v>
      </c>
      <c r="J16" s="268">
        <f t="shared" si="3"/>
        <v>0</v>
      </c>
      <c r="K16" s="266">
        <f t="shared" si="3"/>
        <v>0</v>
      </c>
      <c r="L16" s="268">
        <f t="shared" si="3"/>
        <v>0</v>
      </c>
      <c r="N16" s="5" t="s">
        <v>37</v>
      </c>
      <c r="O16" s="5" t="s">
        <v>38</v>
      </c>
      <c r="P16" s="3" t="s">
        <v>41</v>
      </c>
      <c r="R16" s="9"/>
      <c r="S16" s="9"/>
      <c r="T16" s="9"/>
      <c r="U16" s="9"/>
      <c r="V16" s="9"/>
      <c r="W16" s="9"/>
      <c r="X16" s="9"/>
    </row>
    <row r="17" spans="2:24" x14ac:dyDescent="0.3">
      <c r="B17" s="265" t="s">
        <v>287</v>
      </c>
      <c r="C17" s="266">
        <f t="shared" si="3"/>
        <v>0</v>
      </c>
      <c r="D17" s="267">
        <f t="shared" si="3"/>
        <v>0</v>
      </c>
      <c r="E17" s="266">
        <f t="shared" si="3"/>
        <v>0</v>
      </c>
      <c r="F17" s="267">
        <f t="shared" si="3"/>
        <v>0</v>
      </c>
      <c r="G17" s="266">
        <f t="shared" si="3"/>
        <v>0</v>
      </c>
      <c r="H17" s="267">
        <f t="shared" si="3"/>
        <v>0</v>
      </c>
      <c r="I17" s="266">
        <f t="shared" si="3"/>
        <v>0</v>
      </c>
      <c r="J17" s="268">
        <f t="shared" si="3"/>
        <v>0</v>
      </c>
      <c r="K17" s="266">
        <f t="shared" si="3"/>
        <v>0</v>
      </c>
      <c r="L17" s="268">
        <f t="shared" si="3"/>
        <v>0</v>
      </c>
      <c r="N17" s="5" t="s">
        <v>37</v>
      </c>
      <c r="O17" s="5" t="s">
        <v>38</v>
      </c>
      <c r="P17" s="3" t="s">
        <v>15</v>
      </c>
      <c r="R17" s="9"/>
      <c r="S17" s="9"/>
      <c r="T17" s="9"/>
      <c r="U17" s="9"/>
      <c r="V17" s="9"/>
      <c r="W17" s="9"/>
      <c r="X17" s="9"/>
    </row>
    <row r="18" spans="2:24" x14ac:dyDescent="0.3">
      <c r="B18" s="265" t="s">
        <v>26</v>
      </c>
      <c r="C18" s="266">
        <f t="shared" si="3"/>
        <v>0</v>
      </c>
      <c r="D18" s="267">
        <f t="shared" si="3"/>
        <v>0</v>
      </c>
      <c r="E18" s="266">
        <f t="shared" si="3"/>
        <v>0</v>
      </c>
      <c r="F18" s="267">
        <f t="shared" si="3"/>
        <v>0</v>
      </c>
      <c r="G18" s="266">
        <f t="shared" si="3"/>
        <v>0</v>
      </c>
      <c r="H18" s="267">
        <f t="shared" si="3"/>
        <v>0</v>
      </c>
      <c r="I18" s="266">
        <f t="shared" si="3"/>
        <v>0</v>
      </c>
      <c r="J18" s="268">
        <f t="shared" si="3"/>
        <v>0</v>
      </c>
      <c r="K18" s="266">
        <f t="shared" si="3"/>
        <v>0</v>
      </c>
      <c r="L18" s="268">
        <f t="shared" si="3"/>
        <v>0</v>
      </c>
      <c r="N18" s="5" t="s">
        <v>37</v>
      </c>
      <c r="O18" s="5" t="s">
        <v>38</v>
      </c>
      <c r="P18" s="3" t="s">
        <v>16</v>
      </c>
      <c r="R18" s="9"/>
      <c r="S18" s="9"/>
      <c r="T18" s="9"/>
      <c r="U18" s="9"/>
      <c r="V18" s="9"/>
      <c r="W18" s="9"/>
      <c r="X18" s="9"/>
    </row>
    <row r="19" spans="2:24" x14ac:dyDescent="0.3">
      <c r="B19" s="265" t="s">
        <v>27</v>
      </c>
      <c r="C19" s="266">
        <f t="shared" si="3"/>
        <v>0</v>
      </c>
      <c r="D19" s="267">
        <f t="shared" si="3"/>
        <v>0</v>
      </c>
      <c r="E19" s="266">
        <f t="shared" si="3"/>
        <v>0</v>
      </c>
      <c r="F19" s="267">
        <f t="shared" si="3"/>
        <v>0</v>
      </c>
      <c r="G19" s="266">
        <f t="shared" si="3"/>
        <v>0</v>
      </c>
      <c r="H19" s="267">
        <f t="shared" si="3"/>
        <v>0</v>
      </c>
      <c r="I19" s="266">
        <f t="shared" si="3"/>
        <v>0</v>
      </c>
      <c r="J19" s="268">
        <f t="shared" si="3"/>
        <v>0</v>
      </c>
      <c r="K19" s="266">
        <f t="shared" si="3"/>
        <v>0</v>
      </c>
      <c r="L19" s="268">
        <f t="shared" si="3"/>
        <v>0</v>
      </c>
      <c r="N19" s="5" t="s">
        <v>37</v>
      </c>
      <c r="O19" s="5" t="s">
        <v>38</v>
      </c>
      <c r="P19" s="3" t="s">
        <v>55</v>
      </c>
      <c r="R19" s="9"/>
      <c r="S19" s="9"/>
      <c r="T19" s="9"/>
      <c r="U19" s="9"/>
      <c r="V19" s="9"/>
      <c r="W19" s="9"/>
      <c r="X19" s="9"/>
    </row>
    <row r="20" spans="2:24" x14ac:dyDescent="0.3">
      <c r="B20" s="265" t="s">
        <v>28</v>
      </c>
      <c r="C20" s="266">
        <f t="shared" si="3"/>
        <v>0</v>
      </c>
      <c r="D20" s="267">
        <f t="shared" si="3"/>
        <v>0</v>
      </c>
      <c r="E20" s="266">
        <f t="shared" si="3"/>
        <v>0</v>
      </c>
      <c r="F20" s="267">
        <f t="shared" si="3"/>
        <v>0</v>
      </c>
      <c r="G20" s="266">
        <f t="shared" si="3"/>
        <v>0</v>
      </c>
      <c r="H20" s="267">
        <f t="shared" si="3"/>
        <v>0</v>
      </c>
      <c r="I20" s="266">
        <f t="shared" si="3"/>
        <v>0</v>
      </c>
      <c r="J20" s="268">
        <f t="shared" si="3"/>
        <v>0</v>
      </c>
      <c r="K20" s="266">
        <f t="shared" si="3"/>
        <v>0</v>
      </c>
      <c r="L20" s="268">
        <f t="shared" si="3"/>
        <v>0</v>
      </c>
      <c r="N20" s="5" t="s">
        <v>37</v>
      </c>
      <c r="O20" s="5" t="s">
        <v>38</v>
      </c>
      <c r="P20" s="3" t="s">
        <v>56</v>
      </c>
      <c r="R20" s="9"/>
      <c r="S20" s="9"/>
      <c r="T20" s="9"/>
      <c r="U20" s="9"/>
      <c r="V20" s="9"/>
      <c r="W20" s="9"/>
      <c r="X20" s="9"/>
    </row>
    <row r="21" spans="2:24" x14ac:dyDescent="0.3">
      <c r="B21" s="265" t="s">
        <v>29</v>
      </c>
      <c r="C21" s="266">
        <f t="shared" si="3"/>
        <v>0</v>
      </c>
      <c r="D21" s="267">
        <f t="shared" si="3"/>
        <v>0</v>
      </c>
      <c r="E21" s="266">
        <f t="shared" si="3"/>
        <v>0</v>
      </c>
      <c r="F21" s="267">
        <f t="shared" si="3"/>
        <v>0</v>
      </c>
      <c r="G21" s="266">
        <f t="shared" si="3"/>
        <v>0</v>
      </c>
      <c r="H21" s="267">
        <f t="shared" si="3"/>
        <v>0</v>
      </c>
      <c r="I21" s="266">
        <f t="shared" si="3"/>
        <v>0</v>
      </c>
      <c r="J21" s="268">
        <f t="shared" si="3"/>
        <v>0</v>
      </c>
      <c r="K21" s="266">
        <f t="shared" si="3"/>
        <v>0</v>
      </c>
      <c r="L21" s="268">
        <f t="shared" si="3"/>
        <v>0</v>
      </c>
      <c r="N21" s="5" t="s">
        <v>37</v>
      </c>
      <c r="O21" s="5" t="s">
        <v>38</v>
      </c>
      <c r="P21" s="3" t="s">
        <v>57</v>
      </c>
      <c r="R21" s="9"/>
      <c r="S21" s="9"/>
      <c r="T21" s="9"/>
      <c r="U21" s="9"/>
      <c r="V21" s="9"/>
      <c r="W21" s="9"/>
      <c r="X21" s="9"/>
    </row>
    <row r="22" spans="2:24" x14ac:dyDescent="0.3">
      <c r="B22" s="265" t="s">
        <v>30</v>
      </c>
      <c r="C22" s="266">
        <f t="shared" si="3"/>
        <v>0</v>
      </c>
      <c r="D22" s="267">
        <f t="shared" si="3"/>
        <v>0</v>
      </c>
      <c r="E22" s="266">
        <f t="shared" si="3"/>
        <v>0</v>
      </c>
      <c r="F22" s="267">
        <f t="shared" si="3"/>
        <v>0</v>
      </c>
      <c r="G22" s="266">
        <f t="shared" si="3"/>
        <v>0</v>
      </c>
      <c r="H22" s="267">
        <f t="shared" si="3"/>
        <v>0</v>
      </c>
      <c r="I22" s="266">
        <f t="shared" si="3"/>
        <v>0</v>
      </c>
      <c r="J22" s="268">
        <f t="shared" si="3"/>
        <v>0</v>
      </c>
      <c r="K22" s="266">
        <f t="shared" si="3"/>
        <v>0</v>
      </c>
      <c r="L22" s="268">
        <f t="shared" si="3"/>
        <v>0</v>
      </c>
      <c r="N22" s="5" t="s">
        <v>37</v>
      </c>
      <c r="O22" s="5" t="s">
        <v>38</v>
      </c>
      <c r="P22" s="3" t="s">
        <v>58</v>
      </c>
      <c r="R22" s="9"/>
      <c r="S22" s="9"/>
      <c r="T22" s="9"/>
      <c r="U22" s="9"/>
      <c r="V22" s="9"/>
      <c r="W22" s="9"/>
      <c r="X22" s="9"/>
    </row>
    <row r="23" spans="2:24" x14ac:dyDescent="0.3">
      <c r="B23" s="265" t="s">
        <v>31</v>
      </c>
      <c r="C23" s="266">
        <f t="shared" si="3"/>
        <v>0</v>
      </c>
      <c r="D23" s="267">
        <f t="shared" si="3"/>
        <v>0</v>
      </c>
      <c r="E23" s="266">
        <f t="shared" si="3"/>
        <v>0</v>
      </c>
      <c r="F23" s="267">
        <f t="shared" si="3"/>
        <v>0</v>
      </c>
      <c r="G23" s="266">
        <f t="shared" si="3"/>
        <v>0</v>
      </c>
      <c r="H23" s="267">
        <f t="shared" si="3"/>
        <v>0</v>
      </c>
      <c r="I23" s="266">
        <f t="shared" si="3"/>
        <v>0</v>
      </c>
      <c r="J23" s="268">
        <f t="shared" si="3"/>
        <v>0</v>
      </c>
      <c r="K23" s="266">
        <f t="shared" si="3"/>
        <v>0</v>
      </c>
      <c r="L23" s="268">
        <f t="shared" si="3"/>
        <v>0</v>
      </c>
      <c r="N23" s="5" t="s">
        <v>37</v>
      </c>
      <c r="O23" s="5" t="s">
        <v>38</v>
      </c>
      <c r="P23" s="3" t="s">
        <v>59</v>
      </c>
      <c r="R23" s="9"/>
      <c r="S23" s="9"/>
      <c r="T23" s="9"/>
      <c r="U23" s="9"/>
      <c r="V23" s="9"/>
      <c r="W23" s="9"/>
      <c r="X23" s="9"/>
    </row>
    <row r="24" spans="2:24" x14ac:dyDescent="0.3">
      <c r="B24" s="265" t="s">
        <v>32</v>
      </c>
      <c r="C24" s="266">
        <f t="shared" si="3"/>
        <v>0</v>
      </c>
      <c r="D24" s="267">
        <f t="shared" si="3"/>
        <v>0</v>
      </c>
      <c r="E24" s="266">
        <f t="shared" si="3"/>
        <v>0</v>
      </c>
      <c r="F24" s="267">
        <f t="shared" si="3"/>
        <v>0</v>
      </c>
      <c r="G24" s="266">
        <f t="shared" si="3"/>
        <v>0</v>
      </c>
      <c r="H24" s="267">
        <f t="shared" si="3"/>
        <v>0</v>
      </c>
      <c r="I24" s="266">
        <f t="shared" si="3"/>
        <v>0</v>
      </c>
      <c r="J24" s="268">
        <f t="shared" si="3"/>
        <v>0</v>
      </c>
      <c r="K24" s="266">
        <f t="shared" si="3"/>
        <v>0</v>
      </c>
      <c r="L24" s="268">
        <f t="shared" si="3"/>
        <v>0</v>
      </c>
      <c r="N24" s="5" t="s">
        <v>37</v>
      </c>
      <c r="O24" s="5" t="s">
        <v>38</v>
      </c>
      <c r="P24" s="3" t="s">
        <v>60</v>
      </c>
      <c r="R24" s="9"/>
      <c r="S24" s="9"/>
      <c r="T24" s="9"/>
      <c r="U24" s="9"/>
      <c r="V24" s="9"/>
      <c r="W24" s="9"/>
      <c r="X24" s="9"/>
    </row>
    <row r="25" spans="2:24" x14ac:dyDescent="0.3">
      <c r="B25" s="265" t="s">
        <v>33</v>
      </c>
      <c r="C25" s="266">
        <f t="shared" ref="C25:L27" si="4">SUMIFS($X:$X,$R:$R,C$2,$S:$S,$N25,$T:$T,$O25,$U:$U,$P25)</f>
        <v>0</v>
      </c>
      <c r="D25" s="267">
        <f t="shared" si="4"/>
        <v>0</v>
      </c>
      <c r="E25" s="266">
        <f t="shared" si="4"/>
        <v>0</v>
      </c>
      <c r="F25" s="267">
        <f t="shared" si="4"/>
        <v>0</v>
      </c>
      <c r="G25" s="266">
        <f t="shared" si="4"/>
        <v>0</v>
      </c>
      <c r="H25" s="267">
        <f t="shared" si="4"/>
        <v>0</v>
      </c>
      <c r="I25" s="266">
        <f t="shared" si="4"/>
        <v>0</v>
      </c>
      <c r="J25" s="268">
        <f t="shared" si="4"/>
        <v>0</v>
      </c>
      <c r="K25" s="266">
        <f t="shared" si="4"/>
        <v>0</v>
      </c>
      <c r="L25" s="268">
        <f t="shared" si="4"/>
        <v>0</v>
      </c>
      <c r="N25" s="5" t="s">
        <v>37</v>
      </c>
      <c r="O25" s="5" t="s">
        <v>38</v>
      </c>
      <c r="P25" s="3" t="s">
        <v>61</v>
      </c>
      <c r="R25" s="9"/>
      <c r="S25" s="9"/>
      <c r="T25" s="9"/>
      <c r="U25" s="9"/>
      <c r="V25" s="9"/>
      <c r="W25" s="9"/>
      <c r="X25" s="9"/>
    </row>
    <row r="26" spans="2:24" x14ac:dyDescent="0.3">
      <c r="B26" s="265" t="s">
        <v>34</v>
      </c>
      <c r="C26" s="266">
        <f t="shared" si="4"/>
        <v>0</v>
      </c>
      <c r="D26" s="267">
        <f t="shared" si="4"/>
        <v>0</v>
      </c>
      <c r="E26" s="266">
        <f t="shared" si="4"/>
        <v>0</v>
      </c>
      <c r="F26" s="267">
        <f t="shared" si="4"/>
        <v>0</v>
      </c>
      <c r="G26" s="266">
        <f t="shared" si="4"/>
        <v>0</v>
      </c>
      <c r="H26" s="267">
        <f t="shared" si="4"/>
        <v>0</v>
      </c>
      <c r="I26" s="266">
        <f t="shared" si="4"/>
        <v>0</v>
      </c>
      <c r="J26" s="268">
        <f t="shared" si="4"/>
        <v>0</v>
      </c>
      <c r="K26" s="266">
        <f t="shared" si="4"/>
        <v>0</v>
      </c>
      <c r="L26" s="268">
        <f t="shared" si="4"/>
        <v>0</v>
      </c>
      <c r="N26" s="5" t="s">
        <v>37</v>
      </c>
      <c r="O26" s="5" t="s">
        <v>38</v>
      </c>
      <c r="P26" s="3" t="s">
        <v>17</v>
      </c>
      <c r="R26" s="9"/>
      <c r="S26" s="9"/>
      <c r="T26" s="9"/>
      <c r="U26" s="9"/>
      <c r="V26" s="9"/>
      <c r="W26" s="9"/>
      <c r="X26" s="9"/>
    </row>
    <row r="27" spans="2:24" x14ac:dyDescent="0.3">
      <c r="B27" s="269" t="s">
        <v>35</v>
      </c>
      <c r="C27" s="270">
        <f t="shared" si="4"/>
        <v>0</v>
      </c>
      <c r="D27" s="271">
        <f t="shared" si="4"/>
        <v>0</v>
      </c>
      <c r="E27" s="270">
        <f t="shared" si="4"/>
        <v>0</v>
      </c>
      <c r="F27" s="271">
        <f t="shared" si="4"/>
        <v>0</v>
      </c>
      <c r="G27" s="270">
        <f t="shared" si="4"/>
        <v>0</v>
      </c>
      <c r="H27" s="271">
        <f t="shared" si="4"/>
        <v>0</v>
      </c>
      <c r="I27" s="270">
        <f t="shared" si="4"/>
        <v>0</v>
      </c>
      <c r="J27" s="272">
        <f t="shared" si="4"/>
        <v>0</v>
      </c>
      <c r="K27" s="270">
        <f t="shared" si="4"/>
        <v>0</v>
      </c>
      <c r="L27" s="272">
        <f t="shared" si="4"/>
        <v>0</v>
      </c>
      <c r="N27" s="6" t="s">
        <v>37</v>
      </c>
      <c r="O27" s="6" t="s">
        <v>39</v>
      </c>
      <c r="P27" s="4" t="s">
        <v>40</v>
      </c>
      <c r="R27" s="9"/>
      <c r="S27" s="9"/>
      <c r="T27" s="9"/>
      <c r="U27" s="9"/>
      <c r="V27" s="9"/>
      <c r="W27" s="9"/>
      <c r="X27" s="9"/>
    </row>
    <row r="28" spans="2:24" x14ac:dyDescent="0.3">
      <c r="R28" s="9"/>
      <c r="S28" s="9"/>
      <c r="T28" s="9"/>
      <c r="U28" s="9"/>
      <c r="V28" s="9"/>
      <c r="W28" s="9"/>
      <c r="X28" s="9"/>
    </row>
    <row r="29" spans="2:24" x14ac:dyDescent="0.3">
      <c r="R29" s="9"/>
      <c r="S29" s="9"/>
      <c r="T29" s="9"/>
      <c r="U29" s="9"/>
      <c r="V29" s="9"/>
      <c r="W29" s="9"/>
      <c r="X29" s="9"/>
    </row>
    <row r="30" spans="2:24" x14ac:dyDescent="0.3">
      <c r="B30" s="65" t="s">
        <v>290</v>
      </c>
      <c r="R30" s="9"/>
      <c r="S30" s="9"/>
      <c r="T30" s="9"/>
      <c r="U30" s="9"/>
      <c r="V30" s="9"/>
      <c r="W30" s="9"/>
      <c r="X30" s="9"/>
    </row>
    <row r="31" spans="2:24" x14ac:dyDescent="0.3">
      <c r="B31" s="257" t="s">
        <v>291</v>
      </c>
      <c r="C31" s="257" t="s">
        <v>295</v>
      </c>
      <c r="D31" s="257" t="s">
        <v>296</v>
      </c>
      <c r="E31" s="257" t="s">
        <v>297</v>
      </c>
      <c r="F31" s="257" t="s">
        <v>298</v>
      </c>
      <c r="G31" s="257" t="s">
        <v>299</v>
      </c>
      <c r="H31" s="257" t="s">
        <v>300</v>
      </c>
      <c r="I31" s="257" t="s">
        <v>301</v>
      </c>
      <c r="J31" s="257" t="s">
        <v>277</v>
      </c>
      <c r="K31" s="257" t="s">
        <v>272</v>
      </c>
      <c r="L31" s="257" t="s">
        <v>273</v>
      </c>
      <c r="R31" s="9"/>
      <c r="S31" s="9"/>
      <c r="T31" s="9"/>
      <c r="U31" s="9"/>
      <c r="V31" s="9"/>
      <c r="W31" s="9"/>
      <c r="X31" s="9"/>
    </row>
    <row r="32" spans="2:24" x14ac:dyDescent="0.3">
      <c r="B32" s="281" t="s">
        <v>294</v>
      </c>
      <c r="C32" s="280">
        <f>+C33+C34</f>
        <v>0</v>
      </c>
      <c r="D32" s="280">
        <f t="shared" ref="D32:L32" si="5">+D33+D34</f>
        <v>0</v>
      </c>
      <c r="E32" s="280">
        <f t="shared" si="5"/>
        <v>0</v>
      </c>
      <c r="F32" s="280">
        <f t="shared" si="5"/>
        <v>0</v>
      </c>
      <c r="G32" s="280">
        <f t="shared" si="5"/>
        <v>0</v>
      </c>
      <c r="H32" s="280">
        <f t="shared" si="5"/>
        <v>0</v>
      </c>
      <c r="I32" s="280">
        <f t="shared" si="5"/>
        <v>0</v>
      </c>
      <c r="J32" s="280">
        <f t="shared" si="5"/>
        <v>0</v>
      </c>
      <c r="K32" s="280">
        <f t="shared" si="5"/>
        <v>0</v>
      </c>
      <c r="L32" s="280">
        <f t="shared" si="5"/>
        <v>0</v>
      </c>
      <c r="N32" s="102" t="s">
        <v>0</v>
      </c>
      <c r="R32" s="9"/>
      <c r="S32" s="9"/>
      <c r="T32" s="9"/>
      <c r="U32" s="9"/>
      <c r="V32" s="9"/>
      <c r="W32" s="9"/>
      <c r="X32" s="9"/>
    </row>
    <row r="33" spans="2:24" x14ac:dyDescent="0.3">
      <c r="B33" s="279" t="s">
        <v>292</v>
      </c>
      <c r="C33" s="282">
        <f>SUMIFS($V:$V,$R:$R,C$2,$S:$S,$N33)</f>
        <v>0</v>
      </c>
      <c r="D33" s="282">
        <f t="shared" ref="D33:L33" si="6">SUMIFS($V:$V,$R:$R,D$2,$S:$S,$N33)</f>
        <v>0</v>
      </c>
      <c r="E33" s="282">
        <f t="shared" si="6"/>
        <v>0</v>
      </c>
      <c r="F33" s="282">
        <f t="shared" si="6"/>
        <v>0</v>
      </c>
      <c r="G33" s="282">
        <f t="shared" si="6"/>
        <v>0</v>
      </c>
      <c r="H33" s="282">
        <f t="shared" si="6"/>
        <v>0</v>
      </c>
      <c r="I33" s="282">
        <f t="shared" si="6"/>
        <v>0</v>
      </c>
      <c r="J33" s="282">
        <f t="shared" si="6"/>
        <v>0</v>
      </c>
      <c r="K33" s="282">
        <f t="shared" si="6"/>
        <v>0</v>
      </c>
      <c r="L33" s="282">
        <f t="shared" si="6"/>
        <v>0</v>
      </c>
      <c r="N33" s="5" t="s">
        <v>37</v>
      </c>
      <c r="R33" s="9"/>
      <c r="S33" s="9"/>
      <c r="T33" s="9"/>
      <c r="U33" s="9"/>
      <c r="V33" s="9"/>
      <c r="W33" s="9"/>
      <c r="X33" s="9"/>
    </row>
    <row r="34" spans="2:24" x14ac:dyDescent="0.3">
      <c r="B34" s="283" t="s">
        <v>293</v>
      </c>
      <c r="C34" s="284">
        <f>SUMIFS($W:$W,$R:$R,C$2,$S:$S,$N34)</f>
        <v>0</v>
      </c>
      <c r="D34" s="284">
        <f t="shared" ref="D34:L34" si="7">SUMIFS($W:$W,$R:$R,D$2,$S:$S,$N34)</f>
        <v>0</v>
      </c>
      <c r="E34" s="284">
        <f t="shared" si="7"/>
        <v>0</v>
      </c>
      <c r="F34" s="284">
        <f t="shared" si="7"/>
        <v>0</v>
      </c>
      <c r="G34" s="284">
        <f t="shared" si="7"/>
        <v>0</v>
      </c>
      <c r="H34" s="284">
        <f t="shared" si="7"/>
        <v>0</v>
      </c>
      <c r="I34" s="284">
        <f t="shared" si="7"/>
        <v>0</v>
      </c>
      <c r="J34" s="284">
        <f t="shared" si="7"/>
        <v>0</v>
      </c>
      <c r="K34" s="284">
        <f t="shared" si="7"/>
        <v>0</v>
      </c>
      <c r="L34" s="284">
        <f t="shared" si="7"/>
        <v>0</v>
      </c>
      <c r="N34" s="6" t="s">
        <v>37</v>
      </c>
      <c r="R34" s="9"/>
      <c r="S34" s="9"/>
      <c r="T34" s="9"/>
      <c r="U34" s="9"/>
      <c r="V34" s="9"/>
      <c r="W34" s="9"/>
      <c r="X34" s="9"/>
    </row>
    <row r="35" spans="2:24" x14ac:dyDescent="0.3">
      <c r="R35" s="9"/>
      <c r="S35" s="9"/>
      <c r="T35" s="9"/>
      <c r="U35" s="9"/>
      <c r="V35" s="9"/>
      <c r="W35" s="9"/>
      <c r="X35" s="9"/>
    </row>
    <row r="36" spans="2:24" x14ac:dyDescent="0.3">
      <c r="R36" s="9"/>
      <c r="S36" s="9"/>
      <c r="T36" s="9"/>
      <c r="U36" s="9"/>
      <c r="V36" s="9"/>
      <c r="W36" s="9"/>
      <c r="X36" s="9"/>
    </row>
    <row r="37" spans="2:24" x14ac:dyDescent="0.3">
      <c r="R37" s="9"/>
      <c r="S37" s="9"/>
      <c r="T37" s="9"/>
      <c r="U37" s="9"/>
      <c r="V37" s="9"/>
      <c r="W37" s="9"/>
      <c r="X37" s="9"/>
    </row>
    <row r="46" spans="2:24" x14ac:dyDescent="0.3">
      <c r="R46" s="253" t="s">
        <v>47</v>
      </c>
      <c r="S46" s="254"/>
      <c r="T46" s="254"/>
      <c r="U46" s="254"/>
      <c r="V46" s="254"/>
      <c r="W46" s="254"/>
      <c r="X46" s="255"/>
    </row>
    <row r="47" spans="2:24" x14ac:dyDescent="0.3">
      <c r="R47" s="275" t="s">
        <v>289</v>
      </c>
      <c r="S47" s="275" t="s">
        <v>0</v>
      </c>
      <c r="T47" s="275" t="s">
        <v>1</v>
      </c>
      <c r="U47" s="275" t="s">
        <v>2</v>
      </c>
      <c r="V47" s="275" t="s">
        <v>3</v>
      </c>
      <c r="W47" s="275" t="s">
        <v>43</v>
      </c>
      <c r="X47" s="275" t="s">
        <v>288</v>
      </c>
    </row>
    <row r="48" spans="2:24" x14ac:dyDescent="0.3">
      <c r="R48" s="9"/>
      <c r="S48" s="9"/>
      <c r="T48" s="9"/>
      <c r="U48" s="9"/>
      <c r="V48" s="9"/>
      <c r="W48" s="9"/>
      <c r="X48" s="9"/>
    </row>
    <row r="49" spans="18:24" x14ac:dyDescent="0.3">
      <c r="R49" s="9"/>
      <c r="S49" s="9"/>
      <c r="T49" s="9"/>
      <c r="U49" s="9"/>
      <c r="V49" s="9"/>
      <c r="W49" s="9"/>
      <c r="X49" s="9"/>
    </row>
    <row r="50" spans="18:24" x14ac:dyDescent="0.3">
      <c r="R50" s="9"/>
      <c r="S50" s="9"/>
      <c r="T50" s="9"/>
      <c r="U50" s="9"/>
      <c r="V50" s="9"/>
      <c r="W50" s="9"/>
      <c r="X50" s="9"/>
    </row>
    <row r="51" spans="18:24" x14ac:dyDescent="0.3">
      <c r="R51" s="9"/>
      <c r="S51" s="9"/>
      <c r="T51" s="9"/>
      <c r="U51" s="9"/>
      <c r="V51" s="9"/>
      <c r="W51" s="9"/>
      <c r="X51" s="9"/>
    </row>
    <row r="52" spans="18:24" x14ac:dyDescent="0.3">
      <c r="R52" s="9"/>
      <c r="S52" s="9"/>
      <c r="T52" s="9"/>
      <c r="U52" s="9"/>
      <c r="V52" s="9"/>
      <c r="W52" s="9"/>
      <c r="X52" s="9"/>
    </row>
    <row r="53" spans="18:24" x14ac:dyDescent="0.3">
      <c r="R53" s="9"/>
      <c r="S53" s="9"/>
      <c r="T53" s="9"/>
      <c r="U53" s="9"/>
      <c r="V53" s="9"/>
      <c r="W53" s="9"/>
      <c r="X53" s="9"/>
    </row>
    <row r="54" spans="18:24" x14ac:dyDescent="0.3">
      <c r="R54" s="9"/>
      <c r="S54" s="9"/>
      <c r="T54" s="9"/>
      <c r="U54" s="9"/>
      <c r="V54" s="9"/>
      <c r="W54" s="9"/>
      <c r="X54" s="9"/>
    </row>
    <row r="55" spans="18:24" x14ac:dyDescent="0.3">
      <c r="R55" s="9"/>
      <c r="S55" s="9"/>
      <c r="T55" s="9"/>
      <c r="U55" s="9"/>
      <c r="V55" s="9"/>
      <c r="W55" s="9"/>
      <c r="X55" s="9"/>
    </row>
    <row r="56" spans="18:24" x14ac:dyDescent="0.3">
      <c r="R56" s="9"/>
      <c r="S56" s="9"/>
      <c r="T56" s="9"/>
      <c r="U56" s="9"/>
      <c r="V56" s="9"/>
      <c r="W56" s="9"/>
      <c r="X56" s="9"/>
    </row>
    <row r="57" spans="18:24" x14ac:dyDescent="0.3">
      <c r="R57" s="9"/>
      <c r="S57" s="9"/>
      <c r="T57" s="9"/>
      <c r="U57" s="9"/>
      <c r="V57" s="9"/>
      <c r="W57" s="9"/>
      <c r="X57" s="9"/>
    </row>
    <row r="58" spans="18:24" x14ac:dyDescent="0.3">
      <c r="R58" s="9"/>
      <c r="S58" s="9"/>
      <c r="T58" s="9"/>
      <c r="U58" s="9"/>
      <c r="V58" s="9"/>
      <c r="W58" s="9"/>
      <c r="X58" s="9"/>
    </row>
    <row r="59" spans="18:24" x14ac:dyDescent="0.3">
      <c r="R59" s="9"/>
      <c r="S59" s="9"/>
      <c r="T59" s="9"/>
      <c r="U59" s="9"/>
      <c r="V59" s="9"/>
      <c r="W59" s="9"/>
      <c r="X59" s="9"/>
    </row>
    <row r="60" spans="18:24" x14ac:dyDescent="0.3">
      <c r="R60" s="9"/>
      <c r="S60" s="9"/>
      <c r="T60" s="9"/>
      <c r="U60" s="9"/>
      <c r="V60" s="9"/>
      <c r="W60" s="9"/>
      <c r="X60" s="9"/>
    </row>
    <row r="61" spans="18:24" x14ac:dyDescent="0.3">
      <c r="R61" s="9"/>
      <c r="S61" s="9"/>
      <c r="T61" s="9"/>
      <c r="U61" s="9"/>
      <c r="V61" s="9"/>
      <c r="W61" s="9"/>
      <c r="X61" s="9"/>
    </row>
    <row r="62" spans="18:24" x14ac:dyDescent="0.3">
      <c r="R62" s="9"/>
      <c r="S62" s="9"/>
      <c r="T62" s="9"/>
      <c r="U62" s="9"/>
      <c r="V62" s="9"/>
      <c r="W62" s="9"/>
      <c r="X62" s="9"/>
    </row>
    <row r="63" spans="18:24" x14ac:dyDescent="0.3">
      <c r="R63" s="9"/>
      <c r="S63" s="9"/>
      <c r="T63" s="9"/>
      <c r="U63" s="9"/>
      <c r="V63" s="9"/>
      <c r="W63" s="9"/>
      <c r="X63" s="9"/>
    </row>
    <row r="64" spans="18:24" x14ac:dyDescent="0.3">
      <c r="R64" s="9"/>
      <c r="S64" s="9"/>
      <c r="T64" s="9"/>
      <c r="U64" s="9"/>
      <c r="V64" s="9"/>
      <c r="W64" s="9"/>
      <c r="X64" s="9"/>
    </row>
    <row r="65" spans="18:24" x14ac:dyDescent="0.3">
      <c r="R65" s="9"/>
      <c r="S65" s="9"/>
      <c r="T65" s="9"/>
      <c r="U65" s="9"/>
      <c r="V65" s="9"/>
      <c r="W65" s="9"/>
      <c r="X65" s="9"/>
    </row>
    <row r="66" spans="18:24" x14ac:dyDescent="0.3">
      <c r="R66" s="9"/>
      <c r="S66" s="9"/>
      <c r="T66" s="9"/>
      <c r="U66" s="9"/>
      <c r="V66" s="9"/>
      <c r="W66" s="9"/>
      <c r="X66" s="9"/>
    </row>
    <row r="67" spans="18:24" x14ac:dyDescent="0.3">
      <c r="R67" s="9"/>
      <c r="S67" s="9"/>
      <c r="T67" s="9"/>
      <c r="U67" s="9"/>
      <c r="V67" s="9"/>
      <c r="W67" s="9"/>
      <c r="X67" s="9"/>
    </row>
    <row r="68" spans="18:24" x14ac:dyDescent="0.3">
      <c r="R68" s="9"/>
      <c r="S68" s="9"/>
      <c r="T68" s="9"/>
      <c r="U68" s="9"/>
      <c r="V68" s="9"/>
      <c r="W68" s="9"/>
      <c r="X68" s="9"/>
    </row>
    <row r="69" spans="18:24" x14ac:dyDescent="0.3">
      <c r="R69" s="9"/>
      <c r="S69" s="9"/>
      <c r="T69" s="9"/>
      <c r="U69" s="9"/>
      <c r="V69" s="9"/>
      <c r="W69" s="9"/>
      <c r="X69" s="9"/>
    </row>
    <row r="70" spans="18:24" x14ac:dyDescent="0.3">
      <c r="R70" s="9"/>
      <c r="S70" s="9"/>
      <c r="T70" s="9"/>
      <c r="U70" s="9"/>
      <c r="V70" s="9"/>
      <c r="W70" s="9"/>
      <c r="X70" s="9"/>
    </row>
    <row r="71" spans="18:24" x14ac:dyDescent="0.3">
      <c r="R71" s="9"/>
      <c r="S71" s="9"/>
      <c r="T71" s="9"/>
      <c r="U71" s="9"/>
      <c r="V71" s="9"/>
      <c r="W71" s="9"/>
      <c r="X71" s="9"/>
    </row>
    <row r="72" spans="18:24" x14ac:dyDescent="0.3">
      <c r="R72" s="9"/>
      <c r="S72" s="9"/>
      <c r="T72" s="9"/>
      <c r="U72" s="9"/>
      <c r="V72" s="9"/>
      <c r="W72" s="9"/>
      <c r="X72" s="9"/>
    </row>
    <row r="73" spans="18:24" x14ac:dyDescent="0.3">
      <c r="R73" s="9"/>
      <c r="S73" s="9"/>
      <c r="T73" s="9"/>
      <c r="U73" s="9"/>
      <c r="V73" s="9"/>
      <c r="W73" s="9"/>
      <c r="X73" s="9"/>
    </row>
    <row r="74" spans="18:24" x14ac:dyDescent="0.3">
      <c r="R74" s="9"/>
      <c r="S74" s="9"/>
      <c r="T74" s="9"/>
      <c r="U74" s="9"/>
      <c r="V74" s="9"/>
      <c r="W74" s="9"/>
      <c r="X74" s="9"/>
    </row>
    <row r="75" spans="18:24" x14ac:dyDescent="0.3">
      <c r="R75" s="9"/>
      <c r="S75" s="9"/>
      <c r="T75" s="9"/>
      <c r="U75" s="9"/>
      <c r="V75" s="9"/>
      <c r="W75" s="9"/>
      <c r="X75" s="9"/>
    </row>
    <row r="76" spans="18:24" x14ac:dyDescent="0.3">
      <c r="R76" s="9"/>
      <c r="S76" s="9"/>
      <c r="T76" s="9"/>
      <c r="U76" s="9"/>
      <c r="V76" s="9"/>
      <c r="W76" s="9"/>
      <c r="X76" s="9"/>
    </row>
    <row r="77" spans="18:24" x14ac:dyDescent="0.3">
      <c r="R77" s="9"/>
      <c r="S77" s="9"/>
      <c r="T77" s="9"/>
      <c r="U77" s="9"/>
      <c r="V77" s="9"/>
      <c r="W77" s="9"/>
      <c r="X77" s="9"/>
    </row>
    <row r="78" spans="18:24" x14ac:dyDescent="0.3">
      <c r="R78" s="9"/>
      <c r="S78" s="9"/>
      <c r="T78" s="9"/>
      <c r="U78" s="9"/>
      <c r="V78" s="9"/>
      <c r="W78" s="9"/>
      <c r="X78" s="9"/>
    </row>
    <row r="79" spans="18:24" x14ac:dyDescent="0.3">
      <c r="R79" s="9"/>
      <c r="S79" s="9"/>
      <c r="T79" s="9"/>
      <c r="U79" s="9"/>
      <c r="V79" s="9"/>
      <c r="W79" s="9"/>
      <c r="X79" s="9"/>
    </row>
  </sheetData>
  <mergeCells count="2">
    <mergeCell ref="R4:X4"/>
    <mergeCell ref="R46:X4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56"/>
  <sheetViews>
    <sheetView zoomScale="70" zoomScaleNormal="70" workbookViewId="0">
      <selection activeCell="A34" sqref="A34"/>
    </sheetView>
  </sheetViews>
  <sheetFormatPr defaultColWidth="9" defaultRowHeight="13.5" x14ac:dyDescent="0.3"/>
  <cols>
    <col min="1" max="1" width="2.25" style="237" customWidth="1"/>
    <col min="2" max="2" width="10.5" style="237" customWidth="1"/>
    <col min="3" max="22" width="10.25" style="237" customWidth="1"/>
    <col min="23" max="23" width="10.25" style="237" bestFit="1" customWidth="1"/>
    <col min="24" max="25" width="12.625" style="237" bestFit="1" customWidth="1"/>
    <col min="26" max="26" width="10.25" style="237" bestFit="1" customWidth="1"/>
    <col min="27" max="28" width="12.625" style="237" bestFit="1" customWidth="1"/>
    <col min="29" max="29" width="10.25" style="237" bestFit="1" customWidth="1"/>
    <col min="30" max="31" width="9" style="237"/>
    <col min="32" max="32" width="15.375" style="237" bestFit="1" customWidth="1"/>
    <col min="33" max="33" width="15.75" style="237" bestFit="1" customWidth="1"/>
    <col min="34" max="34" width="9.75" style="237" bestFit="1" customWidth="1"/>
    <col min="35" max="35" width="12.5" style="237" bestFit="1" customWidth="1"/>
    <col min="36" max="36" width="9.125" style="237" bestFit="1" customWidth="1"/>
    <col min="37" max="37" width="9.75" style="237" bestFit="1" customWidth="1"/>
    <col min="38" max="16384" width="9" style="237"/>
  </cols>
  <sheetData>
    <row r="1" spans="2:37" ht="16.5" x14ac:dyDescent="0.3">
      <c r="D1" s="102" t="s">
        <v>372</v>
      </c>
      <c r="E1" s="322"/>
      <c r="F1" s="333"/>
      <c r="G1" s="333"/>
      <c r="H1" s="333"/>
      <c r="I1" s="333"/>
      <c r="J1" s="333"/>
      <c r="K1" s="333"/>
      <c r="L1" s="333"/>
      <c r="M1" s="334"/>
    </row>
    <row r="2" spans="2:37" x14ac:dyDescent="0.3">
      <c r="M2" s="287"/>
    </row>
    <row r="3" spans="2:37" ht="16.5" x14ac:dyDescent="0.3">
      <c r="B3" s="299" t="s">
        <v>335</v>
      </c>
      <c r="C3" s="299"/>
      <c r="D3" s="299" t="s">
        <v>336</v>
      </c>
      <c r="E3" s="300" t="s">
        <v>337</v>
      </c>
      <c r="F3" s="300"/>
      <c r="G3" s="300"/>
      <c r="H3" s="300"/>
      <c r="I3" s="300"/>
      <c r="J3" s="300"/>
      <c r="K3" s="300"/>
      <c r="L3" s="300"/>
      <c r="M3" s="300"/>
      <c r="AF3" s="103" t="s">
        <v>44</v>
      </c>
      <c r="AG3" s="103"/>
      <c r="AH3" s="103"/>
      <c r="AI3" s="103"/>
      <c r="AJ3" s="103"/>
      <c r="AK3" s="103"/>
    </row>
    <row r="4" spans="2:37" ht="16.5" x14ac:dyDescent="0.3">
      <c r="B4" s="301"/>
      <c r="C4" s="301"/>
      <c r="D4" s="301"/>
      <c r="E4" s="302" t="s">
        <v>338</v>
      </c>
      <c r="F4" s="302" t="s">
        <v>339</v>
      </c>
      <c r="G4" s="302" t="s">
        <v>305</v>
      </c>
      <c r="H4" s="302" t="s">
        <v>306</v>
      </c>
      <c r="I4" s="302" t="s">
        <v>307</v>
      </c>
      <c r="J4" s="302" t="s">
        <v>308</v>
      </c>
      <c r="K4" s="302" t="s">
        <v>309</v>
      </c>
      <c r="L4" s="302" t="s">
        <v>340</v>
      </c>
      <c r="M4" s="302" t="s">
        <v>341</v>
      </c>
      <c r="AF4" s="10" t="s">
        <v>369</v>
      </c>
      <c r="AG4" s="10" t="s">
        <v>376</v>
      </c>
      <c r="AH4" s="10" t="s">
        <v>373</v>
      </c>
      <c r="AI4" s="10" t="s">
        <v>371</v>
      </c>
      <c r="AJ4" s="10" t="s">
        <v>288</v>
      </c>
      <c r="AK4" s="10" t="s">
        <v>370</v>
      </c>
    </row>
    <row r="5" spans="2:37" ht="16.5" x14ac:dyDescent="0.3">
      <c r="B5" s="303" t="s">
        <v>342</v>
      </c>
      <c r="C5" s="304"/>
      <c r="D5" s="305">
        <f>SUM(E5:M5)</f>
        <v>0</v>
      </c>
      <c r="E5" s="305">
        <f>SUM(E6:E6)</f>
        <v>0</v>
      </c>
      <c r="F5" s="305">
        <f>SUM(F6:F6)</f>
        <v>0</v>
      </c>
      <c r="G5" s="305">
        <f>SUM(G6:G6)</f>
        <v>0</v>
      </c>
      <c r="H5" s="305">
        <f>SUM(H6:H6)</f>
        <v>0</v>
      </c>
      <c r="I5" s="305">
        <f>SUM(I6:I6)</f>
        <v>0</v>
      </c>
      <c r="J5" s="305">
        <f>SUM(J6:J6)</f>
        <v>0</v>
      </c>
      <c r="K5" s="305">
        <f>SUM(K6:K6)</f>
        <v>0</v>
      </c>
      <c r="L5" s="305">
        <f>SUM(L6:L6)</f>
        <v>0</v>
      </c>
      <c r="M5" s="305">
        <f>SUM(M6:M6)</f>
        <v>0</v>
      </c>
      <c r="AF5" s="9"/>
      <c r="AG5" s="9"/>
      <c r="AH5" s="9"/>
      <c r="AI5" s="9"/>
      <c r="AJ5" s="9"/>
      <c r="AK5" s="9"/>
    </row>
    <row r="6" spans="2:37" ht="16.5" x14ac:dyDescent="0.3">
      <c r="B6" s="303"/>
      <c r="C6" s="307" t="s">
        <v>343</v>
      </c>
      <c r="D6" s="308">
        <f t="shared" ref="D6:D8" si="0">SUM(E6:M6)</f>
        <v>0</v>
      </c>
      <c r="E6" s="309">
        <f>SUMIFS($V:$V,$S:$S,E$1)</f>
        <v>0</v>
      </c>
      <c r="F6" s="309">
        <f>SUMIFS($V:$V,$S:$S,F$1)</f>
        <v>0</v>
      </c>
      <c r="G6" s="309">
        <f>SUMIFS($V:$V,$S:$S,G$1)</f>
        <v>0</v>
      </c>
      <c r="H6" s="309">
        <f>SUMIFS($V:$V,$S:$S,H$1)</f>
        <v>0</v>
      </c>
      <c r="I6" s="309">
        <f>SUMIFS($V:$V,$S:$S,I$1)</f>
        <v>0</v>
      </c>
      <c r="J6" s="309">
        <f>SUMIFS($V:$V,$S:$S,J$1)</f>
        <v>0</v>
      </c>
      <c r="K6" s="309">
        <f>SUMIFS($V:$V,$S:$S,K$1)</f>
        <v>0</v>
      </c>
      <c r="L6" s="309">
        <f>SUMIFS($V:$V,$S:$S,L$1)</f>
        <v>0</v>
      </c>
      <c r="M6" s="309">
        <f>SUMIFS($V:$V,$S:$S,M$1)</f>
        <v>0</v>
      </c>
      <c r="AF6" s="9"/>
      <c r="AG6" s="9"/>
      <c r="AH6" s="9"/>
      <c r="AI6" s="9"/>
      <c r="AJ6" s="9"/>
      <c r="AK6" s="9"/>
    </row>
    <row r="7" spans="2:37" ht="16.5" x14ac:dyDescent="0.3">
      <c r="B7" s="310" t="s">
        <v>344</v>
      </c>
      <c r="C7" s="311"/>
      <c r="D7" s="312">
        <f t="shared" si="0"/>
        <v>0</v>
      </c>
      <c r="E7" s="312">
        <f>+E8</f>
        <v>0</v>
      </c>
      <c r="F7" s="312">
        <f t="shared" ref="F7:M7" si="1">+F8</f>
        <v>0</v>
      </c>
      <c r="G7" s="312">
        <f t="shared" si="1"/>
        <v>0</v>
      </c>
      <c r="H7" s="312">
        <f t="shared" si="1"/>
        <v>0</v>
      </c>
      <c r="I7" s="312">
        <f t="shared" si="1"/>
        <v>0</v>
      </c>
      <c r="J7" s="312">
        <f t="shared" si="1"/>
        <v>0</v>
      </c>
      <c r="K7" s="312">
        <f t="shared" si="1"/>
        <v>0</v>
      </c>
      <c r="L7" s="312">
        <f t="shared" si="1"/>
        <v>0</v>
      </c>
      <c r="M7" s="312">
        <f t="shared" si="1"/>
        <v>0</v>
      </c>
      <c r="AF7" s="9"/>
      <c r="AG7" s="9"/>
      <c r="AH7" s="9"/>
      <c r="AI7" s="9"/>
      <c r="AJ7" s="9"/>
      <c r="AK7" s="9"/>
    </row>
    <row r="8" spans="2:37" ht="16.5" x14ac:dyDescent="0.3">
      <c r="B8" s="313"/>
      <c r="C8" s="307" t="s">
        <v>345</v>
      </c>
      <c r="D8" s="308">
        <f t="shared" si="0"/>
        <v>0</v>
      </c>
      <c r="E8" s="309">
        <f>SUMIFS($W:$W,$S:$S,E$1,$U:$U,"P")+1.5*SUMIFS($W:$W,$S:$S,E$1,$U:$U,"N")</f>
        <v>0</v>
      </c>
      <c r="F8" s="309">
        <f>SUMIFS($W:$W,$S:$S,F$1,$U:$U,"P")+1.5*SUMIFS($W:$W,$S:$S,F$1,$U:$U,"N")</f>
        <v>0</v>
      </c>
      <c r="G8" s="309">
        <f>SUMIFS($W:$W,$S:$S,G$1,$U:$U,"P")+1.5*SUMIFS($W:$W,$S:$S,G$1,$U:$U,"N")</f>
        <v>0</v>
      </c>
      <c r="H8" s="309">
        <f>SUMIFS($W:$W,$S:$S,H$1,$U:$U,"P")+1.5*SUMIFS($W:$W,$S:$S,H$1,$U:$U,"N")</f>
        <v>0</v>
      </c>
      <c r="I8" s="309">
        <f>SUMIFS($W:$W,$S:$S,I$1,$U:$U,"P")+1.5*SUMIFS($W:$W,$S:$S,I$1,$U:$U,"N")</f>
        <v>0</v>
      </c>
      <c r="J8" s="309">
        <f>SUMIFS($W:$W,$S:$S,J$1,$U:$U,"P")+1.5*SUMIFS($W:$W,$S:$S,J$1,$U:$U,"N")</f>
        <v>0</v>
      </c>
      <c r="K8" s="309">
        <f>SUMIFS($W:$W,$S:$S,K$1,$U:$U,"P")+1.5*SUMIFS($W:$W,$S:$S,K$1,$U:$U,"N")</f>
        <v>0</v>
      </c>
      <c r="L8" s="309">
        <f>SUMIFS($W:$W,$S:$S,L$1,$U:$U,"P")+1.5*SUMIFS($W:$W,$S:$S,L$1,$U:$U,"N")</f>
        <v>0</v>
      </c>
      <c r="M8" s="309">
        <f>SUMIFS($W:$W,$S:$S,M$1,$U:$U,"P")+1.5*SUMIFS($W:$W,$S:$S,M$1,$U:$U,"N")</f>
        <v>0</v>
      </c>
      <c r="AF8" s="9"/>
      <c r="AG8" s="9"/>
      <c r="AH8" s="9"/>
      <c r="AI8" s="9"/>
      <c r="AJ8" s="9"/>
      <c r="AK8" s="9"/>
    </row>
    <row r="9" spans="2:37" ht="16.5" x14ac:dyDescent="0.3">
      <c r="B9" s="237" t="s">
        <v>346</v>
      </c>
      <c r="AF9" s="9"/>
      <c r="AG9" s="9"/>
      <c r="AH9" s="9"/>
      <c r="AI9" s="9"/>
      <c r="AJ9" s="9"/>
      <c r="AK9" s="9"/>
    </row>
    <row r="10" spans="2:37" ht="16.5" x14ac:dyDescent="0.3">
      <c r="AF10" s="9"/>
      <c r="AG10" s="9"/>
      <c r="AH10" s="9"/>
      <c r="AI10" s="9"/>
      <c r="AJ10" s="9"/>
      <c r="AK10" s="9"/>
    </row>
    <row r="11" spans="2:37" ht="16.5" x14ac:dyDescent="0.3">
      <c r="AF11" s="9"/>
      <c r="AG11" s="9"/>
      <c r="AH11" s="9"/>
      <c r="AI11" s="9"/>
      <c r="AJ11" s="9"/>
      <c r="AK11" s="9"/>
    </row>
    <row r="12" spans="2:37" ht="16.5" x14ac:dyDescent="0.3">
      <c r="B12" s="298" t="s">
        <v>347</v>
      </c>
      <c r="AF12" s="9"/>
      <c r="AG12" s="9"/>
      <c r="AH12" s="9"/>
      <c r="AI12" s="9"/>
      <c r="AJ12" s="9"/>
      <c r="AK12" s="9"/>
    </row>
    <row r="13" spans="2:37" ht="16.5" customHeight="1" x14ac:dyDescent="0.3">
      <c r="B13" s="314" t="s">
        <v>355</v>
      </c>
      <c r="C13" s="315"/>
      <c r="D13" s="299" t="s">
        <v>348</v>
      </c>
      <c r="E13" s="318" t="s">
        <v>352</v>
      </c>
      <c r="F13" s="336"/>
      <c r="G13" s="336"/>
      <c r="H13" s="336"/>
      <c r="I13" s="336"/>
      <c r="J13" s="336"/>
      <c r="K13" s="336"/>
      <c r="L13" s="336"/>
      <c r="M13" s="319"/>
      <c r="AF13" s="9"/>
      <c r="AG13" s="9"/>
      <c r="AH13" s="9"/>
      <c r="AI13" s="9"/>
      <c r="AJ13" s="9"/>
      <c r="AK13" s="9"/>
    </row>
    <row r="14" spans="2:37" ht="16.5" x14ac:dyDescent="0.3">
      <c r="B14" s="316"/>
      <c r="C14" s="317"/>
      <c r="D14" s="301"/>
      <c r="E14" s="335" t="s">
        <v>303</v>
      </c>
      <c r="F14" s="335" t="s">
        <v>356</v>
      </c>
      <c r="G14" s="335" t="s">
        <v>357</v>
      </c>
      <c r="H14" s="335" t="s">
        <v>349</v>
      </c>
      <c r="I14" s="335" t="s">
        <v>358</v>
      </c>
      <c r="J14" s="335" t="s">
        <v>350</v>
      </c>
      <c r="K14" s="335" t="s">
        <v>359</v>
      </c>
      <c r="L14" s="335" t="s">
        <v>310</v>
      </c>
      <c r="M14" s="302" t="s">
        <v>351</v>
      </c>
      <c r="AF14" s="9"/>
      <c r="AG14" s="9"/>
      <c r="AH14" s="9"/>
      <c r="AI14" s="9"/>
      <c r="AJ14" s="9"/>
      <c r="AK14" s="9"/>
    </row>
    <row r="15" spans="2:37" ht="16.5" x14ac:dyDescent="0.3">
      <c r="B15" s="320" t="s">
        <v>353</v>
      </c>
      <c r="C15" s="321"/>
      <c r="D15" s="322">
        <f>SUM(E15,F15,G15,H15,I15,J15,K15,L15,M15)</f>
        <v>0</v>
      </c>
      <c r="E15" s="323">
        <f>SUM(E16:E30)</f>
        <v>0</v>
      </c>
      <c r="F15" s="323">
        <f>SUM(F16:F30)</f>
        <v>0</v>
      </c>
      <c r="G15" s="323">
        <f>SUM(G16:G30)</f>
        <v>0</v>
      </c>
      <c r="H15" s="323">
        <f>SUM(H16:H30)</f>
        <v>0</v>
      </c>
      <c r="I15" s="323">
        <f>SUM(I16:I30)</f>
        <v>0</v>
      </c>
      <c r="J15" s="323">
        <f>SUM(J16:J30)</f>
        <v>0</v>
      </c>
      <c r="K15" s="323">
        <f>SUM(K16:K30)</f>
        <v>0</v>
      </c>
      <c r="L15" s="323">
        <f>SUM(L16:L30)</f>
        <v>0</v>
      </c>
      <c r="M15" s="323">
        <f>SUM(M16:M30)</f>
        <v>0</v>
      </c>
      <c r="O15" s="10" t="s">
        <v>374</v>
      </c>
      <c r="P15" s="362" t="s">
        <v>375</v>
      </c>
      <c r="AF15" s="9"/>
      <c r="AG15" s="9"/>
      <c r="AH15" s="9"/>
      <c r="AI15" s="9"/>
      <c r="AJ15" s="9"/>
      <c r="AK15" s="9"/>
    </row>
    <row r="16" spans="2:37" ht="13.5" customHeight="1" x14ac:dyDescent="0.3">
      <c r="B16" s="324" t="s">
        <v>354</v>
      </c>
      <c r="C16" s="325" t="s">
        <v>320</v>
      </c>
      <c r="D16" s="326"/>
      <c r="E16" s="327">
        <f>SUMIFS($V:$V,$S:$S,E$1,$T:$T,"&gt;="&amp;$O16,$T:$T,"&lt;"&amp;$P16)</f>
        <v>0</v>
      </c>
      <c r="F16" s="327">
        <f>SUMIFS($V:$V,$S:$S,F$1,$T:$T,"&gt;="&amp;$O16,$T:$T,"&lt;"&amp;$P16)</f>
        <v>0</v>
      </c>
      <c r="G16" s="327">
        <f>SUMIFS($V:$V,$S:$S,G$1,$T:$T,"&gt;="&amp;$O16,$T:$T,"&lt;"&amp;$P16)</f>
        <v>0</v>
      </c>
      <c r="H16" s="327">
        <f>SUMIFS($V:$V,$S:$S,H$1,$T:$T,"&gt;="&amp;$O16,$T:$T,"&lt;"&amp;$P16)</f>
        <v>0</v>
      </c>
      <c r="I16" s="327">
        <f>SUMIFS($V:$V,$S:$S,I$1,$T:$T,"&gt;="&amp;$O16,$T:$T,"&lt;"&amp;$P16)</f>
        <v>0</v>
      </c>
      <c r="J16" s="327">
        <f>SUMIFS($V:$V,$S:$S,J$1,$T:$T,"&gt;="&amp;$O16,$T:$T,"&lt;"&amp;$P16)</f>
        <v>0</v>
      </c>
      <c r="K16" s="327">
        <f>SUMIFS($V:$V,$S:$S,K$1,$T:$T,"&gt;="&amp;$O16,$T:$T,"&lt;"&amp;$P16)</f>
        <v>0</v>
      </c>
      <c r="L16" s="327">
        <f>SUMIFS($V:$V,$S:$S,L$1,$T:$T,"&gt;="&amp;$O16,$T:$T,"&lt;"&amp;$P16)</f>
        <v>0</v>
      </c>
      <c r="M16" s="327">
        <f>SUMIFS($V:$V,$S:$S,M$1,$T:$T,"&gt;="&amp;$O16,$T:$T,"&lt;"&amp;$P16)</f>
        <v>0</v>
      </c>
      <c r="O16" s="363">
        <v>0</v>
      </c>
      <c r="P16" s="363">
        <f>O16+1</f>
        <v>1</v>
      </c>
      <c r="AF16" s="9"/>
      <c r="AG16" s="9"/>
      <c r="AH16" s="9"/>
      <c r="AI16" s="9"/>
      <c r="AJ16" s="9"/>
      <c r="AK16" s="9"/>
    </row>
    <row r="17" spans="2:37" ht="16.5" x14ac:dyDescent="0.3">
      <c r="B17" s="328"/>
      <c r="C17" s="329" t="s">
        <v>321</v>
      </c>
      <c r="D17" s="330"/>
      <c r="E17" s="306">
        <f>SUMIFS($V:$V,$S:$S,E$1,$T:$T,"&gt;="&amp;$O17,$T:$T,"&lt;"&amp;$P17)</f>
        <v>0</v>
      </c>
      <c r="F17" s="306">
        <f>SUMIFS($V:$V,$S:$S,F$1,$T:$T,"&gt;="&amp;$O17,$T:$T,"&lt;"&amp;$P17)</f>
        <v>0</v>
      </c>
      <c r="G17" s="306">
        <f>SUMIFS($V:$V,$S:$S,G$1,$T:$T,"&gt;="&amp;$O17,$T:$T,"&lt;"&amp;$P17)</f>
        <v>0</v>
      </c>
      <c r="H17" s="306">
        <f>SUMIFS($V:$V,$S:$S,H$1,$T:$T,"&gt;="&amp;$O17,$T:$T,"&lt;"&amp;$P17)</f>
        <v>0</v>
      </c>
      <c r="I17" s="306">
        <f>SUMIFS($V:$V,$S:$S,I$1,$T:$T,"&gt;="&amp;$O17,$T:$T,"&lt;"&amp;$P17)</f>
        <v>0</v>
      </c>
      <c r="J17" s="306">
        <f>SUMIFS($V:$V,$S:$S,J$1,$T:$T,"&gt;="&amp;$O17,$T:$T,"&lt;"&amp;$P17)</f>
        <v>0</v>
      </c>
      <c r="K17" s="306">
        <f>SUMIFS($V:$V,$S:$S,K$1,$T:$T,"&gt;="&amp;$O17,$T:$T,"&lt;"&amp;$P17)</f>
        <v>0</v>
      </c>
      <c r="L17" s="306">
        <f>SUMIFS($V:$V,$S:$S,L$1,$T:$T,"&gt;="&amp;$O17,$T:$T,"&lt;"&amp;$P17)</f>
        <v>0</v>
      </c>
      <c r="M17" s="306">
        <f>SUMIFS($V:$V,$S:$S,M$1,$T:$T,"&gt;="&amp;$O17,$T:$T,"&lt;"&amp;$P17)</f>
        <v>0</v>
      </c>
      <c r="O17" s="364">
        <f>P16</f>
        <v>1</v>
      </c>
      <c r="P17" s="364">
        <f t="shared" ref="P17:P29" si="2">O17+1</f>
        <v>2</v>
      </c>
      <c r="AF17" s="9"/>
      <c r="AG17" s="9"/>
      <c r="AH17" s="9"/>
      <c r="AI17" s="9"/>
      <c r="AJ17" s="9"/>
      <c r="AK17" s="9"/>
    </row>
    <row r="18" spans="2:37" ht="16.5" x14ac:dyDescent="0.3">
      <c r="B18" s="328"/>
      <c r="C18" s="329" t="s">
        <v>322</v>
      </c>
      <c r="D18" s="330"/>
      <c r="E18" s="306">
        <f>SUMIFS($V:$V,$S:$S,E$1,$T:$T,"&gt;="&amp;$O18,$T:$T,"&lt;"&amp;$P18)</f>
        <v>0</v>
      </c>
      <c r="F18" s="306">
        <f>SUMIFS($V:$V,$S:$S,F$1,$T:$T,"&gt;="&amp;$O18,$T:$T,"&lt;"&amp;$P18)</f>
        <v>0</v>
      </c>
      <c r="G18" s="306">
        <f>SUMIFS($V:$V,$S:$S,G$1,$T:$T,"&gt;="&amp;$O18,$T:$T,"&lt;"&amp;$P18)</f>
        <v>0</v>
      </c>
      <c r="H18" s="306">
        <f>SUMIFS($V:$V,$S:$S,H$1,$T:$T,"&gt;="&amp;$O18,$T:$T,"&lt;"&amp;$P18)</f>
        <v>0</v>
      </c>
      <c r="I18" s="306">
        <f>SUMIFS($V:$V,$S:$S,I$1,$T:$T,"&gt;="&amp;$O18,$T:$T,"&lt;"&amp;$P18)</f>
        <v>0</v>
      </c>
      <c r="J18" s="306">
        <f>SUMIFS($V:$V,$S:$S,J$1,$T:$T,"&gt;="&amp;$O18,$T:$T,"&lt;"&amp;$P18)</f>
        <v>0</v>
      </c>
      <c r="K18" s="306">
        <f>SUMIFS($V:$V,$S:$S,K$1,$T:$T,"&gt;="&amp;$O18,$T:$T,"&lt;"&amp;$P18)</f>
        <v>0</v>
      </c>
      <c r="L18" s="306">
        <f>SUMIFS($V:$V,$S:$S,L$1,$T:$T,"&gt;="&amp;$O18,$T:$T,"&lt;"&amp;$P18)</f>
        <v>0</v>
      </c>
      <c r="M18" s="306">
        <f>SUMIFS($V:$V,$S:$S,M$1,$T:$T,"&gt;="&amp;$O18,$T:$T,"&lt;"&amp;$P18)</f>
        <v>0</v>
      </c>
      <c r="O18" s="364">
        <f t="shared" ref="O18:O30" si="3">P17</f>
        <v>2</v>
      </c>
      <c r="P18" s="364">
        <f t="shared" si="2"/>
        <v>3</v>
      </c>
      <c r="AF18" s="9"/>
      <c r="AG18" s="9"/>
      <c r="AH18" s="9"/>
      <c r="AI18" s="9"/>
      <c r="AJ18" s="9"/>
      <c r="AK18" s="9"/>
    </row>
    <row r="19" spans="2:37" ht="16.5" x14ac:dyDescent="0.3">
      <c r="B19" s="328"/>
      <c r="C19" s="329" t="s">
        <v>323</v>
      </c>
      <c r="D19" s="330"/>
      <c r="E19" s="306">
        <f>SUMIFS($V:$V,$S:$S,E$1,$T:$T,"&gt;="&amp;$O19,$T:$T,"&lt;"&amp;$P19)</f>
        <v>0</v>
      </c>
      <c r="F19" s="306">
        <f>SUMIFS($V:$V,$S:$S,F$1,$T:$T,"&gt;="&amp;$O19,$T:$T,"&lt;"&amp;$P19)</f>
        <v>0</v>
      </c>
      <c r="G19" s="306">
        <f>SUMIFS($V:$V,$S:$S,G$1,$T:$T,"&gt;="&amp;$O19,$T:$T,"&lt;"&amp;$P19)</f>
        <v>0</v>
      </c>
      <c r="H19" s="306">
        <f>SUMIFS($V:$V,$S:$S,H$1,$T:$T,"&gt;="&amp;$O19,$T:$T,"&lt;"&amp;$P19)</f>
        <v>0</v>
      </c>
      <c r="I19" s="306">
        <f>SUMIFS($V:$V,$S:$S,I$1,$T:$T,"&gt;="&amp;$O19,$T:$T,"&lt;"&amp;$P19)</f>
        <v>0</v>
      </c>
      <c r="J19" s="306">
        <f>SUMIFS($V:$V,$S:$S,J$1,$T:$T,"&gt;="&amp;$O19,$T:$T,"&lt;"&amp;$P19)</f>
        <v>0</v>
      </c>
      <c r="K19" s="306">
        <f>SUMIFS($V:$V,$S:$S,K$1,$T:$T,"&gt;="&amp;$O19,$T:$T,"&lt;"&amp;$P19)</f>
        <v>0</v>
      </c>
      <c r="L19" s="306">
        <f>SUMIFS($V:$V,$S:$S,L$1,$T:$T,"&gt;="&amp;$O19,$T:$T,"&lt;"&amp;$P19)</f>
        <v>0</v>
      </c>
      <c r="M19" s="306">
        <f>SUMIFS($V:$V,$S:$S,M$1,$T:$T,"&gt;="&amp;$O19,$T:$T,"&lt;"&amp;$P19)</f>
        <v>0</v>
      </c>
      <c r="O19" s="364">
        <f t="shared" si="3"/>
        <v>3</v>
      </c>
      <c r="P19" s="364">
        <f t="shared" si="2"/>
        <v>4</v>
      </c>
      <c r="AF19" s="9"/>
      <c r="AG19" s="9"/>
      <c r="AH19" s="9"/>
      <c r="AI19" s="9"/>
      <c r="AJ19" s="9"/>
      <c r="AK19" s="9"/>
    </row>
    <row r="20" spans="2:37" ht="16.5" x14ac:dyDescent="0.3">
      <c r="B20" s="328"/>
      <c r="C20" s="329" t="s">
        <v>324</v>
      </c>
      <c r="D20" s="330"/>
      <c r="E20" s="306">
        <f>SUMIFS($V:$V,$S:$S,E$1,$T:$T,"&gt;="&amp;$O20,$T:$T,"&lt;"&amp;$P20)</f>
        <v>0</v>
      </c>
      <c r="F20" s="306">
        <f>SUMIFS($V:$V,$S:$S,F$1,$T:$T,"&gt;="&amp;$O20,$T:$T,"&lt;"&amp;$P20)</f>
        <v>0</v>
      </c>
      <c r="G20" s="306">
        <f>SUMIFS($V:$V,$S:$S,G$1,$T:$T,"&gt;="&amp;$O20,$T:$T,"&lt;"&amp;$P20)</f>
        <v>0</v>
      </c>
      <c r="H20" s="306">
        <f>SUMIFS($V:$V,$S:$S,H$1,$T:$T,"&gt;="&amp;$O20,$T:$T,"&lt;"&amp;$P20)</f>
        <v>0</v>
      </c>
      <c r="I20" s="306">
        <f>SUMIFS($V:$V,$S:$S,I$1,$T:$T,"&gt;="&amp;$O20,$T:$T,"&lt;"&amp;$P20)</f>
        <v>0</v>
      </c>
      <c r="J20" s="306">
        <f>SUMIFS($V:$V,$S:$S,J$1,$T:$T,"&gt;="&amp;$O20,$T:$T,"&lt;"&amp;$P20)</f>
        <v>0</v>
      </c>
      <c r="K20" s="306">
        <f>SUMIFS($V:$V,$S:$S,K$1,$T:$T,"&gt;="&amp;$O20,$T:$T,"&lt;"&amp;$P20)</f>
        <v>0</v>
      </c>
      <c r="L20" s="306">
        <f>SUMIFS($V:$V,$S:$S,L$1,$T:$T,"&gt;="&amp;$O20,$T:$T,"&lt;"&amp;$P20)</f>
        <v>0</v>
      </c>
      <c r="M20" s="306">
        <f>SUMIFS($V:$V,$S:$S,M$1,$T:$T,"&gt;="&amp;$O20,$T:$T,"&lt;"&amp;$P20)</f>
        <v>0</v>
      </c>
      <c r="O20" s="364">
        <f t="shared" si="3"/>
        <v>4</v>
      </c>
      <c r="P20" s="364">
        <f t="shared" si="2"/>
        <v>5</v>
      </c>
      <c r="AF20" s="9"/>
      <c r="AG20" s="9"/>
      <c r="AH20" s="9"/>
      <c r="AI20" s="9"/>
      <c r="AJ20" s="9"/>
      <c r="AK20" s="9"/>
    </row>
    <row r="21" spans="2:37" ht="16.5" x14ac:dyDescent="0.3">
      <c r="B21" s="328"/>
      <c r="C21" s="329" t="s">
        <v>325</v>
      </c>
      <c r="D21" s="330"/>
      <c r="E21" s="306">
        <f>SUMIFS($V:$V,$S:$S,E$1,$T:$T,"&gt;="&amp;$O21,$T:$T,"&lt;"&amp;$P21)</f>
        <v>0</v>
      </c>
      <c r="F21" s="306">
        <f>SUMIFS($V:$V,$S:$S,F$1,$T:$T,"&gt;="&amp;$O21,$T:$T,"&lt;"&amp;$P21)</f>
        <v>0</v>
      </c>
      <c r="G21" s="306">
        <f>SUMIFS($V:$V,$S:$S,G$1,$T:$T,"&gt;="&amp;$O21,$T:$T,"&lt;"&amp;$P21)</f>
        <v>0</v>
      </c>
      <c r="H21" s="306">
        <f>SUMIFS($V:$V,$S:$S,H$1,$T:$T,"&gt;="&amp;$O21,$T:$T,"&lt;"&amp;$P21)</f>
        <v>0</v>
      </c>
      <c r="I21" s="306">
        <f>SUMIFS($V:$V,$S:$S,I$1,$T:$T,"&gt;="&amp;$O21,$T:$T,"&lt;"&amp;$P21)</f>
        <v>0</v>
      </c>
      <c r="J21" s="306">
        <f>SUMIFS($V:$V,$S:$S,J$1,$T:$T,"&gt;="&amp;$O21,$T:$T,"&lt;"&amp;$P21)</f>
        <v>0</v>
      </c>
      <c r="K21" s="306">
        <f>SUMIFS($V:$V,$S:$S,K$1,$T:$T,"&gt;="&amp;$O21,$T:$T,"&lt;"&amp;$P21)</f>
        <v>0</v>
      </c>
      <c r="L21" s="306">
        <f>SUMIFS($V:$V,$S:$S,L$1,$T:$T,"&gt;="&amp;$O21,$T:$T,"&lt;"&amp;$P21)</f>
        <v>0</v>
      </c>
      <c r="M21" s="306">
        <f>SUMIFS($V:$V,$S:$S,M$1,$T:$T,"&gt;="&amp;$O21,$T:$T,"&lt;"&amp;$P21)</f>
        <v>0</v>
      </c>
      <c r="O21" s="364">
        <f t="shared" si="3"/>
        <v>5</v>
      </c>
      <c r="P21" s="364">
        <f t="shared" si="2"/>
        <v>6</v>
      </c>
      <c r="AF21" s="9"/>
      <c r="AG21" s="9"/>
      <c r="AH21" s="9"/>
      <c r="AI21" s="9"/>
      <c r="AJ21" s="9"/>
      <c r="AK21" s="9"/>
    </row>
    <row r="22" spans="2:37" ht="16.5" x14ac:dyDescent="0.3">
      <c r="B22" s="328"/>
      <c r="C22" s="329" t="s">
        <v>326</v>
      </c>
      <c r="D22" s="330"/>
      <c r="E22" s="306">
        <f>SUMIFS($V:$V,$S:$S,E$1,$T:$T,"&gt;="&amp;$O22,$T:$T,"&lt;"&amp;$P22)</f>
        <v>0</v>
      </c>
      <c r="F22" s="306">
        <f>SUMIFS($V:$V,$S:$S,F$1,$T:$T,"&gt;="&amp;$O22,$T:$T,"&lt;"&amp;$P22)</f>
        <v>0</v>
      </c>
      <c r="G22" s="306">
        <f>SUMIFS($V:$V,$S:$S,G$1,$T:$T,"&gt;="&amp;$O22,$T:$T,"&lt;"&amp;$P22)</f>
        <v>0</v>
      </c>
      <c r="H22" s="306">
        <f>SUMIFS($V:$V,$S:$S,H$1,$T:$T,"&gt;="&amp;$O22,$T:$T,"&lt;"&amp;$P22)</f>
        <v>0</v>
      </c>
      <c r="I22" s="306">
        <f>SUMIFS($V:$V,$S:$S,I$1,$T:$T,"&gt;="&amp;$O22,$T:$T,"&lt;"&amp;$P22)</f>
        <v>0</v>
      </c>
      <c r="J22" s="306">
        <f>SUMIFS($V:$V,$S:$S,J$1,$T:$T,"&gt;="&amp;$O22,$T:$T,"&lt;"&amp;$P22)</f>
        <v>0</v>
      </c>
      <c r="K22" s="306">
        <f>SUMIFS($V:$V,$S:$S,K$1,$T:$T,"&gt;="&amp;$O22,$T:$T,"&lt;"&amp;$P22)</f>
        <v>0</v>
      </c>
      <c r="L22" s="306">
        <f>SUMIFS($V:$V,$S:$S,L$1,$T:$T,"&gt;="&amp;$O22,$T:$T,"&lt;"&amp;$P22)</f>
        <v>0</v>
      </c>
      <c r="M22" s="306">
        <f>SUMIFS($V:$V,$S:$S,M$1,$T:$T,"&gt;="&amp;$O22,$T:$T,"&lt;"&amp;$P22)</f>
        <v>0</v>
      </c>
      <c r="O22" s="364">
        <f t="shared" si="3"/>
        <v>6</v>
      </c>
      <c r="P22" s="364">
        <f t="shared" si="2"/>
        <v>7</v>
      </c>
      <c r="AF22" s="9"/>
      <c r="AG22" s="9"/>
      <c r="AH22" s="9"/>
      <c r="AI22" s="9"/>
      <c r="AJ22" s="9"/>
      <c r="AK22" s="9"/>
    </row>
    <row r="23" spans="2:37" ht="16.5" x14ac:dyDescent="0.3">
      <c r="B23" s="328"/>
      <c r="C23" s="329" t="s">
        <v>327</v>
      </c>
      <c r="D23" s="330"/>
      <c r="E23" s="306">
        <f>SUMIFS($V:$V,$S:$S,E$1,$T:$T,"&gt;="&amp;$O23,$T:$T,"&lt;"&amp;$P23)</f>
        <v>0</v>
      </c>
      <c r="F23" s="306">
        <f>SUMIFS($V:$V,$S:$S,F$1,$T:$T,"&gt;="&amp;$O23,$T:$T,"&lt;"&amp;$P23)</f>
        <v>0</v>
      </c>
      <c r="G23" s="306">
        <f>SUMIFS($V:$V,$S:$S,G$1,$T:$T,"&gt;="&amp;$O23,$T:$T,"&lt;"&amp;$P23)</f>
        <v>0</v>
      </c>
      <c r="H23" s="306">
        <f>SUMIFS($V:$V,$S:$S,H$1,$T:$T,"&gt;="&amp;$O23,$T:$T,"&lt;"&amp;$P23)</f>
        <v>0</v>
      </c>
      <c r="I23" s="306">
        <f>SUMIFS($V:$V,$S:$S,I$1,$T:$T,"&gt;="&amp;$O23,$T:$T,"&lt;"&amp;$P23)</f>
        <v>0</v>
      </c>
      <c r="J23" s="306">
        <f>SUMIFS($V:$V,$S:$S,J$1,$T:$T,"&gt;="&amp;$O23,$T:$T,"&lt;"&amp;$P23)</f>
        <v>0</v>
      </c>
      <c r="K23" s="306">
        <f>SUMIFS($V:$V,$S:$S,K$1,$T:$T,"&gt;="&amp;$O23,$T:$T,"&lt;"&amp;$P23)</f>
        <v>0</v>
      </c>
      <c r="L23" s="306">
        <f>SUMIFS($V:$V,$S:$S,L$1,$T:$T,"&gt;="&amp;$O23,$T:$T,"&lt;"&amp;$P23)</f>
        <v>0</v>
      </c>
      <c r="M23" s="306">
        <f>SUMIFS($V:$V,$S:$S,M$1,$T:$T,"&gt;="&amp;$O23,$T:$T,"&lt;"&amp;$P23)</f>
        <v>0</v>
      </c>
      <c r="O23" s="364">
        <f t="shared" si="3"/>
        <v>7</v>
      </c>
      <c r="P23" s="364">
        <f t="shared" si="2"/>
        <v>8</v>
      </c>
      <c r="AF23" s="9"/>
      <c r="AG23" s="9"/>
      <c r="AH23" s="9"/>
      <c r="AI23" s="9"/>
      <c r="AJ23" s="9"/>
      <c r="AK23" s="9"/>
    </row>
    <row r="24" spans="2:37" ht="16.5" x14ac:dyDescent="0.3">
      <c r="B24" s="328"/>
      <c r="C24" s="329" t="s">
        <v>328</v>
      </c>
      <c r="D24" s="330"/>
      <c r="E24" s="306">
        <f>SUMIFS($V:$V,$S:$S,E$1,$T:$T,"&gt;="&amp;$O24,$T:$T,"&lt;"&amp;$P24)</f>
        <v>0</v>
      </c>
      <c r="F24" s="306">
        <f>SUMIFS($V:$V,$S:$S,F$1,$T:$T,"&gt;="&amp;$O24,$T:$T,"&lt;"&amp;$P24)</f>
        <v>0</v>
      </c>
      <c r="G24" s="306">
        <f>SUMIFS($V:$V,$S:$S,G$1,$T:$T,"&gt;="&amp;$O24,$T:$T,"&lt;"&amp;$P24)</f>
        <v>0</v>
      </c>
      <c r="H24" s="306">
        <f>SUMIFS($V:$V,$S:$S,H$1,$T:$T,"&gt;="&amp;$O24,$T:$T,"&lt;"&amp;$P24)</f>
        <v>0</v>
      </c>
      <c r="I24" s="306">
        <f>SUMIFS($V:$V,$S:$S,I$1,$T:$T,"&gt;="&amp;$O24,$T:$T,"&lt;"&amp;$P24)</f>
        <v>0</v>
      </c>
      <c r="J24" s="306">
        <f>SUMIFS($V:$V,$S:$S,J$1,$T:$T,"&gt;="&amp;$O24,$T:$T,"&lt;"&amp;$P24)</f>
        <v>0</v>
      </c>
      <c r="K24" s="306">
        <f>SUMIFS($V:$V,$S:$S,K$1,$T:$T,"&gt;="&amp;$O24,$T:$T,"&lt;"&amp;$P24)</f>
        <v>0</v>
      </c>
      <c r="L24" s="306">
        <f>SUMIFS($V:$V,$S:$S,L$1,$T:$T,"&gt;="&amp;$O24,$T:$T,"&lt;"&amp;$P24)</f>
        <v>0</v>
      </c>
      <c r="M24" s="306">
        <f>SUMIFS($V:$V,$S:$S,M$1,$T:$T,"&gt;="&amp;$O24,$T:$T,"&lt;"&amp;$P24)</f>
        <v>0</v>
      </c>
      <c r="O24" s="364">
        <f t="shared" si="3"/>
        <v>8</v>
      </c>
      <c r="P24" s="364">
        <f t="shared" si="2"/>
        <v>9</v>
      </c>
      <c r="AF24" s="9"/>
      <c r="AG24" s="9"/>
      <c r="AH24" s="9"/>
      <c r="AI24" s="9"/>
      <c r="AJ24" s="9"/>
      <c r="AK24" s="9"/>
    </row>
    <row r="25" spans="2:37" ht="16.5" x14ac:dyDescent="0.3">
      <c r="B25" s="328"/>
      <c r="C25" s="329" t="s">
        <v>329</v>
      </c>
      <c r="D25" s="330"/>
      <c r="E25" s="306">
        <f>SUMIFS($V:$V,$S:$S,E$1,$T:$T,"&gt;="&amp;$O25,$T:$T,"&lt;"&amp;$P25)</f>
        <v>0</v>
      </c>
      <c r="F25" s="306">
        <f>SUMIFS($V:$V,$S:$S,F$1,$T:$T,"&gt;="&amp;$O25,$T:$T,"&lt;"&amp;$P25)</f>
        <v>0</v>
      </c>
      <c r="G25" s="306">
        <f>SUMIFS($V:$V,$S:$S,G$1,$T:$T,"&gt;="&amp;$O25,$T:$T,"&lt;"&amp;$P25)</f>
        <v>0</v>
      </c>
      <c r="H25" s="306">
        <f>SUMIFS($V:$V,$S:$S,H$1,$T:$T,"&gt;="&amp;$O25,$T:$T,"&lt;"&amp;$P25)</f>
        <v>0</v>
      </c>
      <c r="I25" s="306">
        <f>SUMIFS($V:$V,$S:$S,I$1,$T:$T,"&gt;="&amp;$O25,$T:$T,"&lt;"&amp;$P25)</f>
        <v>0</v>
      </c>
      <c r="J25" s="306">
        <f>SUMIFS($V:$V,$S:$S,J$1,$T:$T,"&gt;="&amp;$O25,$T:$T,"&lt;"&amp;$P25)</f>
        <v>0</v>
      </c>
      <c r="K25" s="306">
        <f>SUMIFS($V:$V,$S:$S,K$1,$T:$T,"&gt;="&amp;$O25,$T:$T,"&lt;"&amp;$P25)</f>
        <v>0</v>
      </c>
      <c r="L25" s="306">
        <f>SUMIFS($V:$V,$S:$S,L$1,$T:$T,"&gt;="&amp;$O25,$T:$T,"&lt;"&amp;$P25)</f>
        <v>0</v>
      </c>
      <c r="M25" s="306">
        <f>SUMIFS($V:$V,$S:$S,M$1,$T:$T,"&gt;="&amp;$O25,$T:$T,"&lt;"&amp;$P25)</f>
        <v>0</v>
      </c>
      <c r="O25" s="364">
        <f t="shared" si="3"/>
        <v>9</v>
      </c>
      <c r="P25" s="364">
        <f t="shared" si="2"/>
        <v>10</v>
      </c>
      <c r="AF25" s="9"/>
      <c r="AG25" s="9"/>
      <c r="AH25" s="9"/>
      <c r="AI25" s="9"/>
      <c r="AJ25" s="9"/>
      <c r="AK25" s="9"/>
    </row>
    <row r="26" spans="2:37" ht="16.5" x14ac:dyDescent="0.3">
      <c r="B26" s="328"/>
      <c r="C26" s="329" t="s">
        <v>330</v>
      </c>
      <c r="D26" s="330"/>
      <c r="E26" s="306">
        <f>SUMIFS($V:$V,$S:$S,E$1,$T:$T,"&gt;="&amp;$O26,$T:$T,"&lt;"&amp;$P26)</f>
        <v>0</v>
      </c>
      <c r="F26" s="306">
        <f>SUMIFS($V:$V,$S:$S,F$1,$T:$T,"&gt;="&amp;$O26,$T:$T,"&lt;"&amp;$P26)</f>
        <v>0</v>
      </c>
      <c r="G26" s="306">
        <f>SUMIFS($V:$V,$S:$S,G$1,$T:$T,"&gt;="&amp;$O26,$T:$T,"&lt;"&amp;$P26)</f>
        <v>0</v>
      </c>
      <c r="H26" s="306">
        <f>SUMIFS($V:$V,$S:$S,H$1,$T:$T,"&gt;="&amp;$O26,$T:$T,"&lt;"&amp;$P26)</f>
        <v>0</v>
      </c>
      <c r="I26" s="306">
        <f>SUMIFS($V:$V,$S:$S,I$1,$T:$T,"&gt;="&amp;$O26,$T:$T,"&lt;"&amp;$P26)</f>
        <v>0</v>
      </c>
      <c r="J26" s="306">
        <f>SUMIFS($V:$V,$S:$S,J$1,$T:$T,"&gt;="&amp;$O26,$T:$T,"&lt;"&amp;$P26)</f>
        <v>0</v>
      </c>
      <c r="K26" s="306">
        <f>SUMIFS($V:$V,$S:$S,K$1,$T:$T,"&gt;="&amp;$O26,$T:$T,"&lt;"&amp;$P26)</f>
        <v>0</v>
      </c>
      <c r="L26" s="306">
        <f>SUMIFS($V:$V,$S:$S,L$1,$T:$T,"&gt;="&amp;$O26,$T:$T,"&lt;"&amp;$P26)</f>
        <v>0</v>
      </c>
      <c r="M26" s="306">
        <f>SUMIFS($V:$V,$S:$S,M$1,$T:$T,"&gt;="&amp;$O26,$T:$T,"&lt;"&amp;$P26)</f>
        <v>0</v>
      </c>
      <c r="O26" s="364">
        <f t="shared" si="3"/>
        <v>10</v>
      </c>
      <c r="P26" s="364">
        <f t="shared" si="2"/>
        <v>11</v>
      </c>
    </row>
    <row r="27" spans="2:37" ht="16.5" x14ac:dyDescent="0.3">
      <c r="B27" s="328"/>
      <c r="C27" s="329" t="s">
        <v>331</v>
      </c>
      <c r="D27" s="330"/>
      <c r="E27" s="306">
        <f>SUMIFS($V:$V,$S:$S,E$1,$T:$T,"&gt;="&amp;$O27,$T:$T,"&lt;"&amp;$P27)</f>
        <v>0</v>
      </c>
      <c r="F27" s="306">
        <f>SUMIFS($V:$V,$S:$S,F$1,$T:$T,"&gt;="&amp;$O27,$T:$T,"&lt;"&amp;$P27)</f>
        <v>0</v>
      </c>
      <c r="G27" s="306">
        <f>SUMIFS($V:$V,$S:$S,G$1,$T:$T,"&gt;="&amp;$O27,$T:$T,"&lt;"&amp;$P27)</f>
        <v>0</v>
      </c>
      <c r="H27" s="306">
        <f>SUMIFS($V:$V,$S:$S,H$1,$T:$T,"&gt;="&amp;$O27,$T:$T,"&lt;"&amp;$P27)</f>
        <v>0</v>
      </c>
      <c r="I27" s="306">
        <f>SUMIFS($V:$V,$S:$S,I$1,$T:$T,"&gt;="&amp;$O27,$T:$T,"&lt;"&amp;$P27)</f>
        <v>0</v>
      </c>
      <c r="J27" s="306">
        <f>SUMIFS($V:$V,$S:$S,J$1,$T:$T,"&gt;="&amp;$O27,$T:$T,"&lt;"&amp;$P27)</f>
        <v>0</v>
      </c>
      <c r="K27" s="306">
        <f>SUMIFS($V:$V,$S:$S,K$1,$T:$T,"&gt;="&amp;$O27,$T:$T,"&lt;"&amp;$P27)</f>
        <v>0</v>
      </c>
      <c r="L27" s="306">
        <f>SUMIFS($V:$V,$S:$S,L$1,$T:$T,"&gt;="&amp;$O27,$T:$T,"&lt;"&amp;$P27)</f>
        <v>0</v>
      </c>
      <c r="M27" s="306">
        <f>SUMIFS($V:$V,$S:$S,M$1,$T:$T,"&gt;="&amp;$O27,$T:$T,"&lt;"&amp;$P27)</f>
        <v>0</v>
      </c>
      <c r="O27" s="364">
        <f t="shared" si="3"/>
        <v>11</v>
      </c>
      <c r="P27" s="364">
        <f t="shared" si="2"/>
        <v>12</v>
      </c>
    </row>
    <row r="28" spans="2:37" ht="16.5" x14ac:dyDescent="0.3">
      <c r="B28" s="328"/>
      <c r="C28" s="329" t="s">
        <v>332</v>
      </c>
      <c r="D28" s="330"/>
      <c r="E28" s="306">
        <f>SUMIFS($V:$V,$S:$S,E$1,$T:$T,"&gt;="&amp;$O28,$T:$T,"&lt;"&amp;$P28)</f>
        <v>0</v>
      </c>
      <c r="F28" s="306">
        <f>SUMIFS($V:$V,$S:$S,F$1,$T:$T,"&gt;="&amp;$O28,$T:$T,"&lt;"&amp;$P28)</f>
        <v>0</v>
      </c>
      <c r="G28" s="306">
        <f>SUMIFS($V:$V,$S:$S,G$1,$T:$T,"&gt;="&amp;$O28,$T:$T,"&lt;"&amp;$P28)</f>
        <v>0</v>
      </c>
      <c r="H28" s="306">
        <f>SUMIFS($V:$V,$S:$S,H$1,$T:$T,"&gt;="&amp;$O28,$T:$T,"&lt;"&amp;$P28)</f>
        <v>0</v>
      </c>
      <c r="I28" s="306">
        <f>SUMIFS($V:$V,$S:$S,I$1,$T:$T,"&gt;="&amp;$O28,$T:$T,"&lt;"&amp;$P28)</f>
        <v>0</v>
      </c>
      <c r="J28" s="306">
        <f>SUMIFS($V:$V,$S:$S,J$1,$T:$T,"&gt;="&amp;$O28,$T:$T,"&lt;"&amp;$P28)</f>
        <v>0</v>
      </c>
      <c r="K28" s="306">
        <f>SUMIFS($V:$V,$S:$S,K$1,$T:$T,"&gt;="&amp;$O28,$T:$T,"&lt;"&amp;$P28)</f>
        <v>0</v>
      </c>
      <c r="L28" s="306">
        <f>SUMIFS($V:$V,$S:$S,L$1,$T:$T,"&gt;="&amp;$O28,$T:$T,"&lt;"&amp;$P28)</f>
        <v>0</v>
      </c>
      <c r="M28" s="306">
        <f>SUMIFS($V:$V,$S:$S,M$1,$T:$T,"&gt;="&amp;$O28,$T:$T,"&lt;"&amp;$P28)</f>
        <v>0</v>
      </c>
      <c r="O28" s="364">
        <f t="shared" si="3"/>
        <v>12</v>
      </c>
      <c r="P28" s="364">
        <f t="shared" si="2"/>
        <v>13</v>
      </c>
    </row>
    <row r="29" spans="2:37" ht="16.5" x14ac:dyDescent="0.3">
      <c r="B29" s="328"/>
      <c r="C29" s="329" t="s">
        <v>333</v>
      </c>
      <c r="D29" s="330"/>
      <c r="E29" s="306">
        <f>SUMIFS($V:$V,$S:$S,E$1,$T:$T,"&gt;="&amp;$O29,$T:$T,"&lt;"&amp;$P29)</f>
        <v>0</v>
      </c>
      <c r="F29" s="306">
        <f>SUMIFS($V:$V,$S:$S,F$1,$T:$T,"&gt;="&amp;$O29,$T:$T,"&lt;"&amp;$P29)</f>
        <v>0</v>
      </c>
      <c r="G29" s="306">
        <f>SUMIFS($V:$V,$S:$S,G$1,$T:$T,"&gt;="&amp;$O29,$T:$T,"&lt;"&amp;$P29)</f>
        <v>0</v>
      </c>
      <c r="H29" s="306">
        <f>SUMIFS($V:$V,$S:$S,H$1,$T:$T,"&gt;="&amp;$O29,$T:$T,"&lt;"&amp;$P29)</f>
        <v>0</v>
      </c>
      <c r="I29" s="306">
        <f>SUMIFS($V:$V,$S:$S,I$1,$T:$T,"&gt;="&amp;$O29,$T:$T,"&lt;"&amp;$P29)</f>
        <v>0</v>
      </c>
      <c r="J29" s="306">
        <f>SUMIFS($V:$V,$S:$S,J$1,$T:$T,"&gt;="&amp;$O29,$T:$T,"&lt;"&amp;$P29)</f>
        <v>0</v>
      </c>
      <c r="K29" s="306">
        <f>SUMIFS($V:$V,$S:$S,K$1,$T:$T,"&gt;="&amp;$O29,$T:$T,"&lt;"&amp;$P29)</f>
        <v>0</v>
      </c>
      <c r="L29" s="306">
        <f>SUMIFS($V:$V,$S:$S,L$1,$T:$T,"&gt;="&amp;$O29,$T:$T,"&lt;"&amp;$P29)</f>
        <v>0</v>
      </c>
      <c r="M29" s="306">
        <f>SUMIFS($V:$V,$S:$S,M$1,$T:$T,"&gt;="&amp;$O29,$T:$T,"&lt;"&amp;$P29)</f>
        <v>0</v>
      </c>
      <c r="O29" s="364">
        <f t="shared" si="3"/>
        <v>13</v>
      </c>
      <c r="P29" s="364">
        <f t="shared" si="2"/>
        <v>14</v>
      </c>
    </row>
    <row r="30" spans="2:37" ht="16.5" x14ac:dyDescent="0.3">
      <c r="B30" s="331"/>
      <c r="C30" s="337" t="s">
        <v>334</v>
      </c>
      <c r="D30" s="332"/>
      <c r="E30" s="309">
        <f>SUMIFS($V:$V,$S:$S,E$1,$T:$T,"&gt;="&amp;$O30,$T:$T,"&lt;"&amp;$P30)</f>
        <v>0</v>
      </c>
      <c r="F30" s="309">
        <f>SUMIFS($V:$V,$S:$S,F$1,$T:$T,"&gt;="&amp;$O30,$T:$T,"&lt;"&amp;$P30)</f>
        <v>0</v>
      </c>
      <c r="G30" s="309">
        <f>SUMIFS($V:$V,$S:$S,G$1,$T:$T,"&gt;="&amp;$O30,$T:$T,"&lt;"&amp;$P30)</f>
        <v>0</v>
      </c>
      <c r="H30" s="309">
        <f>SUMIFS($V:$V,$S:$S,H$1,$T:$T,"&gt;="&amp;$O30,$T:$T,"&lt;"&amp;$P30)</f>
        <v>0</v>
      </c>
      <c r="I30" s="309">
        <f>SUMIFS($V:$V,$S:$S,I$1,$T:$T,"&gt;="&amp;$O30,$T:$T,"&lt;"&amp;$P30)</f>
        <v>0</v>
      </c>
      <c r="J30" s="309">
        <f>SUMIFS($V:$V,$S:$S,J$1,$T:$T,"&gt;="&amp;$O30,$T:$T,"&lt;"&amp;$P30)</f>
        <v>0</v>
      </c>
      <c r="K30" s="309">
        <f>SUMIFS($V:$V,$S:$S,K$1,$T:$T,"&gt;="&amp;$O30,$T:$T,"&lt;"&amp;$P30)</f>
        <v>0</v>
      </c>
      <c r="L30" s="309">
        <f>SUMIFS($V:$V,$S:$S,L$1,$T:$T,"&gt;="&amp;$O30,$T:$T,"&lt;"&amp;$P30)</f>
        <v>0</v>
      </c>
      <c r="M30" s="309">
        <f>SUMIFS($V:$V,$S:$S,M$1,$T:$T,"&gt;="&amp;$O30,$T:$T,"&lt;"&amp;$P30)</f>
        <v>0</v>
      </c>
      <c r="O30" s="365">
        <f t="shared" si="3"/>
        <v>14</v>
      </c>
      <c r="P30" s="365">
        <v>99</v>
      </c>
      <c r="AF30" s="103" t="s">
        <v>47</v>
      </c>
      <c r="AG30" s="103"/>
      <c r="AH30" s="103"/>
      <c r="AI30" s="103"/>
      <c r="AJ30" s="103"/>
      <c r="AK30" s="103"/>
    </row>
    <row r="31" spans="2:37" ht="16.5" x14ac:dyDescent="0.3">
      <c r="AF31" s="10" t="s">
        <v>369</v>
      </c>
      <c r="AG31" s="10" t="s">
        <v>376</v>
      </c>
      <c r="AH31" s="10" t="s">
        <v>373</v>
      </c>
      <c r="AI31" s="10" t="s">
        <v>371</v>
      </c>
      <c r="AJ31" s="10" t="s">
        <v>288</v>
      </c>
      <c r="AK31" s="10" t="s">
        <v>370</v>
      </c>
    </row>
    <row r="32" spans="2:37" ht="16.5" x14ac:dyDescent="0.3">
      <c r="AF32" s="9"/>
      <c r="AG32" s="9"/>
      <c r="AH32" s="9"/>
      <c r="AI32" s="9"/>
      <c r="AJ32" s="9"/>
      <c r="AK32" s="9"/>
    </row>
    <row r="33" spans="2:37" ht="16.5" x14ac:dyDescent="0.3">
      <c r="AF33" s="9"/>
      <c r="AG33" s="9"/>
      <c r="AH33" s="9"/>
      <c r="AI33" s="9"/>
      <c r="AJ33" s="9"/>
      <c r="AK33" s="9"/>
    </row>
    <row r="34" spans="2:37" ht="16.5" x14ac:dyDescent="0.3">
      <c r="AF34" s="9"/>
      <c r="AG34" s="9"/>
      <c r="AH34" s="9"/>
      <c r="AI34" s="9"/>
      <c r="AJ34" s="9"/>
      <c r="AK34" s="9"/>
    </row>
    <row r="35" spans="2:37" ht="16.5" x14ac:dyDescent="0.3">
      <c r="B35" s="288" t="s">
        <v>302</v>
      </c>
      <c r="C35" s="289" t="s">
        <v>303</v>
      </c>
      <c r="D35" s="290"/>
      <c r="E35" s="291"/>
      <c r="F35" s="289" t="s">
        <v>304</v>
      </c>
      <c r="G35" s="290"/>
      <c r="H35" s="291"/>
      <c r="I35" s="289" t="s">
        <v>305</v>
      </c>
      <c r="J35" s="290"/>
      <c r="K35" s="291"/>
      <c r="L35" s="289" t="s">
        <v>306</v>
      </c>
      <c r="M35" s="290"/>
      <c r="N35" s="291"/>
      <c r="O35" s="289" t="s">
        <v>307</v>
      </c>
      <c r="P35" s="290"/>
      <c r="Q35" s="291"/>
      <c r="R35" s="289" t="s">
        <v>308</v>
      </c>
      <c r="S35" s="290"/>
      <c r="T35" s="291"/>
      <c r="U35" s="289" t="s">
        <v>309</v>
      </c>
      <c r="V35" s="290"/>
      <c r="W35" s="291"/>
      <c r="X35" s="289" t="s">
        <v>310</v>
      </c>
      <c r="Y35" s="290"/>
      <c r="Z35" s="291"/>
      <c r="AA35" s="289" t="s">
        <v>311</v>
      </c>
      <c r="AB35" s="290"/>
      <c r="AC35" s="291"/>
      <c r="AF35" s="9"/>
      <c r="AG35" s="9"/>
      <c r="AH35" s="9"/>
      <c r="AI35" s="9"/>
      <c r="AJ35" s="9"/>
      <c r="AK35" s="9"/>
    </row>
    <row r="36" spans="2:37" ht="16.5" x14ac:dyDescent="0.3">
      <c r="B36" s="288"/>
      <c r="C36" s="292" t="s">
        <v>312</v>
      </c>
      <c r="D36" s="293" t="s">
        <v>313</v>
      </c>
      <c r="E36" s="294" t="s">
        <v>314</v>
      </c>
      <c r="F36" s="292" t="s">
        <v>312</v>
      </c>
      <c r="G36" s="293" t="s">
        <v>315</v>
      </c>
      <c r="H36" s="294" t="s">
        <v>314</v>
      </c>
      <c r="I36" s="292" t="s">
        <v>312</v>
      </c>
      <c r="J36" s="293" t="s">
        <v>316</v>
      </c>
      <c r="K36" s="294" t="s">
        <v>314</v>
      </c>
      <c r="L36" s="292" t="s">
        <v>312</v>
      </c>
      <c r="M36" s="293" t="s">
        <v>316</v>
      </c>
      <c r="N36" s="294" t="s">
        <v>314</v>
      </c>
      <c r="O36" s="292" t="s">
        <v>317</v>
      </c>
      <c r="P36" s="293" t="s">
        <v>315</v>
      </c>
      <c r="Q36" s="294" t="s">
        <v>314</v>
      </c>
      <c r="R36" s="292" t="s">
        <v>312</v>
      </c>
      <c r="S36" s="293" t="s">
        <v>316</v>
      </c>
      <c r="T36" s="294" t="s">
        <v>314</v>
      </c>
      <c r="U36" s="292" t="s">
        <v>312</v>
      </c>
      <c r="V36" s="293" t="s">
        <v>318</v>
      </c>
      <c r="W36" s="294" t="s">
        <v>314</v>
      </c>
      <c r="X36" s="292" t="s">
        <v>312</v>
      </c>
      <c r="Y36" s="293" t="s">
        <v>316</v>
      </c>
      <c r="Z36" s="294" t="s">
        <v>314</v>
      </c>
      <c r="AA36" s="292" t="s">
        <v>312</v>
      </c>
      <c r="AB36" s="293" t="s">
        <v>316</v>
      </c>
      <c r="AC36" s="294" t="s">
        <v>319</v>
      </c>
      <c r="AF36" s="9"/>
      <c r="AG36" s="9"/>
      <c r="AH36" s="9"/>
      <c r="AI36" s="9"/>
      <c r="AJ36" s="9"/>
      <c r="AK36" s="9"/>
    </row>
    <row r="37" spans="2:37" ht="16.5" x14ac:dyDescent="0.3">
      <c r="B37" s="288" t="s">
        <v>294</v>
      </c>
      <c r="C37" s="295"/>
      <c r="D37" s="296"/>
      <c r="E37" s="297"/>
      <c r="F37" s="295"/>
      <c r="G37" s="296"/>
      <c r="H37" s="297"/>
      <c r="I37" s="295"/>
      <c r="J37" s="296"/>
      <c r="K37" s="297"/>
      <c r="L37" s="295"/>
      <c r="M37" s="296"/>
      <c r="N37" s="297"/>
      <c r="O37" s="295"/>
      <c r="P37" s="296"/>
      <c r="Q37" s="297"/>
      <c r="R37" s="295"/>
      <c r="S37" s="296"/>
      <c r="T37" s="297"/>
      <c r="U37" s="295"/>
      <c r="V37" s="296"/>
      <c r="W37" s="297"/>
      <c r="X37" s="295"/>
      <c r="Y37" s="296"/>
      <c r="Z37" s="297"/>
      <c r="AA37" s="295"/>
      <c r="AB37" s="296"/>
      <c r="AC37" s="297"/>
      <c r="AF37" s="9"/>
      <c r="AG37" s="9"/>
      <c r="AH37" s="9"/>
      <c r="AI37" s="9"/>
      <c r="AJ37" s="9"/>
      <c r="AK37" s="9"/>
    </row>
    <row r="38" spans="2:37" ht="16.5" x14ac:dyDescent="0.3">
      <c r="B38" s="288"/>
      <c r="C38" s="295"/>
      <c r="D38" s="296"/>
      <c r="E38" s="297"/>
      <c r="F38" s="295"/>
      <c r="G38" s="296"/>
      <c r="H38" s="297"/>
      <c r="I38" s="295"/>
      <c r="J38" s="296"/>
      <c r="K38" s="297"/>
      <c r="L38" s="295"/>
      <c r="M38" s="296"/>
      <c r="N38" s="297"/>
      <c r="O38" s="295"/>
      <c r="P38" s="296"/>
      <c r="Q38" s="297"/>
      <c r="R38" s="295"/>
      <c r="S38" s="296"/>
      <c r="T38" s="297"/>
      <c r="U38" s="295"/>
      <c r="V38" s="296"/>
      <c r="W38" s="297"/>
      <c r="X38" s="295"/>
      <c r="Y38" s="296"/>
      <c r="Z38" s="297"/>
      <c r="AA38" s="295"/>
      <c r="AB38" s="296"/>
      <c r="AC38" s="297"/>
      <c r="AF38" s="9"/>
      <c r="AG38" s="9"/>
      <c r="AH38" s="9"/>
      <c r="AI38" s="9"/>
      <c r="AJ38" s="9"/>
      <c r="AK38" s="9"/>
    </row>
    <row r="39" spans="2:37" ht="16.5" x14ac:dyDescent="0.3">
      <c r="B39" s="288"/>
      <c r="C39" s="295"/>
      <c r="D39" s="296"/>
      <c r="E39" s="297"/>
      <c r="F39" s="295"/>
      <c r="G39" s="296"/>
      <c r="H39" s="297"/>
      <c r="I39" s="295"/>
      <c r="J39" s="296"/>
      <c r="K39" s="297"/>
      <c r="L39" s="295"/>
      <c r="M39" s="296"/>
      <c r="N39" s="297"/>
      <c r="O39" s="295"/>
      <c r="P39" s="296"/>
      <c r="Q39" s="297"/>
      <c r="R39" s="295"/>
      <c r="S39" s="296"/>
      <c r="T39" s="297"/>
      <c r="U39" s="295"/>
      <c r="V39" s="296"/>
      <c r="W39" s="297"/>
      <c r="X39" s="295"/>
      <c r="Y39" s="296"/>
      <c r="Z39" s="297"/>
      <c r="AA39" s="295"/>
      <c r="AB39" s="296"/>
      <c r="AC39" s="297"/>
      <c r="AF39" s="9"/>
      <c r="AG39" s="9"/>
      <c r="AH39" s="9"/>
      <c r="AI39" s="9"/>
      <c r="AJ39" s="9"/>
      <c r="AK39" s="9"/>
    </row>
    <row r="40" spans="2:37" ht="16.5" x14ac:dyDescent="0.3">
      <c r="B40" s="288"/>
      <c r="C40" s="295"/>
      <c r="D40" s="296"/>
      <c r="E40" s="297"/>
      <c r="F40" s="295"/>
      <c r="G40" s="296"/>
      <c r="H40" s="297"/>
      <c r="I40" s="295"/>
      <c r="J40" s="296"/>
      <c r="K40" s="297"/>
      <c r="L40" s="295"/>
      <c r="M40" s="296"/>
      <c r="N40" s="297"/>
      <c r="O40" s="295"/>
      <c r="P40" s="296"/>
      <c r="Q40" s="297"/>
      <c r="R40" s="295"/>
      <c r="S40" s="296"/>
      <c r="T40" s="297"/>
      <c r="U40" s="295"/>
      <c r="V40" s="296"/>
      <c r="W40" s="297"/>
      <c r="X40" s="295"/>
      <c r="Y40" s="296"/>
      <c r="Z40" s="297"/>
      <c r="AA40" s="295"/>
      <c r="AB40" s="296"/>
      <c r="AC40" s="297"/>
      <c r="AF40" s="9"/>
      <c r="AG40" s="9"/>
      <c r="AH40" s="9"/>
      <c r="AI40" s="9"/>
      <c r="AJ40" s="9"/>
      <c r="AK40" s="9"/>
    </row>
    <row r="41" spans="2:37" ht="16.5" x14ac:dyDescent="0.3">
      <c r="B41" s="288"/>
      <c r="C41" s="295"/>
      <c r="D41" s="296"/>
      <c r="E41" s="297"/>
      <c r="F41" s="295"/>
      <c r="G41" s="296"/>
      <c r="H41" s="297"/>
      <c r="I41" s="295"/>
      <c r="J41" s="296"/>
      <c r="K41" s="297"/>
      <c r="L41" s="295"/>
      <c r="M41" s="296"/>
      <c r="N41" s="297"/>
      <c r="O41" s="295"/>
      <c r="P41" s="296"/>
      <c r="Q41" s="297"/>
      <c r="R41" s="295"/>
      <c r="S41" s="296"/>
      <c r="T41" s="297"/>
      <c r="U41" s="295"/>
      <c r="V41" s="296"/>
      <c r="W41" s="297"/>
      <c r="X41" s="295"/>
      <c r="Y41" s="296"/>
      <c r="Z41" s="297"/>
      <c r="AA41" s="295"/>
      <c r="AB41" s="296"/>
      <c r="AC41" s="297"/>
      <c r="AF41" s="9"/>
      <c r="AG41" s="9"/>
      <c r="AH41" s="9"/>
      <c r="AI41" s="9"/>
      <c r="AJ41" s="9"/>
      <c r="AK41" s="9"/>
    </row>
    <row r="42" spans="2:37" ht="16.5" x14ac:dyDescent="0.3">
      <c r="B42" s="288"/>
      <c r="C42" s="295"/>
      <c r="D42" s="296"/>
      <c r="E42" s="297"/>
      <c r="F42" s="295"/>
      <c r="G42" s="296"/>
      <c r="H42" s="297"/>
      <c r="I42" s="295"/>
      <c r="J42" s="296"/>
      <c r="K42" s="297"/>
      <c r="L42" s="295"/>
      <c r="M42" s="296"/>
      <c r="N42" s="297"/>
      <c r="O42" s="295"/>
      <c r="P42" s="296"/>
      <c r="Q42" s="297"/>
      <c r="R42" s="295"/>
      <c r="S42" s="296"/>
      <c r="T42" s="297"/>
      <c r="U42" s="295"/>
      <c r="V42" s="296"/>
      <c r="W42" s="297"/>
      <c r="X42" s="295"/>
      <c r="Y42" s="296"/>
      <c r="Z42" s="297"/>
      <c r="AA42" s="295"/>
      <c r="AB42" s="296"/>
      <c r="AC42" s="297"/>
      <c r="AF42" s="9"/>
      <c r="AG42" s="9"/>
      <c r="AH42" s="9"/>
      <c r="AI42" s="9"/>
      <c r="AJ42" s="9"/>
      <c r="AK42" s="9"/>
    </row>
    <row r="43" spans="2:37" ht="16.5" x14ac:dyDescent="0.3">
      <c r="B43" s="288"/>
      <c r="C43" s="295"/>
      <c r="D43" s="296"/>
      <c r="E43" s="297"/>
      <c r="F43" s="295"/>
      <c r="G43" s="296"/>
      <c r="H43" s="297"/>
      <c r="I43" s="295"/>
      <c r="J43" s="296"/>
      <c r="K43" s="297"/>
      <c r="L43" s="295"/>
      <c r="M43" s="296"/>
      <c r="N43" s="297"/>
      <c r="O43" s="295"/>
      <c r="P43" s="296"/>
      <c r="Q43" s="297"/>
      <c r="R43" s="295"/>
      <c r="S43" s="296"/>
      <c r="T43" s="297"/>
      <c r="U43" s="295"/>
      <c r="V43" s="296"/>
      <c r="W43" s="297"/>
      <c r="X43" s="295"/>
      <c r="Y43" s="296"/>
      <c r="Z43" s="297"/>
      <c r="AA43" s="295"/>
      <c r="AB43" s="296"/>
      <c r="AC43" s="297"/>
      <c r="AF43" s="9"/>
      <c r="AG43" s="9"/>
      <c r="AH43" s="9"/>
      <c r="AI43" s="9"/>
      <c r="AJ43" s="9"/>
      <c r="AK43" s="9"/>
    </row>
    <row r="44" spans="2:37" ht="16.5" x14ac:dyDescent="0.3">
      <c r="B44" s="288"/>
      <c r="C44" s="295"/>
      <c r="D44" s="296"/>
      <c r="E44" s="297"/>
      <c r="F44" s="295"/>
      <c r="G44" s="296"/>
      <c r="H44" s="297"/>
      <c r="I44" s="295"/>
      <c r="J44" s="296"/>
      <c r="K44" s="297"/>
      <c r="L44" s="295"/>
      <c r="M44" s="296"/>
      <c r="N44" s="297"/>
      <c r="O44" s="295"/>
      <c r="P44" s="296"/>
      <c r="Q44" s="297"/>
      <c r="R44" s="295"/>
      <c r="S44" s="296"/>
      <c r="T44" s="297"/>
      <c r="U44" s="295"/>
      <c r="V44" s="296"/>
      <c r="W44" s="297"/>
      <c r="X44" s="295"/>
      <c r="Y44" s="296"/>
      <c r="Z44" s="297"/>
      <c r="AA44" s="295"/>
      <c r="AB44" s="296"/>
      <c r="AC44" s="297"/>
      <c r="AF44" s="9"/>
      <c r="AG44" s="9"/>
      <c r="AH44" s="9"/>
      <c r="AI44" s="9"/>
      <c r="AJ44" s="9"/>
      <c r="AK44" s="9"/>
    </row>
    <row r="45" spans="2:37" ht="16.5" x14ac:dyDescent="0.3">
      <c r="B45" s="288"/>
      <c r="C45" s="295"/>
      <c r="D45" s="296"/>
      <c r="E45" s="297"/>
      <c r="F45" s="295"/>
      <c r="G45" s="296"/>
      <c r="H45" s="297"/>
      <c r="I45" s="295"/>
      <c r="J45" s="296"/>
      <c r="K45" s="297"/>
      <c r="L45" s="295"/>
      <c r="M45" s="296"/>
      <c r="N45" s="297"/>
      <c r="O45" s="295"/>
      <c r="P45" s="296"/>
      <c r="Q45" s="297"/>
      <c r="R45" s="295"/>
      <c r="S45" s="296"/>
      <c r="T45" s="297"/>
      <c r="U45" s="295"/>
      <c r="V45" s="296"/>
      <c r="W45" s="297"/>
      <c r="X45" s="295"/>
      <c r="Y45" s="296"/>
      <c r="Z45" s="297"/>
      <c r="AA45" s="295"/>
      <c r="AB45" s="296"/>
      <c r="AC45" s="297"/>
      <c r="AF45" s="9"/>
      <c r="AG45" s="9"/>
      <c r="AH45" s="9"/>
      <c r="AI45" s="9"/>
      <c r="AJ45" s="9"/>
      <c r="AK45" s="9"/>
    </row>
    <row r="46" spans="2:37" ht="16.5" x14ac:dyDescent="0.3">
      <c r="B46" s="288"/>
      <c r="C46" s="295"/>
      <c r="D46" s="296"/>
      <c r="E46" s="297"/>
      <c r="F46" s="295"/>
      <c r="G46" s="296"/>
      <c r="H46" s="297"/>
      <c r="I46" s="295"/>
      <c r="J46" s="296"/>
      <c r="K46" s="297"/>
      <c r="L46" s="295"/>
      <c r="M46" s="296"/>
      <c r="N46" s="297"/>
      <c r="O46" s="295"/>
      <c r="P46" s="296"/>
      <c r="Q46" s="297"/>
      <c r="R46" s="295"/>
      <c r="S46" s="296"/>
      <c r="T46" s="297"/>
      <c r="U46" s="295"/>
      <c r="V46" s="296"/>
      <c r="W46" s="297"/>
      <c r="X46" s="295"/>
      <c r="Y46" s="296"/>
      <c r="Z46" s="297"/>
      <c r="AA46" s="295"/>
      <c r="AB46" s="296"/>
      <c r="AC46" s="297"/>
      <c r="AF46" s="9"/>
      <c r="AG46" s="9"/>
      <c r="AH46" s="9"/>
      <c r="AI46" s="9"/>
      <c r="AJ46" s="9"/>
      <c r="AK46" s="9"/>
    </row>
    <row r="47" spans="2:37" ht="16.5" x14ac:dyDescent="0.3">
      <c r="B47" s="288"/>
      <c r="C47" s="295"/>
      <c r="D47" s="296"/>
      <c r="E47" s="297"/>
      <c r="F47" s="295"/>
      <c r="G47" s="296"/>
      <c r="H47" s="297"/>
      <c r="I47" s="295"/>
      <c r="J47" s="296"/>
      <c r="K47" s="297"/>
      <c r="L47" s="295"/>
      <c r="M47" s="296"/>
      <c r="N47" s="297"/>
      <c r="O47" s="295"/>
      <c r="P47" s="296"/>
      <c r="Q47" s="297"/>
      <c r="R47" s="295"/>
      <c r="S47" s="296"/>
      <c r="T47" s="297"/>
      <c r="U47" s="295"/>
      <c r="V47" s="296"/>
      <c r="W47" s="297"/>
      <c r="X47" s="295"/>
      <c r="Y47" s="296"/>
      <c r="Z47" s="297"/>
      <c r="AA47" s="295"/>
      <c r="AB47" s="296"/>
      <c r="AC47" s="297"/>
      <c r="AF47" s="9"/>
      <c r="AG47" s="9"/>
      <c r="AH47" s="9"/>
      <c r="AI47" s="9"/>
      <c r="AJ47" s="9"/>
      <c r="AK47" s="9"/>
    </row>
    <row r="48" spans="2:37" ht="16.5" x14ac:dyDescent="0.3">
      <c r="B48" s="288"/>
      <c r="C48" s="295"/>
      <c r="D48" s="296"/>
      <c r="E48" s="297"/>
      <c r="F48" s="295"/>
      <c r="G48" s="296"/>
      <c r="H48" s="297"/>
      <c r="I48" s="295"/>
      <c r="J48" s="296"/>
      <c r="K48" s="297"/>
      <c r="L48" s="295"/>
      <c r="M48" s="296"/>
      <c r="N48" s="297"/>
      <c r="O48" s="295"/>
      <c r="P48" s="296"/>
      <c r="Q48" s="297"/>
      <c r="R48" s="295"/>
      <c r="S48" s="296"/>
      <c r="T48" s="297"/>
      <c r="U48" s="295"/>
      <c r="V48" s="296"/>
      <c r="W48" s="297"/>
      <c r="X48" s="295"/>
      <c r="Y48" s="296"/>
      <c r="Z48" s="297"/>
      <c r="AA48" s="295"/>
      <c r="AB48" s="296"/>
      <c r="AC48" s="297"/>
      <c r="AF48" s="9"/>
      <c r="AG48" s="9"/>
      <c r="AH48" s="9"/>
      <c r="AI48" s="9"/>
      <c r="AJ48" s="9"/>
      <c r="AK48" s="9"/>
    </row>
    <row r="49" spans="2:37" ht="16.5" x14ac:dyDescent="0.3">
      <c r="B49" s="288"/>
      <c r="C49" s="295"/>
      <c r="D49" s="296"/>
      <c r="E49" s="297"/>
      <c r="F49" s="295"/>
      <c r="G49" s="296"/>
      <c r="H49" s="297"/>
      <c r="I49" s="295"/>
      <c r="J49" s="296"/>
      <c r="K49" s="297"/>
      <c r="L49" s="295"/>
      <c r="M49" s="296"/>
      <c r="N49" s="297"/>
      <c r="O49" s="295"/>
      <c r="P49" s="296"/>
      <c r="Q49" s="297"/>
      <c r="R49" s="295"/>
      <c r="S49" s="296"/>
      <c r="T49" s="297"/>
      <c r="U49" s="295"/>
      <c r="V49" s="296"/>
      <c r="W49" s="297"/>
      <c r="X49" s="295"/>
      <c r="Y49" s="296"/>
      <c r="Z49" s="297"/>
      <c r="AA49" s="295"/>
      <c r="AB49" s="296"/>
      <c r="AC49" s="297"/>
      <c r="AF49" s="9"/>
      <c r="AG49" s="9"/>
      <c r="AH49" s="9"/>
      <c r="AI49" s="9"/>
      <c r="AJ49" s="9"/>
      <c r="AK49" s="9"/>
    </row>
    <row r="50" spans="2:37" x14ac:dyDescent="0.3">
      <c r="B50" s="288"/>
      <c r="C50" s="295"/>
      <c r="D50" s="296"/>
      <c r="E50" s="297"/>
      <c r="F50" s="295"/>
      <c r="G50" s="296"/>
      <c r="H50" s="297"/>
      <c r="I50" s="295"/>
      <c r="J50" s="296"/>
      <c r="K50" s="297"/>
      <c r="L50" s="295"/>
      <c r="M50" s="296"/>
      <c r="N50" s="297"/>
      <c r="O50" s="295"/>
      <c r="P50" s="296"/>
      <c r="Q50" s="297"/>
      <c r="R50" s="295"/>
      <c r="S50" s="296"/>
      <c r="T50" s="297"/>
      <c r="U50" s="295"/>
      <c r="V50" s="296"/>
      <c r="W50" s="297"/>
      <c r="X50" s="295"/>
      <c r="Y50" s="296"/>
      <c r="Z50" s="297"/>
      <c r="AA50" s="295"/>
      <c r="AB50" s="296"/>
      <c r="AC50" s="297"/>
    </row>
    <row r="51" spans="2:37" x14ac:dyDescent="0.3">
      <c r="B51" s="288"/>
      <c r="C51" s="295"/>
      <c r="D51" s="296"/>
      <c r="E51" s="297"/>
      <c r="F51" s="295"/>
      <c r="G51" s="296"/>
      <c r="H51" s="297"/>
      <c r="I51" s="295"/>
      <c r="J51" s="296"/>
      <c r="K51" s="297"/>
      <c r="L51" s="295"/>
      <c r="M51" s="296"/>
      <c r="N51" s="297"/>
      <c r="O51" s="295"/>
      <c r="P51" s="296"/>
      <c r="Q51" s="297"/>
      <c r="R51" s="295"/>
      <c r="S51" s="296"/>
      <c r="T51" s="297"/>
      <c r="U51" s="295"/>
      <c r="V51" s="296"/>
      <c r="W51" s="297"/>
      <c r="X51" s="295"/>
      <c r="Y51" s="296"/>
      <c r="Z51" s="297"/>
      <c r="AA51" s="295"/>
      <c r="AB51" s="296"/>
      <c r="AC51" s="297"/>
    </row>
    <row r="52" spans="2:37" x14ac:dyDescent="0.3">
      <c r="B52" s="288"/>
      <c r="C52" s="295"/>
      <c r="D52" s="296"/>
      <c r="E52" s="297"/>
      <c r="F52" s="295"/>
      <c r="G52" s="296"/>
      <c r="H52" s="297"/>
      <c r="I52" s="295"/>
      <c r="J52" s="296"/>
      <c r="K52" s="297"/>
      <c r="L52" s="295"/>
      <c r="M52" s="296"/>
      <c r="N52" s="297"/>
      <c r="O52" s="295"/>
      <c r="P52" s="296"/>
      <c r="Q52" s="297"/>
      <c r="R52" s="295"/>
      <c r="S52" s="296"/>
      <c r="T52" s="297"/>
      <c r="U52" s="295"/>
      <c r="V52" s="296"/>
      <c r="W52" s="297"/>
      <c r="X52" s="295"/>
      <c r="Y52" s="296"/>
      <c r="Z52" s="297"/>
      <c r="AA52" s="295"/>
      <c r="AB52" s="296"/>
      <c r="AC52" s="297"/>
    </row>
    <row r="53" spans="2:37" x14ac:dyDescent="0.3">
      <c r="B53" s="288"/>
      <c r="C53" s="295"/>
      <c r="D53" s="296"/>
      <c r="E53" s="297"/>
      <c r="F53" s="295"/>
      <c r="G53" s="296"/>
      <c r="H53" s="297"/>
      <c r="I53" s="295"/>
      <c r="J53" s="296"/>
      <c r="K53" s="297"/>
      <c r="L53" s="295"/>
      <c r="M53" s="296"/>
      <c r="N53" s="297"/>
      <c r="O53" s="295"/>
      <c r="P53" s="296"/>
      <c r="Q53" s="297"/>
      <c r="R53" s="295"/>
      <c r="S53" s="296"/>
      <c r="T53" s="297"/>
      <c r="U53" s="295"/>
      <c r="V53" s="296"/>
      <c r="W53" s="297"/>
      <c r="X53" s="295"/>
      <c r="Y53" s="296"/>
      <c r="Z53" s="297"/>
      <c r="AA53" s="295"/>
      <c r="AB53" s="296"/>
      <c r="AC53" s="297"/>
    </row>
    <row r="54" spans="2:37" x14ac:dyDescent="0.3">
      <c r="B54" s="288"/>
      <c r="C54" s="295"/>
      <c r="D54" s="296"/>
      <c r="E54" s="297"/>
      <c r="F54" s="295"/>
      <c r="G54" s="296"/>
      <c r="H54" s="297"/>
      <c r="I54" s="295"/>
      <c r="J54" s="296"/>
      <c r="K54" s="297"/>
      <c r="L54" s="295"/>
      <c r="M54" s="296"/>
      <c r="N54" s="297"/>
      <c r="O54" s="295"/>
      <c r="P54" s="296"/>
      <c r="Q54" s="297"/>
      <c r="R54" s="295"/>
      <c r="S54" s="296"/>
      <c r="T54" s="297"/>
      <c r="U54" s="295"/>
      <c r="V54" s="296"/>
      <c r="W54" s="297"/>
      <c r="X54" s="295"/>
      <c r="Y54" s="296"/>
      <c r="Z54" s="297"/>
      <c r="AA54" s="295"/>
      <c r="AB54" s="296"/>
      <c r="AC54" s="297"/>
    </row>
    <row r="55" spans="2:37" x14ac:dyDescent="0.3">
      <c r="B55" s="288"/>
      <c r="C55" s="295"/>
      <c r="D55" s="296"/>
      <c r="E55" s="297"/>
      <c r="F55" s="295"/>
      <c r="G55" s="296"/>
      <c r="H55" s="297"/>
      <c r="I55" s="295"/>
      <c r="J55" s="296"/>
      <c r="K55" s="297"/>
      <c r="L55" s="295"/>
      <c r="M55" s="296"/>
      <c r="N55" s="297"/>
      <c r="O55" s="295"/>
      <c r="P55" s="296"/>
      <c r="Q55" s="297"/>
      <c r="R55" s="295"/>
      <c r="S55" s="296"/>
      <c r="T55" s="297"/>
      <c r="U55" s="295"/>
      <c r="V55" s="296"/>
      <c r="W55" s="297"/>
      <c r="X55" s="295"/>
      <c r="Y55" s="296"/>
      <c r="Z55" s="297"/>
      <c r="AA55" s="295"/>
      <c r="AB55" s="296"/>
      <c r="AC55" s="297"/>
    </row>
    <row r="56" spans="2:37" x14ac:dyDescent="0.3">
      <c r="B56" s="288"/>
      <c r="C56" s="295"/>
      <c r="D56" s="296"/>
      <c r="E56" s="297"/>
      <c r="F56" s="295"/>
      <c r="G56" s="296"/>
      <c r="H56" s="297"/>
      <c r="I56" s="295"/>
      <c r="J56" s="296"/>
      <c r="K56" s="297"/>
      <c r="L56" s="295"/>
      <c r="M56" s="296"/>
      <c r="N56" s="297"/>
      <c r="O56" s="295"/>
      <c r="P56" s="296"/>
      <c r="Q56" s="297"/>
      <c r="R56" s="295"/>
      <c r="S56" s="296"/>
      <c r="T56" s="297"/>
      <c r="U56" s="295"/>
      <c r="V56" s="296"/>
      <c r="W56" s="297"/>
      <c r="X56" s="295"/>
      <c r="Y56" s="296"/>
      <c r="Z56" s="297"/>
      <c r="AA56" s="295"/>
      <c r="AB56" s="296"/>
      <c r="AC56" s="297"/>
    </row>
  </sheetData>
  <mergeCells count="20">
    <mergeCell ref="X35:Z35"/>
    <mergeCell ref="AA35:AC35"/>
    <mergeCell ref="B37:B56"/>
    <mergeCell ref="B35:B36"/>
    <mergeCell ref="C35:E35"/>
    <mergeCell ref="F35:H35"/>
    <mergeCell ref="I35:K35"/>
    <mergeCell ref="L35:N35"/>
    <mergeCell ref="O35:Q35"/>
    <mergeCell ref="AF3:AK3"/>
    <mergeCell ref="AF30:AK30"/>
    <mergeCell ref="R35:T35"/>
    <mergeCell ref="U35:W35"/>
    <mergeCell ref="E13:M13"/>
    <mergeCell ref="B16:B30"/>
    <mergeCell ref="B13:C14"/>
    <mergeCell ref="D13:D14"/>
    <mergeCell ref="B3:C4"/>
    <mergeCell ref="D3:D4"/>
    <mergeCell ref="E3:M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85" zoomScaleNormal="85" workbookViewId="0">
      <selection activeCell="H15" sqref="H15"/>
    </sheetView>
  </sheetViews>
  <sheetFormatPr defaultColWidth="20.625" defaultRowHeight="13.5" x14ac:dyDescent="0.3"/>
  <cols>
    <col min="1" max="1" width="2.25" style="92" customWidth="1"/>
    <col min="2" max="2" width="10.375" style="92" customWidth="1"/>
    <col min="3" max="3" width="18.875" style="92" customWidth="1"/>
    <col min="4" max="6" width="16.875" style="339" customWidth="1"/>
    <col min="7" max="7" width="45.5" style="92" customWidth="1"/>
    <col min="8" max="8" width="40.625" style="92" customWidth="1"/>
    <col min="9" max="15" width="7.625" style="92" customWidth="1"/>
    <col min="16" max="16384" width="20.625" style="92"/>
  </cols>
  <sheetData>
    <row r="1" spans="2:6" s="11" customFormat="1" ht="20.100000000000001" customHeight="1" x14ac:dyDescent="0.15">
      <c r="B1" s="12" t="s">
        <v>360</v>
      </c>
      <c r="C1" s="92"/>
      <c r="D1" s="340"/>
      <c r="E1" s="338"/>
      <c r="F1" s="338"/>
    </row>
    <row r="2" spans="2:6" s="11" customFormat="1" x14ac:dyDescent="0.15">
      <c r="B2" s="341" t="s">
        <v>361</v>
      </c>
      <c r="C2" s="342"/>
      <c r="D2" s="344" t="s">
        <v>362</v>
      </c>
      <c r="E2" s="343"/>
      <c r="F2" s="359"/>
    </row>
    <row r="3" spans="2:6" x14ac:dyDescent="0.3">
      <c r="B3" s="345"/>
      <c r="C3" s="346"/>
      <c r="D3" s="348" t="s">
        <v>363</v>
      </c>
      <c r="E3" s="347"/>
      <c r="F3" s="349"/>
    </row>
    <row r="4" spans="2:6" ht="27" x14ac:dyDescent="0.3">
      <c r="B4" s="350"/>
      <c r="C4" s="351"/>
      <c r="D4" s="360" t="s">
        <v>364</v>
      </c>
      <c r="E4" s="352" t="s">
        <v>365</v>
      </c>
      <c r="F4" s="353" t="s">
        <v>366</v>
      </c>
    </row>
    <row r="5" spans="2:6" x14ac:dyDescent="0.3">
      <c r="B5" s="354" t="s">
        <v>294</v>
      </c>
      <c r="C5" s="355"/>
      <c r="D5" s="361"/>
      <c r="E5" s="356"/>
      <c r="F5" s="357"/>
    </row>
    <row r="6" spans="2:6" ht="15.75" customHeight="1" x14ac:dyDescent="0.3">
      <c r="B6" s="11" t="s">
        <v>367</v>
      </c>
      <c r="C6" s="26"/>
      <c r="D6" s="358"/>
      <c r="E6" s="358"/>
      <c r="F6" s="358"/>
    </row>
    <row r="7" spans="2:6" ht="15" customHeight="1" x14ac:dyDescent="0.3">
      <c r="B7" s="64" t="s">
        <v>368</v>
      </c>
    </row>
    <row r="8" spans="2:6" ht="20.100000000000001" customHeight="1" x14ac:dyDescent="0.3"/>
    <row r="9" spans="2:6" ht="20.100000000000001" customHeight="1" x14ac:dyDescent="0.3">
      <c r="D9" s="92"/>
      <c r="E9" s="92"/>
      <c r="F9" s="92"/>
    </row>
    <row r="10" spans="2:6" ht="20.100000000000001" customHeight="1" x14ac:dyDescent="0.3">
      <c r="D10" s="92"/>
      <c r="E10" s="92"/>
      <c r="F10" s="92"/>
    </row>
    <row r="11" spans="2:6" ht="20.100000000000001" customHeight="1" x14ac:dyDescent="0.3">
      <c r="D11" s="92"/>
      <c r="E11" s="92"/>
      <c r="F11" s="92"/>
    </row>
    <row r="12" spans="2:6" ht="20.100000000000001" customHeight="1" x14ac:dyDescent="0.3">
      <c r="D12" s="92"/>
      <c r="E12" s="92"/>
      <c r="F12" s="92"/>
    </row>
    <row r="13" spans="2:6" ht="20.100000000000001" customHeight="1" x14ac:dyDescent="0.3">
      <c r="D13" s="92"/>
      <c r="E13" s="92"/>
      <c r="F13" s="92"/>
    </row>
    <row r="14" spans="2:6" ht="20.100000000000001" customHeight="1" x14ac:dyDescent="0.3">
      <c r="D14" s="92"/>
      <c r="E14" s="92"/>
      <c r="F14" s="92"/>
    </row>
    <row r="15" spans="2:6" ht="20.100000000000001" customHeight="1" x14ac:dyDescent="0.3">
      <c r="D15" s="92"/>
      <c r="E15" s="92"/>
      <c r="F15" s="92"/>
    </row>
    <row r="16" spans="2:6" x14ac:dyDescent="0.3">
      <c r="D16" s="92"/>
      <c r="E16" s="92"/>
      <c r="F16" s="92"/>
    </row>
    <row r="17" spans="4:6" x14ac:dyDescent="0.3">
      <c r="D17" s="92"/>
      <c r="E17" s="92"/>
      <c r="F17" s="92"/>
    </row>
    <row r="18" spans="4:6" x14ac:dyDescent="0.3">
      <c r="D18" s="92"/>
      <c r="E18" s="92"/>
      <c r="F18" s="92"/>
    </row>
    <row r="19" spans="4:6" x14ac:dyDescent="0.3">
      <c r="D19" s="92"/>
      <c r="E19" s="92"/>
      <c r="F19" s="92"/>
    </row>
    <row r="20" spans="4:6" x14ac:dyDescent="0.3">
      <c r="D20" s="92"/>
      <c r="E20" s="92"/>
      <c r="F20" s="92"/>
    </row>
    <row r="21" spans="4:6" x14ac:dyDescent="0.3">
      <c r="D21" s="92"/>
      <c r="E21" s="92"/>
      <c r="F21" s="92"/>
    </row>
    <row r="22" spans="4:6" x14ac:dyDescent="0.3">
      <c r="D22" s="92"/>
      <c r="E22" s="92"/>
      <c r="F22" s="92"/>
    </row>
    <row r="23" spans="4:6" x14ac:dyDescent="0.3">
      <c r="D23" s="92"/>
      <c r="E23" s="92"/>
      <c r="F23" s="92"/>
    </row>
    <row r="24" spans="4:6" x14ac:dyDescent="0.3">
      <c r="D24" s="92"/>
      <c r="E24" s="92"/>
      <c r="F24" s="92"/>
    </row>
    <row r="25" spans="4:6" x14ac:dyDescent="0.3">
      <c r="D25" s="92"/>
      <c r="E25" s="92"/>
      <c r="F25" s="92"/>
    </row>
  </sheetData>
  <mergeCells count="1">
    <mergeCell ref="B2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현행추정부채</vt:lpstr>
      <vt:lpstr>보험가격준비금익스포져</vt:lpstr>
      <vt:lpstr>보유리스크율_위험계수적용법</vt:lpstr>
      <vt:lpstr>보유리스크율_손해율분포법</vt:lpstr>
      <vt:lpstr>금리위험</vt:lpstr>
      <vt:lpstr>신용위험_재보험계약</vt:lpstr>
      <vt:lpstr>운영위험액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dcterms:created xsi:type="dcterms:W3CDTF">2021-06-21T03:50:18Z</dcterms:created>
  <dcterms:modified xsi:type="dcterms:W3CDTF">2021-07-26T08:02:37Z</dcterms:modified>
</cp:coreProperties>
</file>