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</sheets>
  <definedNames>
    <definedName name="_xlnm._FilterDatabase" localSheetId="1" hidden="1">보험가격준비금위험!$X$3:$AC$114</definedName>
  </definedNames>
  <calcPr calcId="162913"/>
</workbook>
</file>

<file path=xl/calcChain.xml><?xml version="1.0" encoding="utf-8"?>
<calcChain xmlns="http://schemas.openxmlformats.org/spreadsheetml/2006/main">
  <c r="H6" i="1" l="1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" i="3"/>
  <c r="J53" i="1" l="1"/>
  <c r="J52" i="1"/>
  <c r="J51" i="1"/>
  <c r="J50" i="1"/>
  <c r="J49" i="1"/>
  <c r="J48" i="1"/>
  <c r="J47" i="1"/>
  <c r="G53" i="1"/>
  <c r="G52" i="1"/>
  <c r="G51" i="1"/>
  <c r="G50" i="1"/>
  <c r="G49" i="1"/>
  <c r="G48" i="1"/>
  <c r="G47" i="1"/>
  <c r="R22" i="1"/>
  <c r="P22" i="1"/>
  <c r="O22" i="1"/>
  <c r="Q22" i="1" s="1"/>
  <c r="R21" i="1"/>
  <c r="P21" i="1"/>
  <c r="O21" i="1"/>
  <c r="R20" i="1"/>
  <c r="P20" i="1"/>
  <c r="O20" i="1"/>
  <c r="Q20" i="1" s="1"/>
  <c r="R19" i="1"/>
  <c r="P19" i="1"/>
  <c r="O19" i="1"/>
  <c r="R18" i="1"/>
  <c r="P18" i="1"/>
  <c r="O18" i="1"/>
  <c r="Q18" i="1" s="1"/>
  <c r="R17" i="1"/>
  <c r="P17" i="1"/>
  <c r="O17" i="1"/>
  <c r="R16" i="1"/>
  <c r="P16" i="1"/>
  <c r="O16" i="1"/>
  <c r="Q16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AC46" i="3"/>
  <c r="AD46" i="3"/>
  <c r="AE46" i="3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M46" i="3"/>
  <c r="M47" i="3"/>
  <c r="M48" i="3"/>
  <c r="M49" i="3"/>
  <c r="M50" i="3"/>
  <c r="M51" i="3"/>
  <c r="M52" i="3"/>
  <c r="M53" i="3"/>
  <c r="M54" i="3"/>
  <c r="M55" i="3"/>
  <c r="Q19" i="1" l="1"/>
  <c r="Q17" i="1"/>
  <c r="Q21" i="1"/>
  <c r="H36" i="1" l="1"/>
  <c r="I36" i="1"/>
  <c r="K36" i="1"/>
  <c r="L36" i="1"/>
  <c r="AC44" i="3" l="1"/>
  <c r="AD44" i="3"/>
  <c r="AE44" i="3"/>
  <c r="AC45" i="3"/>
  <c r="AD45" i="3"/>
  <c r="AE45" i="3"/>
  <c r="M45" i="3"/>
  <c r="M44" i="3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E18" i="1" l="1"/>
  <c r="E16" i="1"/>
  <c r="E17" i="1"/>
  <c r="E22" i="1"/>
  <c r="E19" i="1"/>
  <c r="E21" i="1"/>
  <c r="E20" i="1"/>
  <c r="H51" i="2" l="1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D35" i="2" l="1"/>
  <c r="E37" i="2"/>
  <c r="E35" i="2"/>
  <c r="C35" i="2"/>
  <c r="C37" i="2"/>
  <c r="D37" i="2"/>
  <c r="D39" i="2"/>
  <c r="C39" i="2"/>
  <c r="I51" i="2" l="1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J36" i="2" l="1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J45" i="2"/>
  <c r="J49" i="2"/>
  <c r="R40" i="2" l="1"/>
  <c r="K14" i="2" s="1"/>
  <c r="Q14" i="2" s="1"/>
  <c r="R42" i="2"/>
  <c r="K16" i="2" s="1"/>
  <c r="Q16" i="2" s="1"/>
  <c r="R36" i="2"/>
  <c r="K10" i="2" s="1"/>
  <c r="Q10" i="2" s="1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E53" i="1" s="1"/>
  <c r="M52" i="1"/>
  <c r="E52" i="1" s="1"/>
  <c r="M51" i="1"/>
  <c r="E51" i="1" s="1"/>
  <c r="M50" i="1"/>
  <c r="E50" i="1" s="1"/>
  <c r="M49" i="1"/>
  <c r="E49" i="1" s="1"/>
  <c r="M48" i="1"/>
  <c r="E48" i="1" s="1"/>
  <c r="M47" i="1"/>
  <c r="E47" i="1" s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<sst xmlns="http://schemas.openxmlformats.org/spreadsheetml/2006/main" count="2584" uniqueCount="297">
  <si>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</si>
  <si>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</si>
  <si>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</si>
  <si>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</si>
  <si>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</si>
  <si>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</si>
  <si>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</si>
  <si>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</si>
  <si>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</si>
  <si>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</si>
  <si>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</si>
  <si>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</si>
  <si>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</si>
  <si>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</si>
  <si>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</si>
  <si>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</si>
  <si>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</si>
  <si>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</si>
  <si>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</si>
  <si>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</si>
  <si>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</si>
  <si>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</si>
  <si>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</si>
  <si>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</si>
  <si>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</si>
  <si>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</si>
  <si>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</si>
  <si>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</si>
  <si>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</si>
  <si>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</si>
  <si>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</si>
  <si>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</si>
  <si>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</si>
  <si>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</si>
  <si>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</si>
  <si>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</si>
  <si>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</si>
  <si>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</si>
  <si>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</si>
  <si>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</si>
  <si>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</si>
  <si>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</si>
  <si>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</si>
  <si>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</si>
  <si>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</si>
  <si>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</si>
  <si>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</si>
  <si>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</si>
  <si>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</si>
  <si>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</si>
  <si>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</si>
  <si>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</si>
  <si>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</si>
  <si>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</si>
  <si>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</si>
  <si>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</si>
  <si>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</si>
  <si>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</si>
  <si>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</si>
  <si>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</si>
  <si>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</si>
  <si>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</si>
  <si>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</si>
  <si>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</si>
  <si>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</si>
  <si>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</si>
  <si>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</si>
  <si>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</si>
  <si>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</si>
  <si>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</si>
  <si>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</si>
  <si>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</si>
  <si>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</si>
  <si>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</si>
  <si>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</si>
  <si>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</si>
  <si>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</si>
  <si>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</si>
  <si>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</si>
  <si>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</si>
  <si>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</si>
  <si>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</si>
  <si>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</si>
  <si>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</si>
  <si>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</si>
  <si>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</si>
  <si>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</si>
  <si>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</si>
  <si>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</si>
  <si>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</si>
  <si>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</si>
  <si>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</si>
  <si>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</si>
  <si>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</si>
  <si>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</si>
  <si>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</si>
  <si>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</si>
  <si>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</si>
  <si>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</si>
  <si>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</si>
  <si>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</si>
  <si>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</si>
  <si>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</si>
  <si>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</si>
  <si>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</si>
  <si>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</si>
  <si>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</si>
  <si>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</si>
  <si>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</si>
  <si>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</si>
  <si>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</si>
  <si>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</si>
  <si>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</si>
  <si>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</si>
  <si>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</si>
  <si>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</si>
  <si>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</si>
  <si>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</si>
  <si>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</si>
  <si>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</si>
  <si>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</si>
  <si>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</si>
  <si>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</si>
  <si>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</si>
  <si>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</si>
  <si>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</si>
  <si>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</si>
  <si>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</si>
  <si>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</si>
  <si>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</si>
  <si>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</si>
  <si>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</si>
  <si>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</si>
  <si>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</si>
  <si>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</si>
  <si>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</si>
  <si>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</si>
  <si>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</si>
  <si>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</si>
  <si>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</si>
  <si>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</si>
  <si>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</si>
  <si>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</si>
  <si>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</si>
  <si>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</si>
  <si>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</si>
  <si>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</si>
  <si>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</si>
  <si>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</si>
  <si>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</si>
  <si>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</si>
  <si>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</si>
  <si>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</si>
  <si>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</si>
  <si>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</si>
  <si>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</si>
  <si>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</si>
  <si>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</si>
  <si>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</si>
  <si>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</si>
  <si>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</si>
  <si>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</si>
  <si>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</si>
  <si>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</si>
  <si>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</si>
  <si>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</si>
  <si>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</si>
  <si>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</si>
  <si>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</si>
  <si>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</si>
  <si>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</si>
  <si>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</si>
  <si>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</si>
  <si>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</si>
  <si>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</si>
  <si>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</si>
  <si>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</si>
  <si>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</si>
  <si>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</si>
  <si>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</si>
  <si>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</si>
  <si>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</si>
  <si>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</si>
  <si>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</si>
  <si>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</si>
  <si>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</si>
  <si>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</si>
  <si>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</si>
  <si>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</si>
  <si>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</si>
  <si>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</si>
  <si>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</si>
  <si>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</si>
  <si>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</si>
  <si>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</si>
  <si>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</si>
  <si>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</si>
  <si>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</si>
  <si>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</si>
  <si>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</si>
  <si>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</si>
  <si>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</si>
  <si>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</si>
  <si>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</si>
  <si>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</si>
  <si>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</si>
  <si>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</si>
  <si>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</si>
  <si>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</si>
  <si>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</si>
  <si>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</si>
  <si>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</si>
  <si>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</si>
  <si>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</si>
  <si>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</si>
  <si>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</si>
  <si>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</si>
  <si>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</si>
  <si>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</si>
  <si>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</si>
  <si>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</si>
  <si>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</si>
  <si>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</si>
  <si>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</si>
  <si>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</si>
  <si>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</si>
  <si>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</si>
  <si>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</si>
  <si>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</si>
  <si>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</si>
  <si>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</si>
  <si>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</si>
  <si>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</si>
  <si>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</si>
  <si>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</si>
  <si>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</si>
  <si>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</si>
  <si>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</si>
  <si>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</si>
  <si>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</si>
  <si>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</si>
  <si>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</si>
  <si>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</si>
  <si>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</si>
  <si>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</si>
  <si>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</si>
  <si>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</si>
  <si>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</si>
  <si>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</si>
  <si>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</si>
  <si>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</si>
  <si>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</si>
  <si>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</si>
  <si>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</si>
  <si>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</si>
  <si>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</si>
  <si>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P</t>
  </si>
  <si>
    <t>N</t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</si>
  <si>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</si>
  <si>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</si>
  <si>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</si>
  <si>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</si>
  <si>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</si>
  <si>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</si>
  <si>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</si>
  <si>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</si>
  <si>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</si>
  <si>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</si>
  <si>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</si>
  <si>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</si>
  <si>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</si>
  <si>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</si>
  <si>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</si>
  <si>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</si>
  <si>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</si>
  <si>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</si>
  <si>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</si>
  <si>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</si>
  <si>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</si>
  <si>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</si>
  <si>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</si>
  <si>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</si>
  <si>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</si>
  <si>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</si>
  <si>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</si>
  <si>
    <t>B001</t>
  </si>
  <si>
    <t>B002</t>
  </si>
  <si>
    <t>B003</t>
  </si>
  <si>
    <t>B004</t>
  </si>
  <si>
    <t>B007</t>
  </si>
  <si>
    <t>B005</t>
  </si>
  <si>
    <t>B006</t>
  </si>
  <si>
    <t>미국·캐나다</t>
  </si>
  <si>
    <t>유럽·스위스</t>
  </si>
  <si>
    <t>해외기타</t>
  </si>
  <si>
    <t>2013</t>
  </si>
  <si>
    <t>자동차보험비례특약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</si>
</sst>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#,##0_ ;[Red]\-#,##0\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264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177" fontId="17" fillId="2" borderId="1" xfId="1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176" fontId="5" fillId="6" borderId="28" xfId="0" applyNumberFormat="1" applyFont="1" applyFill="1" applyBorder="1" applyAlignment="1">
      <alignment vertical="center"/>
    </xf>
    <xf numFmtId="176" fontId="5" fillId="6" borderId="37" xfId="0" applyNumberFormat="1" applyFont="1" applyFill="1" applyBorder="1" applyAlignment="1">
      <alignment vertical="center"/>
    </xf>
    <xf numFmtId="176" fontId="5" fillId="6" borderId="31" xfId="0" applyNumberFormat="1" applyFont="1" applyFill="1" applyBorder="1" applyAlignment="1">
      <alignment vertical="center"/>
    </xf>
    <xf numFmtId="176" fontId="5" fillId="6" borderId="38" xfId="0" applyNumberFormat="1" applyFont="1" applyFill="1" applyBorder="1" applyAlignment="1">
      <alignment vertical="center"/>
    </xf>
    <xf numFmtId="176" fontId="5" fillId="6" borderId="29" xfId="0" applyNumberFormat="1" applyFont="1" applyFill="1" applyBorder="1" applyAlignment="1">
      <alignment vertical="center"/>
    </xf>
    <xf numFmtId="176" fontId="5" fillId="6" borderId="6" xfId="0" applyNumberFormat="1" applyFont="1" applyFill="1" applyBorder="1" applyAlignment="1">
      <alignment vertical="center"/>
    </xf>
    <xf numFmtId="176" fontId="5" fillId="6" borderId="32" xfId="0" applyNumberFormat="1" applyFont="1" applyFill="1" applyBorder="1" applyAlignment="1">
      <alignment vertical="center"/>
    </xf>
    <xf numFmtId="176" fontId="5" fillId="6" borderId="19" xfId="0" applyNumberFormat="1" applyFont="1" applyFill="1" applyBorder="1" applyAlignment="1">
      <alignment vertical="center"/>
    </xf>
    <xf numFmtId="176" fontId="5" fillId="6" borderId="0" xfId="0" applyNumberFormat="1" applyFont="1" applyFill="1" applyBorder="1" applyAlignment="1">
      <alignment vertical="center"/>
    </xf>
    <xf numFmtId="176" fontId="5" fillId="6" borderId="18" xfId="0" applyNumberFormat="1" applyFont="1" applyFill="1" applyBorder="1" applyAlignment="1">
      <alignment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zoomScale="85" zoomScaleNormal="85" workbookViewId="0">
      <selection activeCell="K30" sqref="K30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231" bestFit="1" customWidth="1"/>
    <col min="32" max="32" width="15.875" style="231" bestFit="1" customWidth="1"/>
    <col min="33" max="36" width="15.875" style="231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242" t="s">
        <v>44</v>
      </c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242" t="s">
        <v>45</v>
      </c>
      <c r="AC2" s="242"/>
      <c r="AD2" s="242"/>
      <c r="AE2" s="242"/>
      <c r="AF2" s="242"/>
      <c r="AG2" s="242"/>
      <c r="AH2" s="242"/>
      <c r="AI2" s="242"/>
      <c r="AJ2" s="242"/>
      <c r="AK2" s="242" t="s">
        <v>46</v>
      </c>
      <c r="AL2" s="242"/>
      <c r="AM2" s="242"/>
      <c r="AN2" s="242"/>
      <c r="AO2" s="242"/>
      <c r="AP2" s="242"/>
      <c r="AQ2" s="242"/>
      <c r="AR2" s="242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97">
        <v>0</v>
      </c>
      <c r="AF4" s="97">
        <v>1838056316.3572891</v>
      </c>
      <c r="AG4" s="97">
        <v>76625371.321548909</v>
      </c>
      <c r="AH4" s="97">
        <v>190633537.14135501</v>
      </c>
      <c r="AI4" s="97">
        <v>2105315224.8201921</v>
      </c>
      <c r="AJ4" s="97">
        <v>1207406.0785612201</v>
      </c>
      <c r="AK4" s="9" t="s">
        <v>4</v>
      </c>
      <c r="AL4" s="9" t="s">
        <v>6</v>
      </c>
      <c r="AM4" s="9" t="s">
        <v>8</v>
      </c>
      <c r="AN4" s="97">
        <v>4889925023.1076345</v>
      </c>
      <c r="AO4" s="97">
        <v>0</v>
      </c>
      <c r="AP4" s="97">
        <v>101926235.1473354</v>
      </c>
      <c r="AQ4" s="97">
        <v>4991851258.2549686</v>
      </c>
      <c r="AR4" s="97">
        <v>2927739.2941465122</v>
      </c>
    </row>
    <row r="5" spans="1:44" x14ac:dyDescent="0.3">
      <c r="A5" s="35"/>
      <c r="B5" s="36" t="s">
        <v>72</v>
      </c>
      <c r="C5" s="37"/>
      <c r="D5" s="38"/>
      <c r="E5" s="39">
        <f>SUM(E6:E24)</f>
        <v>3162505948.9894495</v>
      </c>
      <c r="F5" s="40">
        <f t="shared" ref="F5:P5" si="0">SUM(F6:F24)</f>
        <v>1673540768.5356019</v>
      </c>
      <c r="G5" s="41">
        <f t="shared" si="0"/>
        <v>214442601.27661532</v>
      </c>
      <c r="H5" s="41">
        <f t="shared" si="0"/>
        <v>1786455188.7890821</v>
      </c>
      <c r="I5" s="41">
        <f t="shared" si="0"/>
        <v>22802039.42351713</v>
      </c>
      <c r="J5" s="41">
        <f t="shared" si="0"/>
        <v>78726141.599618033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1488965180.4538474</v>
      </c>
      <c r="O5" s="41">
        <f t="shared" si="0"/>
        <v>1022507950.8684027</v>
      </c>
      <c r="P5" s="41">
        <f t="shared" si="0"/>
        <v>430732067.00845194</v>
      </c>
      <c r="Q5" s="41">
        <f>SUM(Q6:Q24)</f>
        <v>1453240017.8768549</v>
      </c>
      <c r="R5" s="41">
        <f>SUM(R6:R24)</f>
        <v>35725162.576992624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97">
        <v>1045535088.519738</v>
      </c>
      <c r="AF5" s="97">
        <v>6814032690.9250488</v>
      </c>
      <c r="AG5" s="97">
        <v>338101056.25299227</v>
      </c>
      <c r="AH5" s="97">
        <v>442968162.28775752</v>
      </c>
      <c r="AI5" s="97">
        <v>6549566820.9460611</v>
      </c>
      <c r="AJ5" s="97">
        <v>2784100.6165199862</v>
      </c>
      <c r="AK5" s="9" t="s">
        <v>4</v>
      </c>
      <c r="AL5" s="9" t="s">
        <v>6</v>
      </c>
      <c r="AM5" s="9" t="s">
        <v>9</v>
      </c>
      <c r="AN5" s="97">
        <v>19209463515.011902</v>
      </c>
      <c r="AO5" s="97">
        <v>0</v>
      </c>
      <c r="AP5" s="97">
        <v>476570938.17061931</v>
      </c>
      <c r="AQ5" s="97">
        <v>19686034453.182522</v>
      </c>
      <c r="AR5" s="97">
        <v>8396402.6981389504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33947214.740791313</v>
      </c>
      <c r="F6" s="91">
        <f>H6+I6+J6-G6</f>
        <v>12852941.944843693</v>
      </c>
      <c r="G6" s="50">
        <f>SUMIFS(AE:AE,$AB:$AB,$W6,$AC:$AC,$X6,$AD:$AD,$Y6)/1000+L6-M6</f>
        <v>312682.603</v>
      </c>
      <c r="H6" s="50">
        <f>SUMIFS(AF:AF,$AB:$AB,$W6,$AC:$AC,$X6,$AD:$AD,$Y6)/1000</f>
        <v>11465776.81232498</v>
      </c>
      <c r="I6" s="50">
        <f t="shared" ref="H6:J6" si="2">SUMIFS(AG:AG,$AB:$AB,$W6,$AC:$AC,$X6,$AD:$AD,$Y6)/1000</f>
        <v>513092.40664726251</v>
      </c>
      <c r="J6" s="50">
        <f t="shared" si="2"/>
        <v>1186755.328871449</v>
      </c>
      <c r="K6" s="50">
        <v>0</v>
      </c>
      <c r="L6" s="258">
        <v>312682.603</v>
      </c>
      <c r="M6" s="262">
        <v>0</v>
      </c>
      <c r="N6" s="49">
        <f>O6+P6+R6</f>
        <v>21094272.795947623</v>
      </c>
      <c r="O6" s="89">
        <f>SUMIFS(AN:AN,$AK:$AK,$W6,$AL:$AL,$X6,$AM:$AM,$Y6)/1000+T6-S6</f>
        <v>20620661.86927443</v>
      </c>
      <c r="P6" s="89">
        <f t="shared" ref="P6:P24" si="3">SUMIFS(AO:AO,$AK:$AK,$W6,$AL:$AL,$X6,$AM:$AM,$Y6)/1000</f>
        <v>0</v>
      </c>
      <c r="Q6" s="89">
        <f>O6+P6</f>
        <v>20620661.86927443</v>
      </c>
      <c r="R6" s="89">
        <f>SUMIFS(AP:AP,$AK:$AK,$W6,$AL:$AL,$X6,$AM:$AM,$Y6)/1000</f>
        <v>473610.92667319078</v>
      </c>
      <c r="S6" s="258">
        <v>545276.81000000006</v>
      </c>
      <c r="T6" s="259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97">
        <v>887212197.83165705</v>
      </c>
      <c r="AF6" s="97">
        <v>19074163215.89587</v>
      </c>
      <c r="AG6" s="97">
        <v>1106823637.855113</v>
      </c>
      <c r="AH6" s="97">
        <v>1689584076.3877971</v>
      </c>
      <c r="AI6" s="97">
        <v>20983358732.307121</v>
      </c>
      <c r="AJ6" s="97">
        <v>10831948.22558995</v>
      </c>
      <c r="AK6" s="9" t="s">
        <v>4</v>
      </c>
      <c r="AL6" s="9" t="s">
        <v>6</v>
      </c>
      <c r="AM6" s="9" t="s">
        <v>10</v>
      </c>
      <c r="AN6" s="97">
        <v>24639632170.428741</v>
      </c>
      <c r="AO6" s="97">
        <v>0</v>
      </c>
      <c r="AP6" s="97">
        <v>714886598.31636333</v>
      </c>
      <c r="AQ6" s="97">
        <v>25354518768.74509</v>
      </c>
      <c r="AR6" s="97">
        <v>12277344.882272201</v>
      </c>
    </row>
    <row r="7" spans="1:44" x14ac:dyDescent="0.3">
      <c r="A7" s="35"/>
      <c r="B7" s="45"/>
      <c r="C7" s="46" t="s">
        <v>23</v>
      </c>
      <c r="D7" s="47"/>
      <c r="E7" s="48">
        <f t="shared" si="1"/>
        <v>44623103.406647533</v>
      </c>
      <c r="F7" s="91">
        <f t="shared" ref="F7:F24" si="4">H7+I7+J7-G7</f>
        <v>9377705.4775613621</v>
      </c>
      <c r="G7" s="50">
        <f t="shared" ref="G7:G24" si="5">SUMIFS(AE:AE,$AB:$AB,$W7,$AC:$AC,$X7,$AD:$AD,$Y7)/1000+L7-M7</f>
        <v>4849876.014071852</v>
      </c>
      <c r="H7" s="50">
        <f t="shared" ref="H7:H24" si="6">SUMIFS(AF:AF,$AB:$AB,$W7,$AC:$AC,$X7,$AD:$AD,$Y7)/1000</f>
        <v>12791976.016971631</v>
      </c>
      <c r="I7" s="50">
        <f t="shared" ref="I7:I24" si="7">SUMIFS(AG:AG,$AB:$AB,$W7,$AC:$AC,$X7,$AD:$AD,$Y7)/1000</f>
        <v>610329.64748635399</v>
      </c>
      <c r="J7" s="50">
        <f t="shared" ref="J7:J24" si="8">SUMIFS(AH:AH,$AB:$AB,$W7,$AC:$AC,$X7,$AD:$AD,$Y7)/1000</f>
        <v>825275.8271752299</v>
      </c>
      <c r="K7" s="50">
        <v>0</v>
      </c>
      <c r="L7" s="258">
        <v>3220582.4709999999</v>
      </c>
      <c r="M7" s="262">
        <v>0</v>
      </c>
      <c r="N7" s="49">
        <f t="shared" ref="N7:N24" si="9">O7+P7+R7</f>
        <v>35245397.929086171</v>
      </c>
      <c r="O7" s="89">
        <f t="shared" ref="O7:O24" si="10">SUMIFS(AN:AN,$AK:$AK,$W7,$AL:$AL,$X7,$AM:$AM,$Y7)/1000+T7-S7</f>
        <v>31844953.885321792</v>
      </c>
      <c r="P7" s="89">
        <f t="shared" si="3"/>
        <v>2547399.8211379251</v>
      </c>
      <c r="Q7" s="89">
        <f t="shared" ref="Q7:Q24" si="11">O7+P7</f>
        <v>34392353.706459716</v>
      </c>
      <c r="R7" s="89">
        <f t="shared" ref="R7:R24" si="12">SUMIFS(AP:AP,$AK:$AK,$W7,$AL:$AL,$X7,$AM:$AM,$Y7)/1000</f>
        <v>853044.22262645222</v>
      </c>
      <c r="S7" s="258">
        <v>36891.641000000003</v>
      </c>
      <c r="T7" s="259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97">
        <v>10009709655.330971</v>
      </c>
      <c r="AF7" s="97">
        <v>19456613538.29039</v>
      </c>
      <c r="AG7" s="97">
        <v>869890410.02339256</v>
      </c>
      <c r="AH7" s="97">
        <v>728510398.79813647</v>
      </c>
      <c r="AI7" s="97">
        <v>11045304691.780951</v>
      </c>
      <c r="AJ7" s="97">
        <v>5176431.8229917474</v>
      </c>
      <c r="AK7" s="9" t="s">
        <v>4</v>
      </c>
      <c r="AL7" s="9" t="s">
        <v>6</v>
      </c>
      <c r="AM7" s="9" t="s">
        <v>11</v>
      </c>
      <c r="AN7" s="97">
        <v>83538320063.85495</v>
      </c>
      <c r="AO7" s="97">
        <v>0</v>
      </c>
      <c r="AP7" s="97">
        <v>1867467412.8157029</v>
      </c>
      <c r="AQ7" s="97">
        <v>85405787476.670731</v>
      </c>
      <c r="AR7" s="97">
        <v>53089397.91654285</v>
      </c>
    </row>
    <row r="8" spans="1:44" x14ac:dyDescent="0.3">
      <c r="A8" s="35"/>
      <c r="B8" s="45"/>
      <c r="C8" s="46" t="s">
        <v>24</v>
      </c>
      <c r="D8" s="47"/>
      <c r="E8" s="48">
        <f t="shared" si="1"/>
        <v>85108177.973877683</v>
      </c>
      <c r="F8" s="91">
        <f t="shared" si="4"/>
        <v>11088088.894904986</v>
      </c>
      <c r="G8" s="50">
        <f t="shared" si="5"/>
        <v>35646207.171326637</v>
      </c>
      <c r="H8" s="50">
        <f t="shared" si="6"/>
        <v>40862233.878055908</v>
      </c>
      <c r="I8" s="50">
        <f t="shared" si="7"/>
        <v>2311489.9879706348</v>
      </c>
      <c r="J8" s="50">
        <f t="shared" si="8"/>
        <v>3560572.200205077</v>
      </c>
      <c r="K8" s="50">
        <v>0</v>
      </c>
      <c r="L8" s="258">
        <v>31792301.727000002</v>
      </c>
      <c r="M8" s="262">
        <v>0</v>
      </c>
      <c r="N8" s="49">
        <f t="shared" si="9"/>
        <v>74020089.078972697</v>
      </c>
      <c r="O8" s="89">
        <f t="shared" si="10"/>
        <v>68812350.890870765</v>
      </c>
      <c r="P8" s="89">
        <f t="shared" si="3"/>
        <v>3596834.0667907731</v>
      </c>
      <c r="Q8" s="89">
        <f t="shared" si="11"/>
        <v>72409184.957661539</v>
      </c>
      <c r="R8" s="89">
        <f t="shared" si="12"/>
        <v>1610904.121311164</v>
      </c>
      <c r="S8" s="258">
        <v>961614.16099999996</v>
      </c>
      <c r="T8" s="259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97">
        <v>126940412.8267992</v>
      </c>
      <c r="AF8" s="97">
        <v>1066596059.1968451</v>
      </c>
      <c r="AG8" s="97">
        <v>66183565.650221974</v>
      </c>
      <c r="AH8" s="97">
        <v>38788993.19609271</v>
      </c>
      <c r="AI8" s="97">
        <v>1044628205.216361</v>
      </c>
      <c r="AJ8" s="97">
        <v>454483.9584316531</v>
      </c>
      <c r="AK8" s="9" t="s">
        <v>4</v>
      </c>
      <c r="AL8" s="9" t="s">
        <v>6</v>
      </c>
      <c r="AM8" s="9" t="s">
        <v>12</v>
      </c>
      <c r="AN8" s="97">
        <v>2061821215.4579511</v>
      </c>
      <c r="AO8" s="97">
        <v>0</v>
      </c>
      <c r="AP8" s="97">
        <v>63969240.555340223</v>
      </c>
      <c r="AQ8" s="97">
        <v>2125790456.0132909</v>
      </c>
      <c r="AR8" s="97">
        <v>925614.1385219217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103151031.19644225</v>
      </c>
      <c r="F9" s="91">
        <f t="shared" si="4"/>
        <v>4909484.0428698361</v>
      </c>
      <c r="G9" s="50">
        <f t="shared" si="5"/>
        <v>21925737.366160039</v>
      </c>
      <c r="H9" s="50">
        <f t="shared" si="6"/>
        <v>25071481.183476459</v>
      </c>
      <c r="I9" s="50">
        <f t="shared" si="7"/>
        <v>1029892.376847958</v>
      </c>
      <c r="J9" s="50">
        <f t="shared" si="8"/>
        <v>733847.8487054609</v>
      </c>
      <c r="K9" s="50">
        <v>0</v>
      </c>
      <c r="L9" s="258">
        <v>9073055.9489999991</v>
      </c>
      <c r="M9" s="262">
        <v>0</v>
      </c>
      <c r="N9" s="49">
        <f t="shared" si="9"/>
        <v>98241547.15357241</v>
      </c>
      <c r="O9" s="89">
        <f t="shared" si="10"/>
        <v>96290687.503472745</v>
      </c>
      <c r="P9" s="89">
        <f t="shared" si="3"/>
        <v>18294.31171925426</v>
      </c>
      <c r="Q9" s="89">
        <f t="shared" si="11"/>
        <v>96308981.815191999</v>
      </c>
      <c r="R9" s="89">
        <f t="shared" si="12"/>
        <v>1932565.3383804108</v>
      </c>
      <c r="S9" s="258">
        <v>127546.459</v>
      </c>
      <c r="T9" s="259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97">
        <v>1125196831.4899731</v>
      </c>
      <c r="AF9" s="97">
        <v>21735073604.72197</v>
      </c>
      <c r="AG9" s="97">
        <v>3051088006.358551</v>
      </c>
      <c r="AH9" s="97">
        <v>-235145308.19449529</v>
      </c>
      <c r="AI9" s="97">
        <v>23425819471.39603</v>
      </c>
      <c r="AJ9" s="97">
        <v>7447623.9716314236</v>
      </c>
      <c r="AK9" s="9" t="s">
        <v>4</v>
      </c>
      <c r="AL9" s="9" t="s">
        <v>6</v>
      </c>
      <c r="AM9" s="9" t="s">
        <v>13</v>
      </c>
      <c r="AN9" s="97">
        <v>30948028712.023022</v>
      </c>
      <c r="AO9" s="97">
        <v>0</v>
      </c>
      <c r="AP9" s="97">
        <v>2172184022.4911742</v>
      </c>
      <c r="AQ9" s="97">
        <v>33120212734.514172</v>
      </c>
      <c r="AR9" s="97">
        <v>10735554.870723231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34202283.522599712</v>
      </c>
      <c r="F10" s="91">
        <f t="shared" si="4"/>
        <v>5767593.3950855182</v>
      </c>
      <c r="G10" s="50">
        <f t="shared" si="5"/>
        <v>1166910.6877936441</v>
      </c>
      <c r="H10" s="50">
        <f t="shared" si="6"/>
        <v>6354961.6319920747</v>
      </c>
      <c r="I10" s="50">
        <f t="shared" si="7"/>
        <v>358119.85546249285</v>
      </c>
      <c r="J10" s="50">
        <f t="shared" si="8"/>
        <v>221422.59542459491</v>
      </c>
      <c r="K10" s="50">
        <v>0</v>
      </c>
      <c r="L10" s="258">
        <v>184039.57</v>
      </c>
      <c r="M10" s="262">
        <v>0</v>
      </c>
      <c r="N10" s="49">
        <f t="shared" si="9"/>
        <v>28434690.127514191</v>
      </c>
      <c r="O10" s="89">
        <f t="shared" si="10"/>
        <v>8936645.8915497605</v>
      </c>
      <c r="P10" s="89">
        <f t="shared" si="3"/>
        <v>18228637.377753559</v>
      </c>
      <c r="Q10" s="89">
        <f t="shared" si="11"/>
        <v>27165283.269303322</v>
      </c>
      <c r="R10" s="89">
        <f t="shared" si="12"/>
        <v>1269406.858210871</v>
      </c>
      <c r="S10" s="258">
        <v>0</v>
      </c>
      <c r="T10" s="259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97">
        <v>1619396402.183728</v>
      </c>
      <c r="AF10" s="97">
        <v>22799771852.437351</v>
      </c>
      <c r="AG10" s="97">
        <v>826751377.16458809</v>
      </c>
      <c r="AH10" s="97">
        <v>754302735.36527216</v>
      </c>
      <c r="AI10" s="97">
        <v>22761429562.783489</v>
      </c>
      <c r="AJ10" s="97">
        <v>14543998.120106019</v>
      </c>
      <c r="AK10" s="9" t="s">
        <v>4</v>
      </c>
      <c r="AL10" s="9" t="s">
        <v>6</v>
      </c>
      <c r="AM10" s="9" t="s">
        <v>14</v>
      </c>
      <c r="AN10" s="97">
        <v>1445124034.253818</v>
      </c>
      <c r="AO10" s="97">
        <v>0</v>
      </c>
      <c r="AP10" s="97">
        <v>26201101.774736982</v>
      </c>
      <c r="AQ10" s="97">
        <v>1471325136.0285549</v>
      </c>
      <c r="AR10" s="97">
        <v>1074499.618377255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136042810.40507936</v>
      </c>
      <c r="F11" s="91">
        <f t="shared" si="4"/>
        <v>38709849.909660615</v>
      </c>
      <c r="G11" s="50">
        <f t="shared" si="5"/>
        <v>8448260.5771288723</v>
      </c>
      <c r="H11" s="50">
        <f t="shared" si="6"/>
        <v>41364742.66739881</v>
      </c>
      <c r="I11" s="50">
        <f t="shared" si="7"/>
        <v>6221019.5410026973</v>
      </c>
      <c r="J11" s="50">
        <f t="shared" si="8"/>
        <v>-427651.72161202063</v>
      </c>
      <c r="K11" s="50">
        <v>0</v>
      </c>
      <c r="L11" s="258">
        <v>5284091.9390000002</v>
      </c>
      <c r="M11" s="262">
        <v>0</v>
      </c>
      <c r="N11" s="49">
        <f t="shared" si="9"/>
        <v>97332960.495418742</v>
      </c>
      <c r="O11" s="89">
        <f t="shared" si="10"/>
        <v>56316436.049726926</v>
      </c>
      <c r="P11" s="89">
        <f t="shared" si="3"/>
        <v>32193512.177869771</v>
      </c>
      <c r="Q11" s="89">
        <f t="shared" si="11"/>
        <v>88509948.2275967</v>
      </c>
      <c r="R11" s="89">
        <f t="shared" si="12"/>
        <v>8823012.2678220458</v>
      </c>
      <c r="S11" s="258">
        <v>16527.324000000001</v>
      </c>
      <c r="T11" s="259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97">
        <v>0</v>
      </c>
      <c r="AF11" s="97">
        <v>4126437512.9183402</v>
      </c>
      <c r="AG11" s="97">
        <v>133377464.23370861</v>
      </c>
      <c r="AH11" s="97">
        <v>132478087.64802849</v>
      </c>
      <c r="AI11" s="97">
        <v>4392293064.8000755</v>
      </c>
      <c r="AJ11" s="97">
        <v>2562852.3424686729</v>
      </c>
      <c r="AK11" s="9" t="s">
        <v>4</v>
      </c>
      <c r="AL11" s="9" t="s">
        <v>6</v>
      </c>
      <c r="AM11" s="9" t="s">
        <v>15</v>
      </c>
      <c r="AN11" s="97">
        <v>2029646816.2071481</v>
      </c>
      <c r="AO11" s="97">
        <v>0</v>
      </c>
      <c r="AP11" s="97">
        <v>32801798.741437361</v>
      </c>
      <c r="AQ11" s="97">
        <v>2062448614.948585</v>
      </c>
      <c r="AR11" s="97">
        <v>1203819.1598052429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106791941.7257814</v>
      </c>
      <c r="F12" s="91">
        <f t="shared" si="4"/>
        <v>52739981.62236017</v>
      </c>
      <c r="G12" s="50">
        <f t="shared" si="5"/>
        <v>29615632.930242594</v>
      </c>
      <c r="H12" s="50">
        <f t="shared" si="6"/>
        <v>77028024.851441368</v>
      </c>
      <c r="I12" s="50">
        <f t="shared" si="7"/>
        <v>2838928.1952251801</v>
      </c>
      <c r="J12" s="50">
        <f t="shared" si="8"/>
        <v>2488661.5059362161</v>
      </c>
      <c r="K12" s="50">
        <v>0</v>
      </c>
      <c r="L12" s="258">
        <v>24677827.348000001</v>
      </c>
      <c r="M12" s="262">
        <v>0</v>
      </c>
      <c r="N12" s="49">
        <f t="shared" si="9"/>
        <v>54051960.103421226</v>
      </c>
      <c r="O12" s="89">
        <f t="shared" si="10"/>
        <v>3609774.2014769022</v>
      </c>
      <c r="P12" s="89">
        <f t="shared" si="3"/>
        <v>48587350.347271666</v>
      </c>
      <c r="Q12" s="89">
        <f t="shared" si="11"/>
        <v>52197124.548748568</v>
      </c>
      <c r="R12" s="89">
        <f t="shared" si="12"/>
        <v>1854835.5546726619</v>
      </c>
      <c r="S12" s="258">
        <v>5779.8969999999999</v>
      </c>
      <c r="T12" s="259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97">
        <v>2897387.212025092</v>
      </c>
      <c r="AF12" s="97">
        <v>26871469223.48037</v>
      </c>
      <c r="AG12" s="97">
        <v>868557542.44227183</v>
      </c>
      <c r="AH12" s="97">
        <v>883757008.41554558</v>
      </c>
      <c r="AI12" s="97">
        <v>28620886387.126141</v>
      </c>
      <c r="AJ12" s="97">
        <v>12977409.22479135</v>
      </c>
      <c r="AK12" s="9" t="s">
        <v>4</v>
      </c>
      <c r="AL12" s="9" t="s">
        <v>6</v>
      </c>
      <c r="AM12" s="9" t="s">
        <v>16</v>
      </c>
      <c r="AN12" s="97">
        <v>7834837386.6864882</v>
      </c>
      <c r="AO12" s="97">
        <v>0</v>
      </c>
      <c r="AP12" s="97">
        <v>126621418.6023929</v>
      </c>
      <c r="AQ12" s="97">
        <v>7961458805.2888813</v>
      </c>
      <c r="AR12" s="97">
        <v>3061330.7985737189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12985570.383268669</v>
      </c>
      <c r="F13" s="91">
        <f t="shared" si="4"/>
        <v>2775720.3026937181</v>
      </c>
      <c r="G13" s="50">
        <f t="shared" si="5"/>
        <v>1199999.9990000001</v>
      </c>
      <c r="H13" s="50">
        <f t="shared" si="6"/>
        <v>3713543.8889906569</v>
      </c>
      <c r="I13" s="50">
        <f t="shared" si="7"/>
        <v>136865.56900549252</v>
      </c>
      <c r="J13" s="50">
        <f t="shared" si="8"/>
        <v>125310.8436975682</v>
      </c>
      <c r="K13" s="50">
        <v>0</v>
      </c>
      <c r="L13" s="258">
        <v>1199999.9990000001</v>
      </c>
      <c r="M13" s="262">
        <v>0</v>
      </c>
      <c r="N13" s="49">
        <f t="shared" si="9"/>
        <v>10209850.08057495</v>
      </c>
      <c r="O13" s="89">
        <f t="shared" si="10"/>
        <v>7514237.9074786995</v>
      </c>
      <c r="P13" s="89">
        <f t="shared" si="3"/>
        <v>2466245.2633283017</v>
      </c>
      <c r="Q13" s="89">
        <f t="shared" si="11"/>
        <v>9980483.1708070002</v>
      </c>
      <c r="R13" s="89">
        <f t="shared" si="12"/>
        <v>229366.90976795071</v>
      </c>
      <c r="S13" s="258">
        <v>0</v>
      </c>
      <c r="T13" s="259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97">
        <v>21766512.097933698</v>
      </c>
      <c r="AF13" s="97">
        <v>16775212.29539782</v>
      </c>
      <c r="AG13" s="97">
        <v>542219.59521687019</v>
      </c>
      <c r="AH13" s="97">
        <v>128777.77411111711</v>
      </c>
      <c r="AI13" s="97">
        <v>-4320302.4332078993</v>
      </c>
      <c r="AJ13" s="97">
        <v>-2520.8466392767782</v>
      </c>
      <c r="AK13" s="9" t="s">
        <v>4</v>
      </c>
      <c r="AL13" s="9" t="s">
        <v>6</v>
      </c>
      <c r="AM13" s="9" t="s">
        <v>17</v>
      </c>
      <c r="AN13" s="97">
        <v>98500135.317048341</v>
      </c>
      <c r="AO13" s="97">
        <v>0</v>
      </c>
      <c r="AP13" s="97">
        <v>1591893.520032211</v>
      </c>
      <c r="AQ13" s="97">
        <v>100092028.8370806</v>
      </c>
      <c r="AR13" s="97">
        <v>58422.159555650433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9559480.3821738325</v>
      </c>
      <c r="F14" s="91">
        <f t="shared" si="4"/>
        <v>5743865.838104805</v>
      </c>
      <c r="G14" s="50">
        <f t="shared" si="5"/>
        <v>371628.70600000001</v>
      </c>
      <c r="H14" s="50">
        <f t="shared" si="6"/>
        <v>5763864.1482202457</v>
      </c>
      <c r="I14" s="50">
        <f t="shared" si="7"/>
        <v>166584.8302939792</v>
      </c>
      <c r="J14" s="50">
        <f t="shared" si="8"/>
        <v>185045.56559058031</v>
      </c>
      <c r="K14" s="50">
        <v>0</v>
      </c>
      <c r="L14" s="258">
        <v>371628.70600000001</v>
      </c>
      <c r="M14" s="262">
        <v>0</v>
      </c>
      <c r="N14" s="49">
        <f t="shared" si="9"/>
        <v>3815614.5440690266</v>
      </c>
      <c r="O14" s="89">
        <f t="shared" si="10"/>
        <v>2047325.7009540971</v>
      </c>
      <c r="P14" s="89">
        <f t="shared" si="3"/>
        <v>1690670.338901557</v>
      </c>
      <c r="Q14" s="89">
        <f t="shared" si="11"/>
        <v>3737996.0398556544</v>
      </c>
      <c r="R14" s="89">
        <f t="shared" si="12"/>
        <v>77618.504213372362</v>
      </c>
      <c r="S14" s="258">
        <v>0</v>
      </c>
      <c r="T14" s="259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97">
        <v>0</v>
      </c>
      <c r="AF14" s="97">
        <v>19110927671.749619</v>
      </c>
      <c r="AG14" s="97">
        <v>1445763234.163666</v>
      </c>
      <c r="AH14" s="97">
        <v>1509898278.028043</v>
      </c>
      <c r="AI14" s="97">
        <v>22066589183.94133</v>
      </c>
      <c r="AJ14" s="97">
        <v>23012620.15586511</v>
      </c>
      <c r="AK14" s="9" t="s">
        <v>4</v>
      </c>
      <c r="AL14" s="9" t="s">
        <v>7</v>
      </c>
      <c r="AM14" s="9" t="s">
        <v>18</v>
      </c>
      <c r="AN14" s="97">
        <v>50206068183.846443</v>
      </c>
      <c r="AO14" s="97">
        <v>0</v>
      </c>
      <c r="AP14" s="97">
        <v>1899072843.5286391</v>
      </c>
      <c r="AQ14" s="97">
        <v>52105141027.375076</v>
      </c>
      <c r="AR14" s="97">
        <v>23841751.924435008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67566970.009597301</v>
      </c>
      <c r="F15" s="91">
        <f t="shared" si="4"/>
        <v>42352200.917041399</v>
      </c>
      <c r="G15" s="50">
        <f t="shared" si="5"/>
        <v>7081039.1951041445</v>
      </c>
      <c r="H15" s="50">
        <f t="shared" si="6"/>
        <v>46570870.676402926</v>
      </c>
      <c r="I15" s="50">
        <f t="shared" si="7"/>
        <v>1345972.144514706</v>
      </c>
      <c r="J15" s="50">
        <f t="shared" si="8"/>
        <v>1516397.2912279079</v>
      </c>
      <c r="K15" s="50">
        <v>0</v>
      </c>
      <c r="L15" s="258">
        <v>7076900.0619999999</v>
      </c>
      <c r="M15" s="262">
        <v>0</v>
      </c>
      <c r="N15" s="49">
        <f t="shared" si="9"/>
        <v>25214769.092555899</v>
      </c>
      <c r="O15" s="89">
        <f t="shared" si="10"/>
        <v>10971719.56208434</v>
      </c>
      <c r="P15" s="89">
        <f t="shared" si="3"/>
        <v>13659466.62356231</v>
      </c>
      <c r="Q15" s="89">
        <f t="shared" si="11"/>
        <v>24631186.185646649</v>
      </c>
      <c r="R15" s="89">
        <f t="shared" si="12"/>
        <v>583582.90690924937</v>
      </c>
      <c r="S15" s="258">
        <v>3315297.156</v>
      </c>
      <c r="T15" s="259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97">
        <v>0</v>
      </c>
      <c r="AF15" s="97">
        <v>11465776812.32498</v>
      </c>
      <c r="AG15" s="97">
        <v>513092406.64726251</v>
      </c>
      <c r="AH15" s="97">
        <v>1186755328.871449</v>
      </c>
      <c r="AI15" s="97">
        <v>13165624547.8437</v>
      </c>
      <c r="AJ15" s="97">
        <v>0</v>
      </c>
      <c r="AK15" s="9" t="s">
        <v>5</v>
      </c>
      <c r="AL15" s="9" t="s">
        <v>6</v>
      </c>
      <c r="AM15" s="9" t="s">
        <v>8</v>
      </c>
      <c r="AN15" s="97">
        <v>21167014404.274429</v>
      </c>
      <c r="AO15" s="97">
        <v>0</v>
      </c>
      <c r="AP15" s="97">
        <v>473610926.67319077</v>
      </c>
      <c r="AQ15" s="97">
        <v>21640625330.94762</v>
      </c>
      <c r="AR15" s="97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801471991.49895859</v>
      </c>
      <c r="F16" s="91">
        <f t="shared" si="4"/>
        <v>404333162.49418074</v>
      </c>
      <c r="G16" s="50">
        <f t="shared" ref="G16:G22" si="13">SUMIFS(AE:AE,$AB:$AB,$W16,$AC:$AC,$X16,$AD:$AD,$Y16)/1000+L16-M16</f>
        <v>1816786.8613526588</v>
      </c>
      <c r="H16" s="50">
        <f t="shared" ref="H16:H22" si="14">SUMIFS(AF:AF,$AB:$AB,$W16,$AC:$AC,$X16,$AD:$AD,$Y16)/1000</f>
        <v>388734431.33460552</v>
      </c>
      <c r="I16" s="50">
        <f t="shared" ref="I16:I22" si="15">SUMIFS(AG:AG,$AB:$AB,$W16,$AC:$AC,$X16,$AD:$AD,$Y16)/1000</f>
        <v>287531.05619571678</v>
      </c>
      <c r="J16" s="50">
        <f t="shared" ref="J16:J22" si="16">SUMIFS(AH:AH,$AB:$AB,$W16,$AC:$AC,$X16,$AD:$AD,$Y16)/1000</f>
        <v>17127986.964732189</v>
      </c>
      <c r="K16" s="50">
        <v>0</v>
      </c>
      <c r="L16" s="258">
        <v>10171.15</v>
      </c>
      <c r="M16" s="262">
        <v>0</v>
      </c>
      <c r="N16" s="49">
        <f t="shared" si="9"/>
        <v>397138829.00477785</v>
      </c>
      <c r="O16" s="89">
        <f t="shared" ref="O16:O22" si="17">SUMIFS(AN:AN,$AK:$AK,$W16,$AL:$AL,$X16,$AM:$AM,$Y16)/1000+T16-S16</f>
        <v>293578265.28528601</v>
      </c>
      <c r="P16" s="89">
        <f t="shared" ref="P16:P22" si="18">SUMIFS(AO:AO,$AK:$AK,$W16,$AL:$AL,$X16,$AM:$AM,$Y16)/1000</f>
        <v>103376801.36488451</v>
      </c>
      <c r="Q16" s="89">
        <f t="shared" ref="Q16:Q22" si="19">O16+P16</f>
        <v>396955066.65017051</v>
      </c>
      <c r="R16" s="89">
        <f t="shared" ref="R16:R22" si="20">SUMIFS(AP:AP,$AK:$AK,$W16,$AL:$AL,$X16,$AM:$AM,$Y16)/1000</f>
        <v>183762.35460733972</v>
      </c>
      <c r="S16" s="258">
        <v>1296065.0016666667</v>
      </c>
      <c r="T16" s="259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97">
        <v>1629293543.071852</v>
      </c>
      <c r="AF16" s="97">
        <v>12791976016.97163</v>
      </c>
      <c r="AG16" s="97">
        <v>610329647.48635399</v>
      </c>
      <c r="AH16" s="97">
        <v>825275827.17522991</v>
      </c>
      <c r="AI16" s="97">
        <v>12598287948.561359</v>
      </c>
      <c r="AJ16" s="97">
        <v>0</v>
      </c>
      <c r="AK16" s="9" t="s">
        <v>5</v>
      </c>
      <c r="AL16" s="9" t="s">
        <v>6</v>
      </c>
      <c r="AM16" s="9" t="s">
        <v>9</v>
      </c>
      <c r="AN16" s="97">
        <v>30663323143.321789</v>
      </c>
      <c r="AO16" s="97">
        <v>2547399821.1379251</v>
      </c>
      <c r="AP16" s="97">
        <v>853044222.62645221</v>
      </c>
      <c r="AQ16" s="97">
        <v>34063767187.08617</v>
      </c>
      <c r="AR16" s="97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762233818.80512083</v>
      </c>
      <c r="F17" s="91">
        <f t="shared" si="4"/>
        <v>666496326.27670515</v>
      </c>
      <c r="G17" s="50">
        <f t="shared" si="13"/>
        <v>2355773.7118922956</v>
      </c>
      <c r="H17" s="50">
        <f t="shared" si="14"/>
        <v>640421023.79774249</v>
      </c>
      <c r="I17" s="50">
        <f t="shared" si="15"/>
        <v>469261.17641548149</v>
      </c>
      <c r="J17" s="50">
        <f t="shared" si="16"/>
        <v>27961815.014439449</v>
      </c>
      <c r="K17" s="50">
        <v>0</v>
      </c>
      <c r="L17" s="258">
        <v>10171.15</v>
      </c>
      <c r="M17" s="262">
        <v>0</v>
      </c>
      <c r="N17" s="49">
        <f t="shared" si="9"/>
        <v>95737492.52841571</v>
      </c>
      <c r="O17" s="89">
        <f t="shared" si="17"/>
        <v>75352085.09592402</v>
      </c>
      <c r="P17" s="89">
        <f t="shared" si="18"/>
        <v>20344157.080458831</v>
      </c>
      <c r="Q17" s="89">
        <f t="shared" si="19"/>
        <v>95696242.176382855</v>
      </c>
      <c r="R17" s="89">
        <f t="shared" si="20"/>
        <v>41250.352032860217</v>
      </c>
      <c r="S17" s="258">
        <v>1296065.0016666667</v>
      </c>
      <c r="T17" s="259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97">
        <v>3853905444.3266349</v>
      </c>
      <c r="AF17" s="97">
        <v>40862233878.055908</v>
      </c>
      <c r="AG17" s="97">
        <v>2311489987.9706349</v>
      </c>
      <c r="AH17" s="97">
        <v>3560572200.2050772</v>
      </c>
      <c r="AI17" s="97">
        <v>42880390621.904984</v>
      </c>
      <c r="AJ17" s="97">
        <v>0</v>
      </c>
      <c r="AK17" s="9" t="s">
        <v>5</v>
      </c>
      <c r="AL17" s="9" t="s">
        <v>6</v>
      </c>
      <c r="AM17" s="9" t="s">
        <v>10</v>
      </c>
      <c r="AN17" s="97">
        <v>49761059165.870773</v>
      </c>
      <c r="AO17" s="97">
        <v>3596834066.7907729</v>
      </c>
      <c r="AP17" s="97">
        <v>1610904121.3111639</v>
      </c>
      <c r="AQ17" s="97">
        <v>54968797353.972717</v>
      </c>
      <c r="AR17" s="97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257685923.48778981</v>
      </c>
      <c r="F18" s="91">
        <f t="shared" si="4"/>
        <v>117382230.47918461</v>
      </c>
      <c r="G18" s="50">
        <f t="shared" si="13"/>
        <v>876440.06883262075</v>
      </c>
      <c r="H18" s="50">
        <f t="shared" si="14"/>
        <v>113631556.6304625</v>
      </c>
      <c r="I18" s="50">
        <f t="shared" si="15"/>
        <v>69167.264484791362</v>
      </c>
      <c r="J18" s="50">
        <f t="shared" si="16"/>
        <v>4557946.6530699488</v>
      </c>
      <c r="K18" s="50">
        <v>0</v>
      </c>
      <c r="L18" s="258">
        <v>363386.53</v>
      </c>
      <c r="M18" s="262">
        <v>0</v>
      </c>
      <c r="N18" s="49">
        <f t="shared" si="9"/>
        <v>140303693.00860521</v>
      </c>
      <c r="O18" s="89">
        <f t="shared" si="17"/>
        <v>107569479.75524467</v>
      </c>
      <c r="P18" s="89">
        <f t="shared" si="18"/>
        <v>32681837.00163864</v>
      </c>
      <c r="Q18" s="89">
        <f t="shared" si="19"/>
        <v>140251316.75688332</v>
      </c>
      <c r="R18" s="89">
        <f t="shared" si="20"/>
        <v>52376.251721900051</v>
      </c>
      <c r="S18" s="258">
        <v>1296065.0016666667</v>
      </c>
      <c r="T18" s="259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97">
        <v>12852681417.16004</v>
      </c>
      <c r="AF18" s="97">
        <v>25071481183.47646</v>
      </c>
      <c r="AG18" s="97">
        <v>1029892376.847958</v>
      </c>
      <c r="AH18" s="97">
        <v>733847848.70546091</v>
      </c>
      <c r="AI18" s="97">
        <v>13982539991.869841</v>
      </c>
      <c r="AJ18" s="97">
        <v>0</v>
      </c>
      <c r="AK18" s="9" t="s">
        <v>5</v>
      </c>
      <c r="AL18" s="9" t="s">
        <v>6</v>
      </c>
      <c r="AM18" s="9" t="s">
        <v>11</v>
      </c>
      <c r="AN18" s="97">
        <v>94055331282.472748</v>
      </c>
      <c r="AO18" s="97">
        <v>18294311.719254259</v>
      </c>
      <c r="AP18" s="97">
        <v>1932565338.3804109</v>
      </c>
      <c r="AQ18" s="97">
        <v>96006190932.572403</v>
      </c>
      <c r="AR18" s="97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199431763.38523293</v>
      </c>
      <c r="F19" s="91">
        <f t="shared" si="4"/>
        <v>170522776.13330844</v>
      </c>
      <c r="G19" s="50">
        <f t="shared" si="13"/>
        <v>778517.67901083152</v>
      </c>
      <c r="H19" s="50">
        <f t="shared" si="14"/>
        <v>164551053.75057238</v>
      </c>
      <c r="I19" s="50">
        <f t="shared" si="15"/>
        <v>158092.44077637632</v>
      </c>
      <c r="J19" s="50">
        <f t="shared" si="16"/>
        <v>6592147.6209705155</v>
      </c>
      <c r="K19" s="50">
        <v>0</v>
      </c>
      <c r="L19" s="258">
        <v>363386.53</v>
      </c>
      <c r="M19" s="262">
        <v>0</v>
      </c>
      <c r="N19" s="49">
        <f t="shared" si="9"/>
        <v>28908987.251924478</v>
      </c>
      <c r="O19" s="89">
        <f t="shared" si="17"/>
        <v>22224818.0680383</v>
      </c>
      <c r="P19" s="89">
        <f t="shared" si="18"/>
        <v>6667490.8157697963</v>
      </c>
      <c r="Q19" s="89">
        <f t="shared" si="19"/>
        <v>28892308.883808095</v>
      </c>
      <c r="R19" s="89">
        <f t="shared" si="20"/>
        <v>16678.36811638176</v>
      </c>
      <c r="S19" s="258">
        <v>1296065.0016666667</v>
      </c>
      <c r="T19" s="259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97">
        <v>982871117.79364407</v>
      </c>
      <c r="AF19" s="97">
        <v>6354961631.992075</v>
      </c>
      <c r="AG19" s="97">
        <v>358119855.46249282</v>
      </c>
      <c r="AH19" s="97">
        <v>221422595.42459491</v>
      </c>
      <c r="AI19" s="97">
        <v>5951632965.0855179</v>
      </c>
      <c r="AJ19" s="97">
        <v>0</v>
      </c>
      <c r="AK19" s="9" t="s">
        <v>5</v>
      </c>
      <c r="AL19" s="9" t="s">
        <v>6</v>
      </c>
      <c r="AM19" s="9" t="s">
        <v>12</v>
      </c>
      <c r="AN19" s="97">
        <v>8594859362.5497608</v>
      </c>
      <c r="AO19" s="97">
        <v>18228637377.753559</v>
      </c>
      <c r="AP19" s="97">
        <v>1269406858.210871</v>
      </c>
      <c r="AQ19" s="97">
        <v>28092903598.514198</v>
      </c>
      <c r="AR19" s="97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105421194.54770884</v>
      </c>
      <c r="F20" s="91">
        <f t="shared" si="4"/>
        <v>41045921.475732163</v>
      </c>
      <c r="G20" s="50">
        <f t="shared" si="13"/>
        <v>9499033.5782371908</v>
      </c>
      <c r="H20" s="50">
        <f t="shared" si="14"/>
        <v>48641353.650976129</v>
      </c>
      <c r="I20" s="50">
        <f t="shared" si="15"/>
        <v>27580.87008243717</v>
      </c>
      <c r="J20" s="50">
        <f t="shared" si="16"/>
        <v>1876020.5329107831</v>
      </c>
      <c r="K20" s="50">
        <v>0</v>
      </c>
      <c r="L20" s="258">
        <v>3959465.8650000002</v>
      </c>
      <c r="M20" s="262">
        <v>0</v>
      </c>
      <c r="N20" s="49">
        <f t="shared" si="9"/>
        <v>64375273.071976684</v>
      </c>
      <c r="O20" s="89">
        <f t="shared" si="17"/>
        <v>51655439.163333237</v>
      </c>
      <c r="P20" s="89">
        <f t="shared" si="18"/>
        <v>12698249.010401439</v>
      </c>
      <c r="Q20" s="89">
        <f t="shared" si="19"/>
        <v>64353688.17373468</v>
      </c>
      <c r="R20" s="89">
        <f t="shared" si="20"/>
        <v>21584.89824200427</v>
      </c>
      <c r="S20" s="258">
        <v>1296065.0016666667</v>
      </c>
      <c r="T20" s="259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97">
        <v>3164168638.1288729</v>
      </c>
      <c r="AF20" s="97">
        <v>41364742667.398811</v>
      </c>
      <c r="AG20" s="97">
        <v>6221019541.002697</v>
      </c>
      <c r="AH20" s="97">
        <v>-427651721.61202061</v>
      </c>
      <c r="AI20" s="97">
        <v>43993941848.660606</v>
      </c>
      <c r="AJ20" s="97">
        <v>0</v>
      </c>
      <c r="AK20" s="9" t="s">
        <v>5</v>
      </c>
      <c r="AL20" s="9" t="s">
        <v>6</v>
      </c>
      <c r="AM20" s="9" t="s">
        <v>13</v>
      </c>
      <c r="AN20" s="97">
        <v>52944750477.726929</v>
      </c>
      <c r="AO20" s="97">
        <v>32193512177.86977</v>
      </c>
      <c r="AP20" s="97">
        <v>8823012267.8220463</v>
      </c>
      <c r="AQ20" s="97">
        <v>93961274923.418747</v>
      </c>
      <c r="AR20" s="97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68775853.284333184</v>
      </c>
      <c r="F21" s="91">
        <f t="shared" si="4"/>
        <v>55787163.764027029</v>
      </c>
      <c r="G21" s="50">
        <f t="shared" si="13"/>
        <v>11736210.121065181</v>
      </c>
      <c r="H21" s="50">
        <f t="shared" si="14"/>
        <v>64924265.039842881</v>
      </c>
      <c r="I21" s="50">
        <f t="shared" si="15"/>
        <v>111857.2885948816</v>
      </c>
      <c r="J21" s="50">
        <f t="shared" si="16"/>
        <v>2487251.55665445</v>
      </c>
      <c r="K21" s="50">
        <v>0</v>
      </c>
      <c r="L21" s="258">
        <v>3959465.8650000002</v>
      </c>
      <c r="M21" s="262">
        <v>0</v>
      </c>
      <c r="N21" s="49">
        <f t="shared" si="9"/>
        <v>12988689.520306161</v>
      </c>
      <c r="O21" s="89">
        <f t="shared" si="17"/>
        <v>9595565.3771138396</v>
      </c>
      <c r="P21" s="89">
        <f t="shared" si="18"/>
        <v>3379825.929254686</v>
      </c>
      <c r="Q21" s="89">
        <f t="shared" si="19"/>
        <v>12975391.306368526</v>
      </c>
      <c r="R21" s="89">
        <f t="shared" si="20"/>
        <v>13298.213937634731</v>
      </c>
      <c r="S21" s="258">
        <v>1296065.0016666667</v>
      </c>
      <c r="T21" s="259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97">
        <v>4937805582.2425928</v>
      </c>
      <c r="AF21" s="97">
        <v>77028024851.441376</v>
      </c>
      <c r="AG21" s="97">
        <v>2838928195.2251801</v>
      </c>
      <c r="AH21" s="97">
        <v>2488661505.9362159</v>
      </c>
      <c r="AI21" s="97">
        <v>77417808970.360184</v>
      </c>
      <c r="AJ21" s="97">
        <v>0</v>
      </c>
      <c r="AK21" s="9" t="s">
        <v>5</v>
      </c>
      <c r="AL21" s="9" t="s">
        <v>6</v>
      </c>
      <c r="AM21" s="9" t="s">
        <v>14</v>
      </c>
      <c r="AN21" s="97">
        <v>3479003362.476902</v>
      </c>
      <c r="AO21" s="97">
        <v>48587350347.271667</v>
      </c>
      <c r="AP21" s="97">
        <v>1854835554.672662</v>
      </c>
      <c r="AQ21" s="97">
        <v>53921189264.421227</v>
      </c>
      <c r="AR21" s="97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43138099.810660392</v>
      </c>
      <c r="F22" s="91">
        <f t="shared" si="4"/>
        <v>24324556.695931923</v>
      </c>
      <c r="G22" s="50">
        <f t="shared" si="13"/>
        <v>2849610.4293989181</v>
      </c>
      <c r="H22" s="50">
        <f t="shared" si="14"/>
        <v>24870748.045548931</v>
      </c>
      <c r="I22" s="50">
        <f t="shared" si="15"/>
        <v>33859.98740937651</v>
      </c>
      <c r="J22" s="50">
        <f t="shared" si="16"/>
        <v>2269559.092372532</v>
      </c>
      <c r="K22" s="50">
        <v>0</v>
      </c>
      <c r="L22" s="258">
        <v>1834.39</v>
      </c>
      <c r="M22" s="262">
        <v>0</v>
      </c>
      <c r="N22" s="49">
        <f t="shared" si="9"/>
        <v>18813543.114728466</v>
      </c>
      <c r="O22" s="89">
        <f t="shared" si="17"/>
        <v>13555178.641053578</v>
      </c>
      <c r="P22" s="89">
        <f t="shared" si="18"/>
        <v>5242089.1047798069</v>
      </c>
      <c r="Q22" s="89">
        <f t="shared" si="19"/>
        <v>18797267.745833386</v>
      </c>
      <c r="R22" s="89">
        <f t="shared" si="20"/>
        <v>16275.36889507964</v>
      </c>
      <c r="S22" s="258">
        <v>0</v>
      </c>
      <c r="T22" s="259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97">
        <v>0</v>
      </c>
      <c r="AF22" s="97">
        <v>3713543888.9906569</v>
      </c>
      <c r="AG22" s="97">
        <v>136865569.00549251</v>
      </c>
      <c r="AH22" s="97">
        <v>125310843.69756819</v>
      </c>
      <c r="AI22" s="97">
        <v>3975720301.693717</v>
      </c>
      <c r="AJ22" s="97">
        <v>0</v>
      </c>
      <c r="AK22" s="9" t="s">
        <v>5</v>
      </c>
      <c r="AL22" s="9" t="s">
        <v>6</v>
      </c>
      <c r="AM22" s="9" t="s">
        <v>19</v>
      </c>
      <c r="AN22" s="97">
        <v>7514235005.4786997</v>
      </c>
      <c r="AO22" s="97">
        <v>2466245263.3283019</v>
      </c>
      <c r="AP22" s="97">
        <v>229366909.76795071</v>
      </c>
      <c r="AQ22" s="97">
        <v>10209847178.574949</v>
      </c>
      <c r="AR22" s="97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104863.41794193078</v>
      </c>
      <c r="F23" s="91">
        <f t="shared" si="4"/>
        <v>-1803.0934254651365</v>
      </c>
      <c r="G23" s="50">
        <f t="shared" si="5"/>
        <v>22912.117997824949</v>
      </c>
      <c r="H23" s="50">
        <f t="shared" si="6"/>
        <v>20238.786060212882</v>
      </c>
      <c r="I23" s="50">
        <f t="shared" si="7"/>
        <v>584.93306825035984</v>
      </c>
      <c r="J23" s="50">
        <f t="shared" si="8"/>
        <v>285.30544389656848</v>
      </c>
      <c r="K23" s="50">
        <v>0</v>
      </c>
      <c r="L23" s="258">
        <v>0</v>
      </c>
      <c r="M23" s="262">
        <v>0</v>
      </c>
      <c r="N23" s="49">
        <f t="shared" si="9"/>
        <v>106666.51136739591</v>
      </c>
      <c r="O23" s="89">
        <f t="shared" si="10"/>
        <v>103684.3524965205</v>
      </c>
      <c r="P23" s="89">
        <f t="shared" si="3"/>
        <v>1442.1569932958892</v>
      </c>
      <c r="Q23" s="89">
        <f t="shared" si="11"/>
        <v>105126.5094898164</v>
      </c>
      <c r="R23" s="89">
        <f t="shared" si="12"/>
        <v>1540.0018775795209</v>
      </c>
      <c r="S23" s="258">
        <v>0</v>
      </c>
      <c r="T23" s="259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97">
        <v>0</v>
      </c>
      <c r="AF23" s="97">
        <v>5763864148.2202454</v>
      </c>
      <c r="AG23" s="97">
        <v>166584830.2939792</v>
      </c>
      <c r="AH23" s="97">
        <v>185045565.59058031</v>
      </c>
      <c r="AI23" s="97">
        <v>6115494544.104805</v>
      </c>
      <c r="AJ23" s="97">
        <v>0</v>
      </c>
      <c r="AK23" s="9" t="s">
        <v>5</v>
      </c>
      <c r="AL23" s="9" t="s">
        <v>6</v>
      </c>
      <c r="AM23" s="9" t="s">
        <v>15</v>
      </c>
      <c r="AN23" s="97">
        <v>1989886856.954097</v>
      </c>
      <c r="AO23" s="97">
        <v>1690670338.901557</v>
      </c>
      <c r="AP23" s="97">
        <v>77618504.213372365</v>
      </c>
      <c r="AQ23" s="97">
        <v>3758175700.069026</v>
      </c>
      <c r="AR23" s="97">
        <v>0</v>
      </c>
    </row>
    <row r="24" spans="1:44" x14ac:dyDescent="0.3">
      <c r="A24" s="35"/>
      <c r="B24" s="54"/>
      <c r="C24" s="55" t="s">
        <v>35</v>
      </c>
      <c r="D24" s="56"/>
      <c r="E24" s="57">
        <f t="shared" si="1"/>
        <v>290263857.00544363</v>
      </c>
      <c r="F24" s="92">
        <f t="shared" si="4"/>
        <v>7333001.9648310542</v>
      </c>
      <c r="G24" s="59">
        <f t="shared" si="5"/>
        <v>73889341.459000006</v>
      </c>
      <c r="H24" s="59">
        <f t="shared" si="6"/>
        <v>69673041.997995809</v>
      </c>
      <c r="I24" s="59">
        <f t="shared" si="7"/>
        <v>6111809.8520330656</v>
      </c>
      <c r="J24" s="59">
        <f t="shared" si="8"/>
        <v>5437491.5738021936</v>
      </c>
      <c r="K24" s="59">
        <v>0</v>
      </c>
      <c r="L24" s="260">
        <v>73889341.459000006</v>
      </c>
      <c r="M24" s="263">
        <v>0</v>
      </c>
      <c r="N24" s="58">
        <f t="shared" si="9"/>
        <v>282930855.04061258</v>
      </c>
      <c r="O24" s="90">
        <f t="shared" si="10"/>
        <v>141908641.6677022</v>
      </c>
      <c r="P24" s="90">
        <f t="shared" si="3"/>
        <v>123351764.2159359</v>
      </c>
      <c r="Q24" s="90">
        <f t="shared" si="11"/>
        <v>265260405.88363808</v>
      </c>
      <c r="R24" s="90">
        <f t="shared" si="12"/>
        <v>17670449.156974468</v>
      </c>
      <c r="S24" s="260">
        <v>14438618.275</v>
      </c>
      <c r="T24" s="261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97">
        <v>4139133.1041447408</v>
      </c>
      <c r="AF24" s="97">
        <v>46570870676.402924</v>
      </c>
      <c r="AG24" s="97">
        <v>1345972144.5147059</v>
      </c>
      <c r="AH24" s="97">
        <v>1516397291.2279079</v>
      </c>
      <c r="AI24" s="97">
        <v>49429100979.041389</v>
      </c>
      <c r="AJ24" s="97">
        <v>0</v>
      </c>
      <c r="AK24" s="9" t="s">
        <v>5</v>
      </c>
      <c r="AL24" s="9" t="s">
        <v>6</v>
      </c>
      <c r="AM24" s="9" t="s">
        <v>16</v>
      </c>
      <c r="AN24" s="97">
        <v>13065207238.084339</v>
      </c>
      <c r="AO24" s="97">
        <v>13659466623.562309</v>
      </c>
      <c r="AP24" s="97">
        <v>583582906.90924942</v>
      </c>
      <c r="AQ24" s="97">
        <v>27308256768.555901</v>
      </c>
      <c r="AR24" s="97">
        <v>0</v>
      </c>
    </row>
    <row r="25" spans="1:44" x14ac:dyDescent="0.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AB25" s="9" t="s">
        <v>5</v>
      </c>
      <c r="AC25" s="9" t="s">
        <v>6</v>
      </c>
      <c r="AD25" s="9" t="s">
        <v>17</v>
      </c>
      <c r="AE25" s="97">
        <v>22912117.997824948</v>
      </c>
      <c r="AF25" s="97">
        <v>20238786.06021288</v>
      </c>
      <c r="AG25" s="97">
        <v>584933.06825035985</v>
      </c>
      <c r="AH25" s="97">
        <v>285305.4438965685</v>
      </c>
      <c r="AI25" s="97">
        <v>-1803093.425465141</v>
      </c>
      <c r="AJ25" s="97">
        <v>0</v>
      </c>
      <c r="AK25" s="9" t="s">
        <v>5</v>
      </c>
      <c r="AL25" s="9" t="s">
        <v>6</v>
      </c>
      <c r="AM25" s="9" t="s">
        <v>17</v>
      </c>
      <c r="AN25" s="97">
        <v>103684352.4965205</v>
      </c>
      <c r="AO25" s="97">
        <v>1442156.9932958891</v>
      </c>
      <c r="AP25" s="97">
        <v>1540001.8775795209</v>
      </c>
      <c r="AQ25" s="97">
        <v>106666511.36739589</v>
      </c>
      <c r="AR25" s="97">
        <v>0</v>
      </c>
    </row>
    <row r="26" spans="1:44" x14ac:dyDescent="0.3">
      <c r="A26" s="62"/>
      <c r="B26" s="63" t="s">
        <v>78</v>
      </c>
      <c r="C26" s="62"/>
      <c r="D26" s="62"/>
      <c r="E26" s="62"/>
      <c r="F26" s="62"/>
      <c r="G26" s="11"/>
      <c r="H26" s="11"/>
      <c r="I26" s="11"/>
      <c r="J26" s="11"/>
      <c r="K26" s="62"/>
      <c r="L26" s="62"/>
      <c r="M26" s="62"/>
      <c r="N26" s="62"/>
      <c r="O26" s="62"/>
      <c r="P26" s="62"/>
      <c r="Q26" s="62"/>
      <c r="R26" s="62"/>
      <c r="S26" s="62"/>
      <c r="T26" s="62"/>
      <c r="AB26" s="9" t="s">
        <v>5</v>
      </c>
      <c r="AC26" s="9" t="s">
        <v>7</v>
      </c>
      <c r="AD26" s="9" t="s">
        <v>18</v>
      </c>
      <c r="AE26" s="97">
        <v>0</v>
      </c>
      <c r="AF26" s="97">
        <v>69673041997.995804</v>
      </c>
      <c r="AG26" s="97">
        <v>6111809852.0330658</v>
      </c>
      <c r="AH26" s="97">
        <v>5437491573.8021936</v>
      </c>
      <c r="AI26" s="97">
        <v>81222343423.831055</v>
      </c>
      <c r="AJ26" s="97">
        <v>0</v>
      </c>
      <c r="AK26" s="9" t="s">
        <v>5</v>
      </c>
      <c r="AL26" s="9" t="s">
        <v>7</v>
      </c>
      <c r="AM26" s="9" t="s">
        <v>18</v>
      </c>
      <c r="AN26" s="97">
        <v>156173516516.70221</v>
      </c>
      <c r="AO26" s="97">
        <v>123351764215.9359</v>
      </c>
      <c r="AP26" s="97">
        <v>17670449156.974468</v>
      </c>
      <c r="AQ26" s="97">
        <v>297195729889.61249</v>
      </c>
      <c r="AR26" s="97">
        <v>0</v>
      </c>
    </row>
    <row r="27" spans="1:44" x14ac:dyDescent="0.3">
      <c r="A27" s="62"/>
      <c r="B27" s="62" t="s">
        <v>79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239"/>
      <c r="P27" s="62"/>
      <c r="Q27" s="62"/>
      <c r="R27" s="62"/>
      <c r="S27" s="62"/>
      <c r="T27" s="62"/>
      <c r="AE27"/>
      <c r="AF27"/>
      <c r="AG27"/>
      <c r="AH27"/>
      <c r="AI27"/>
      <c r="AJ27"/>
    </row>
    <row r="28" spans="1:44" x14ac:dyDescent="0.3">
      <c r="A28" s="62"/>
      <c r="B28" s="62" t="s">
        <v>80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231"/>
      <c r="R28" s="62"/>
      <c r="S28" s="62"/>
      <c r="T28" s="62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237"/>
      <c r="M30" s="237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3"/>
      <c r="L32" s="53"/>
      <c r="M32" s="53"/>
      <c r="AE32"/>
      <c r="AF32"/>
      <c r="AG32"/>
      <c r="AH32"/>
      <c r="AI32"/>
      <c r="AJ32"/>
    </row>
    <row r="33" spans="2:44" x14ac:dyDescent="0.3">
      <c r="B33" s="64"/>
      <c r="C33" s="94"/>
      <c r="D33" s="93" t="s">
        <v>82</v>
      </c>
      <c r="E33" s="65"/>
      <c r="F33" s="66"/>
      <c r="G33" s="65" t="s">
        <v>83</v>
      </c>
      <c r="H33" s="65"/>
      <c r="I33" s="65"/>
      <c r="J33" s="65"/>
      <c r="K33" s="67"/>
      <c r="L33" s="67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5"/>
      <c r="D34" s="2"/>
      <c r="E34" s="1" t="s">
        <v>85</v>
      </c>
      <c r="F34" s="2"/>
      <c r="G34" s="68" t="s">
        <v>86</v>
      </c>
      <c r="H34" s="68"/>
      <c r="I34" s="69"/>
      <c r="J34" s="67" t="s">
        <v>87</v>
      </c>
      <c r="K34" s="68"/>
      <c r="L34" s="69"/>
      <c r="M34" s="70" t="s">
        <v>88</v>
      </c>
      <c r="AE34"/>
      <c r="AF34"/>
      <c r="AG34"/>
      <c r="AH34"/>
      <c r="AI34"/>
      <c r="AJ34"/>
    </row>
    <row r="35" spans="2:44" x14ac:dyDescent="0.3">
      <c r="B35" s="71"/>
      <c r="C35" s="96"/>
      <c r="D35" s="73"/>
      <c r="E35" s="72"/>
      <c r="G35" s="74"/>
      <c r="H35" s="75" t="s">
        <v>89</v>
      </c>
      <c r="I35" s="76" t="s">
        <v>90</v>
      </c>
      <c r="J35" s="77"/>
      <c r="K35" s="75" t="s">
        <v>91</v>
      </c>
      <c r="L35" s="76" t="s">
        <v>90</v>
      </c>
      <c r="M35" s="78"/>
      <c r="AB35" s="242" t="s">
        <v>47</v>
      </c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</row>
    <row r="36" spans="2:44" x14ac:dyDescent="0.3">
      <c r="B36" s="36" t="s">
        <v>72</v>
      </c>
      <c r="C36" s="37"/>
      <c r="D36" s="38"/>
      <c r="E36" s="39">
        <f>SUM(E37:E55)</f>
        <v>350151029.06198275</v>
      </c>
      <c r="F36" s="40"/>
      <c r="G36" s="79">
        <f t="shared" ref="G36:M36" si="21">SUM(G37:G55)</f>
        <v>20411144.237849817</v>
      </c>
      <c r="H36" s="81">
        <f t="shared" si="21"/>
        <v>0</v>
      </c>
      <c r="I36" s="82">
        <f t="shared" si="21"/>
        <v>129813821.66199999</v>
      </c>
      <c r="J36" s="80">
        <f t="shared" si="21"/>
        <v>329945902.2642526</v>
      </c>
      <c r="K36" s="81">
        <f t="shared" ref="K36:L36" si="22">SUM(K37:K55)</f>
        <v>100186706</v>
      </c>
      <c r="L36" s="82">
        <f t="shared" si="22"/>
        <v>11885196.342999998</v>
      </c>
      <c r="M36" s="83">
        <f t="shared" si="21"/>
        <v>206017.44011961774</v>
      </c>
      <c r="W36" s="7" t="s">
        <v>0</v>
      </c>
      <c r="X36" s="7" t="s">
        <v>1</v>
      </c>
      <c r="Y36" s="8" t="s">
        <v>2</v>
      </c>
      <c r="AB36" s="242" t="s">
        <v>45</v>
      </c>
      <c r="AC36" s="242"/>
      <c r="AD36" s="242"/>
      <c r="AE36" s="242"/>
      <c r="AF36" s="242"/>
      <c r="AG36" s="242"/>
      <c r="AH36" s="242"/>
      <c r="AI36" s="242"/>
      <c r="AJ36" s="242"/>
      <c r="AK36" s="242" t="s">
        <v>46</v>
      </c>
      <c r="AL36" s="242"/>
      <c r="AM36" s="242"/>
      <c r="AN36" s="242"/>
      <c r="AO36" s="242"/>
      <c r="AP36" s="242"/>
      <c r="AQ36" s="242"/>
      <c r="AR36" s="242"/>
    </row>
    <row r="37" spans="2:44" x14ac:dyDescent="0.3">
      <c r="B37" s="45"/>
      <c r="C37" s="46" t="s">
        <v>36</v>
      </c>
      <c r="D37" s="47"/>
      <c r="E37" s="84">
        <f t="shared" ref="E37:E55" si="23">+SUM(G37,J37)-M37</f>
        <v>-21838960.507297546</v>
      </c>
      <c r="F37" s="49"/>
      <c r="G37" s="85">
        <f>SUMIFS(AI:AI,$AB:$AB,$W37,$AC:$AC,$X37,$AD:$AD,$Y37)/1000+H37-I37</f>
        <v>-26447628.503179807</v>
      </c>
      <c r="H37" s="254">
        <v>0</v>
      </c>
      <c r="I37" s="255">
        <v>28552943.728</v>
      </c>
      <c r="J37" s="51">
        <f>SUMIFS(AQ:AQ,$AK:$AK,$W37,$AL:$AL,$X37,$AM:$AM,$Y37)/1000+K37-L37</f>
        <v>4612803.1412549689</v>
      </c>
      <c r="K37" s="254">
        <v>2869096.8569999998</v>
      </c>
      <c r="L37" s="255">
        <v>3248144.9739999999</v>
      </c>
      <c r="M37" s="52">
        <f>SUMIFS(AJ:AJ,$AB:$AB,$W37,$AC:$AC,$X37,$AD:$AD,$Y37)/1000+SUMIFS(AR:AR,$AK:$AK,$W37,$AL:$AL,$X37,$AM:$AM,$Y37)/1000</f>
        <v>4135.1453727077323</v>
      </c>
      <c r="N37" s="231"/>
      <c r="O37" s="231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4">
        <f t="shared" si="23"/>
        <v>23646067.230813924</v>
      </c>
      <c r="F38" s="49"/>
      <c r="G38" s="85">
        <f t="shared" ref="G38:G55" si="24">SUMIFS(AI:AI,$AB:$AB,$W38,$AC:$AC,$X38,$AD:$AD,$Y38)/1000+H38-I38</f>
        <v>3173324.456946061</v>
      </c>
      <c r="H38" s="254">
        <v>0</v>
      </c>
      <c r="I38" s="255">
        <v>3376242.3640000001</v>
      </c>
      <c r="J38" s="51">
        <f t="shared" ref="J38:J55" si="25">SUMIFS(AQ:AQ,$AK:$AK,$W38,$AL:$AL,$X38,$AM:$AM,$Y38)/1000+K38-L38</f>
        <v>20483923.277182523</v>
      </c>
      <c r="K38" s="254">
        <v>1683853.0020000001</v>
      </c>
      <c r="L38" s="255">
        <v>885964.17799999996</v>
      </c>
      <c r="M38" s="52">
        <f t="shared" ref="M38:M55" si="26">SUMIFS(AJ:AJ,$AB:$AB,$W38,$AC:$AC,$X38,$AD:$AD,$Y38)/1000+SUMIFS(AR:AR,$AK:$AK,$W38,$AL:$AL,$X38,$AM:$AM,$Y38)/1000</f>
        <v>11180.503314658938</v>
      </c>
      <c r="N38" s="231"/>
      <c r="O38" s="231"/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285</v>
      </c>
      <c r="AE38" s="97">
        <v>0</v>
      </c>
      <c r="AF38" s="97">
        <v>0</v>
      </c>
      <c r="AG38" s="97">
        <v>0</v>
      </c>
      <c r="AH38" s="97">
        <v>0</v>
      </c>
      <c r="AI38" s="97">
        <v>0</v>
      </c>
      <c r="AJ38" s="97">
        <v>0</v>
      </c>
      <c r="AK38" s="9" t="s">
        <v>4</v>
      </c>
      <c r="AL38" s="9" t="s">
        <v>6</v>
      </c>
      <c r="AM38" s="9" t="s">
        <v>285</v>
      </c>
      <c r="AN38" s="97">
        <v>615168400.11158013</v>
      </c>
      <c r="AO38" s="97">
        <v>0</v>
      </c>
      <c r="AP38" s="97">
        <v>0</v>
      </c>
      <c r="AQ38" s="97">
        <v>615168400.11158013</v>
      </c>
      <c r="AR38" s="97">
        <v>271031.98156954738</v>
      </c>
    </row>
    <row r="39" spans="2:44" x14ac:dyDescent="0.3">
      <c r="B39" s="45"/>
      <c r="C39" s="46" t="s">
        <v>24</v>
      </c>
      <c r="D39" s="47"/>
      <c r="E39" s="84">
        <f t="shared" si="23"/>
        <v>30271566.928944349</v>
      </c>
      <c r="F39" s="49"/>
      <c r="G39" s="85">
        <f t="shared" si="24"/>
        <v>-11847678.141692881</v>
      </c>
      <c r="H39" s="254">
        <v>0</v>
      </c>
      <c r="I39" s="255">
        <v>32831036.874000002</v>
      </c>
      <c r="J39" s="51">
        <f t="shared" si="25"/>
        <v>42142354.363745093</v>
      </c>
      <c r="K39" s="254">
        <v>24538922.785999998</v>
      </c>
      <c r="L39" s="255">
        <v>7751087.1909999996</v>
      </c>
      <c r="M39" s="52">
        <f t="shared" si="26"/>
        <v>23109.293107862148</v>
      </c>
      <c r="N39" s="231"/>
      <c r="O39" s="231"/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286</v>
      </c>
      <c r="AE39" s="97">
        <v>0</v>
      </c>
      <c r="AF39" s="97">
        <v>0</v>
      </c>
      <c r="AG39" s="97">
        <v>0</v>
      </c>
      <c r="AH39" s="97">
        <v>0</v>
      </c>
      <c r="AI39" s="97">
        <v>0</v>
      </c>
      <c r="AJ39" s="97">
        <v>0</v>
      </c>
      <c r="AK39" s="9" t="s">
        <v>4</v>
      </c>
      <c r="AL39" s="9" t="s">
        <v>6</v>
      </c>
      <c r="AM39" s="9" t="s">
        <v>286</v>
      </c>
      <c r="AN39" s="97">
        <v>59864786.648708433</v>
      </c>
      <c r="AO39" s="97">
        <v>0</v>
      </c>
      <c r="AP39" s="97">
        <v>0</v>
      </c>
      <c r="AQ39" s="97">
        <v>59864786.648708433</v>
      </c>
      <c r="AR39" s="97">
        <v>35253.62760297225</v>
      </c>
    </row>
    <row r="40" spans="2:44" x14ac:dyDescent="0.3">
      <c r="B40" s="45"/>
      <c r="C40" s="46" t="s">
        <v>73</v>
      </c>
      <c r="D40" s="47"/>
      <c r="E40" s="84">
        <f t="shared" si="23"/>
        <v>97504163.417712137</v>
      </c>
      <c r="F40" s="49"/>
      <c r="G40" s="85">
        <f t="shared" si="24"/>
        <v>-169726.50821904838</v>
      </c>
      <c r="H40" s="254">
        <v>0</v>
      </c>
      <c r="I40" s="255">
        <v>11215031.199999999</v>
      </c>
      <c r="J40" s="51">
        <f t="shared" si="25"/>
        <v>97732155.755670726</v>
      </c>
      <c r="K40" s="254">
        <v>12326368.278999999</v>
      </c>
      <c r="L40" s="255">
        <v>0</v>
      </c>
      <c r="M40" s="52">
        <f t="shared" si="26"/>
        <v>58265.829739534602</v>
      </c>
      <c r="N40" s="231"/>
      <c r="O40" s="231"/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287</v>
      </c>
      <c r="AE40" s="97">
        <v>8048522.8447527327</v>
      </c>
      <c r="AF40" s="97">
        <v>2698181351.4787621</v>
      </c>
      <c r="AG40" s="97">
        <v>0</v>
      </c>
      <c r="AH40" s="97">
        <v>115496406.9123089</v>
      </c>
      <c r="AI40" s="97">
        <v>2805629235.5463181</v>
      </c>
      <c r="AJ40" s="97">
        <v>1231397.8423423299</v>
      </c>
      <c r="AK40" s="9" t="s">
        <v>4</v>
      </c>
      <c r="AL40" s="9" t="s">
        <v>6</v>
      </c>
      <c r="AM40" s="9" t="s">
        <v>287</v>
      </c>
      <c r="AN40" s="97">
        <v>2376964209.2516632</v>
      </c>
      <c r="AO40" s="97">
        <v>0</v>
      </c>
      <c r="AP40" s="97">
        <v>0</v>
      </c>
      <c r="AQ40" s="97">
        <v>2376964209.2516632</v>
      </c>
      <c r="AR40" s="97">
        <v>1020347.506601959</v>
      </c>
    </row>
    <row r="41" spans="2:44" x14ac:dyDescent="0.3">
      <c r="B41" s="45"/>
      <c r="C41" s="46" t="s">
        <v>74</v>
      </c>
      <c r="D41" s="47"/>
      <c r="E41" s="84">
        <f t="shared" si="23"/>
        <v>2958240.681132698</v>
      </c>
      <c r="F41" s="49"/>
      <c r="G41" s="85">
        <f t="shared" si="24"/>
        <v>-206280.5347836389</v>
      </c>
      <c r="H41" s="254">
        <v>0</v>
      </c>
      <c r="I41" s="255">
        <v>1250908.74</v>
      </c>
      <c r="J41" s="51">
        <f t="shared" si="25"/>
        <v>3165901.3140132907</v>
      </c>
      <c r="K41" s="254">
        <v>1040110.858</v>
      </c>
      <c r="L41" s="255">
        <v>0</v>
      </c>
      <c r="M41" s="52">
        <f t="shared" si="26"/>
        <v>1380.0980969535749</v>
      </c>
      <c r="N41" s="231"/>
      <c r="O41" s="231"/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288</v>
      </c>
      <c r="AE41" s="97">
        <v>5726646.4359461814</v>
      </c>
      <c r="AF41" s="97">
        <v>4256087575.678659</v>
      </c>
      <c r="AG41" s="97">
        <v>0</v>
      </c>
      <c r="AH41" s="97">
        <v>178104692.376243</v>
      </c>
      <c r="AI41" s="97">
        <v>4428465621.6189566</v>
      </c>
      <c r="AJ41" s="97">
        <v>2582796.2202738519</v>
      </c>
      <c r="AK41" s="9" t="s">
        <v>4</v>
      </c>
      <c r="AL41" s="9" t="s">
        <v>6</v>
      </c>
      <c r="AM41" s="9" t="s">
        <v>288</v>
      </c>
      <c r="AN41" s="97">
        <v>783151481.58034933</v>
      </c>
      <c r="AO41" s="97">
        <v>0</v>
      </c>
      <c r="AP41" s="97">
        <v>0</v>
      </c>
      <c r="AQ41" s="97">
        <v>783151481.58034933</v>
      </c>
      <c r="AR41" s="97">
        <v>454040.85347098211</v>
      </c>
    </row>
    <row r="42" spans="2:44" x14ac:dyDescent="0.3">
      <c r="B42" s="45"/>
      <c r="C42" s="46" t="s">
        <v>75</v>
      </c>
      <c r="D42" s="47"/>
      <c r="E42" s="84">
        <f t="shared" si="23"/>
        <v>54857950.35406784</v>
      </c>
      <c r="F42" s="49"/>
      <c r="G42" s="85">
        <f t="shared" si="24"/>
        <v>4219524.3013960272</v>
      </c>
      <c r="H42" s="254">
        <v>0</v>
      </c>
      <c r="I42" s="255">
        <v>19206295.170000002</v>
      </c>
      <c r="J42" s="51">
        <f t="shared" si="25"/>
        <v>50656609.231514171</v>
      </c>
      <c r="K42" s="254">
        <v>17536396.497000001</v>
      </c>
      <c r="L42" s="255">
        <v>0</v>
      </c>
      <c r="M42" s="52">
        <f t="shared" si="26"/>
        <v>18183.178842354653</v>
      </c>
      <c r="N42" s="231"/>
      <c r="O42" s="231"/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290</v>
      </c>
      <c r="AE42" s="97">
        <v>0</v>
      </c>
      <c r="AF42" s="97">
        <v>0</v>
      </c>
      <c r="AG42" s="97">
        <v>0</v>
      </c>
      <c r="AH42" s="97">
        <v>0</v>
      </c>
      <c r="AI42" s="97">
        <v>0</v>
      </c>
      <c r="AJ42" s="97">
        <v>0</v>
      </c>
      <c r="AK42" s="9" t="s">
        <v>4</v>
      </c>
      <c r="AL42" s="9" t="s">
        <v>6</v>
      </c>
      <c r="AM42" s="9" t="s">
        <v>289</v>
      </c>
      <c r="AN42" s="97">
        <v>3424582969.8013139</v>
      </c>
      <c r="AO42" s="97">
        <v>0</v>
      </c>
      <c r="AP42" s="97">
        <v>0</v>
      </c>
      <c r="AQ42" s="97">
        <v>3424582969.8013139</v>
      </c>
      <c r="AR42" s="97">
        <v>1834340.9563457151</v>
      </c>
    </row>
    <row r="43" spans="2:44" x14ac:dyDescent="0.3">
      <c r="B43" s="45"/>
      <c r="C43" s="46" t="s">
        <v>25</v>
      </c>
      <c r="D43" s="47"/>
      <c r="E43" s="84">
        <f t="shared" si="23"/>
        <v>25461249.178073559</v>
      </c>
      <c r="F43" s="49"/>
      <c r="G43" s="85">
        <f t="shared" si="24"/>
        <v>3086041.34178349</v>
      </c>
      <c r="H43" s="254">
        <v>0</v>
      </c>
      <c r="I43" s="255">
        <v>19675388.221000001</v>
      </c>
      <c r="J43" s="51">
        <f t="shared" si="25"/>
        <v>22390826.334028553</v>
      </c>
      <c r="K43" s="254">
        <v>20919501.197999999</v>
      </c>
      <c r="L43" s="255">
        <v>0</v>
      </c>
      <c r="M43" s="52">
        <f t="shared" si="26"/>
        <v>15618.497738483273</v>
      </c>
      <c r="N43" s="231"/>
      <c r="O43" s="231"/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291</v>
      </c>
      <c r="AE43" s="97">
        <v>0</v>
      </c>
      <c r="AF43" s="97">
        <v>0</v>
      </c>
      <c r="AG43" s="97">
        <v>0</v>
      </c>
      <c r="AH43" s="97">
        <v>0</v>
      </c>
      <c r="AI43" s="97">
        <v>0</v>
      </c>
      <c r="AJ43" s="97">
        <v>0</v>
      </c>
      <c r="AK43" s="9" t="s">
        <v>5</v>
      </c>
      <c r="AL43" s="9" t="s">
        <v>6</v>
      </c>
      <c r="AM43" s="9" t="s">
        <v>285</v>
      </c>
      <c r="AN43" s="97">
        <v>290130145162.61932</v>
      </c>
      <c r="AO43" s="97">
        <v>103376801364.88451</v>
      </c>
      <c r="AP43" s="97">
        <v>183762354.60733971</v>
      </c>
      <c r="AQ43" s="97">
        <v>393690708882.11108</v>
      </c>
      <c r="AR43" s="97">
        <v>0</v>
      </c>
    </row>
    <row r="44" spans="2:44" x14ac:dyDescent="0.3">
      <c r="B44" s="45"/>
      <c r="C44" s="46" t="s">
        <v>76</v>
      </c>
      <c r="D44" s="47"/>
      <c r="E44" s="84">
        <f t="shared" si="23"/>
        <v>-37446.739000000001</v>
      </c>
      <c r="F44" s="49"/>
      <c r="G44" s="85">
        <f t="shared" si="24"/>
        <v>0</v>
      </c>
      <c r="H44" s="254">
        <v>0</v>
      </c>
      <c r="I44" s="255">
        <v>0</v>
      </c>
      <c r="J44" s="51">
        <f t="shared" si="25"/>
        <v>-37446.739000000001</v>
      </c>
      <c r="K44" s="254">
        <v>-37446.739000000001</v>
      </c>
      <c r="L44" s="255">
        <v>0</v>
      </c>
      <c r="M44" s="52">
        <f t="shared" si="26"/>
        <v>0</v>
      </c>
      <c r="N44" s="231"/>
      <c r="O44" s="231"/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289</v>
      </c>
      <c r="AE44" s="97">
        <v>0</v>
      </c>
      <c r="AF44" s="97">
        <v>0</v>
      </c>
      <c r="AG44" s="97">
        <v>0</v>
      </c>
      <c r="AH44" s="97">
        <v>0</v>
      </c>
      <c r="AI44" s="97">
        <v>0</v>
      </c>
      <c r="AJ44" s="97">
        <v>0</v>
      </c>
      <c r="AK44" s="9" t="s">
        <v>5</v>
      </c>
      <c r="AL44" s="9" t="s">
        <v>6</v>
      </c>
      <c r="AM44" s="9" t="s">
        <v>286</v>
      </c>
      <c r="AN44" s="97">
        <v>71903964973.257355</v>
      </c>
      <c r="AO44" s="97">
        <v>20344157080.458832</v>
      </c>
      <c r="AP44" s="97">
        <v>41250352.032860219</v>
      </c>
      <c r="AQ44" s="97">
        <v>92289372405.749039</v>
      </c>
      <c r="AR44" s="97">
        <v>0</v>
      </c>
    </row>
    <row r="45" spans="2:44" x14ac:dyDescent="0.3">
      <c r="B45" s="45"/>
      <c r="C45" s="46" t="s">
        <v>77</v>
      </c>
      <c r="D45" s="47"/>
      <c r="E45" s="84">
        <f t="shared" si="23"/>
        <v>11530092.152246386</v>
      </c>
      <c r="F45" s="49"/>
      <c r="G45" s="85">
        <f t="shared" si="24"/>
        <v>4204547.2948000757</v>
      </c>
      <c r="H45" s="254">
        <v>0</v>
      </c>
      <c r="I45" s="255">
        <v>187745.77</v>
      </c>
      <c r="J45" s="51">
        <f t="shared" si="25"/>
        <v>7329311.5289485846</v>
      </c>
      <c r="K45" s="254">
        <v>5266862.9139999999</v>
      </c>
      <c r="L45" s="255">
        <v>0</v>
      </c>
      <c r="M45" s="52">
        <f t="shared" si="26"/>
        <v>3766.6715022739154</v>
      </c>
      <c r="N45" s="231"/>
      <c r="O45" s="231"/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285</v>
      </c>
      <c r="AE45" s="97">
        <v>1806615711.352659</v>
      </c>
      <c r="AF45" s="97">
        <v>388734431334.60553</v>
      </c>
      <c r="AG45" s="97">
        <v>287531056.1957168</v>
      </c>
      <c r="AH45" s="97">
        <v>17127986964.732189</v>
      </c>
      <c r="AI45" s="97">
        <v>404343333644.18073</v>
      </c>
      <c r="AJ45" s="97">
        <v>0</v>
      </c>
      <c r="AK45" s="9" t="s">
        <v>5</v>
      </c>
      <c r="AL45" s="9" t="s">
        <v>6</v>
      </c>
      <c r="AM45" s="9" t="s">
        <v>287</v>
      </c>
      <c r="AN45" s="97">
        <v>106729152219.078</v>
      </c>
      <c r="AO45" s="97">
        <v>32681837001.638641</v>
      </c>
      <c r="AP45" s="97">
        <v>52376251.721900053</v>
      </c>
      <c r="AQ45" s="97">
        <v>139463365472.43851</v>
      </c>
      <c r="AR45" s="97">
        <v>0</v>
      </c>
    </row>
    <row r="46" spans="2:44" x14ac:dyDescent="0.3">
      <c r="B46" s="45"/>
      <c r="C46" s="46" t="s">
        <v>26</v>
      </c>
      <c r="D46" s="47"/>
      <c r="E46" s="84">
        <f t="shared" si="23"/>
        <v>35997656.84139166</v>
      </c>
      <c r="F46" s="49"/>
      <c r="G46" s="85">
        <f t="shared" si="24"/>
        <v>18088815.04712614</v>
      </c>
      <c r="H46" s="254">
        <v>0</v>
      </c>
      <c r="I46" s="255">
        <v>10532071.34</v>
      </c>
      <c r="J46" s="51">
        <f t="shared" si="25"/>
        <v>17924880.534288883</v>
      </c>
      <c r="K46" s="254">
        <v>9963421.7290000003</v>
      </c>
      <c r="L46" s="255">
        <v>0</v>
      </c>
      <c r="M46" s="52">
        <f t="shared" si="26"/>
        <v>16038.74002336507</v>
      </c>
      <c r="N46" s="231"/>
      <c r="O46" s="231"/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286</v>
      </c>
      <c r="AE46" s="97">
        <v>2345602561.8922958</v>
      </c>
      <c r="AF46" s="97">
        <v>640421023797.74243</v>
      </c>
      <c r="AG46" s="97">
        <v>469261176.41548151</v>
      </c>
      <c r="AH46" s="97">
        <v>27961815014.439449</v>
      </c>
      <c r="AI46" s="97">
        <v>666506497426.70496</v>
      </c>
      <c r="AJ46" s="97">
        <v>0</v>
      </c>
      <c r="AK46" s="9" t="s">
        <v>5</v>
      </c>
      <c r="AL46" s="9" t="s">
        <v>6</v>
      </c>
      <c r="AM46" s="9" t="s">
        <v>288</v>
      </c>
      <c r="AN46" s="97">
        <v>21384490531.871632</v>
      </c>
      <c r="AO46" s="97">
        <v>6667490815.7697964</v>
      </c>
      <c r="AP46" s="97">
        <v>16678368.116381761</v>
      </c>
      <c r="AQ46" s="97">
        <v>28068659715.757809</v>
      </c>
      <c r="AR46" s="97">
        <v>0</v>
      </c>
    </row>
    <row r="47" spans="2:44" x14ac:dyDescent="0.3">
      <c r="B47" s="45"/>
      <c r="C47" s="46" t="s">
        <v>27</v>
      </c>
      <c r="D47" s="47"/>
      <c r="E47" s="84">
        <f t="shared" si="23"/>
        <v>683531.24763001071</v>
      </c>
      <c r="F47" s="49"/>
      <c r="G47" s="85">
        <f t="shared" si="24"/>
        <v>-1442032.1915</v>
      </c>
      <c r="H47" s="254">
        <v>0</v>
      </c>
      <c r="I47" s="255">
        <v>1442032.1915</v>
      </c>
      <c r="J47" s="51">
        <f t="shared" si="25"/>
        <v>2125834.4711115803</v>
      </c>
      <c r="K47" s="254">
        <v>1510666.071</v>
      </c>
      <c r="L47" s="255">
        <v>0</v>
      </c>
      <c r="M47" s="52">
        <f t="shared" si="26"/>
        <v>271.03198156954738</v>
      </c>
      <c r="N47" s="231"/>
      <c r="O47" s="231"/>
      <c r="W47" s="5" t="s">
        <v>4</v>
      </c>
      <c r="X47" s="5" t="s">
        <v>38</v>
      </c>
      <c r="Y47" s="3" t="s">
        <v>48</v>
      </c>
      <c r="AB47" s="9" t="s">
        <v>5</v>
      </c>
      <c r="AC47" s="9" t="s">
        <v>6</v>
      </c>
      <c r="AD47" s="9" t="s">
        <v>287</v>
      </c>
      <c r="AE47" s="97">
        <v>513053538.83262068</v>
      </c>
      <c r="AF47" s="97">
        <v>113631556630.46249</v>
      </c>
      <c r="AG47" s="97">
        <v>69167264.484791368</v>
      </c>
      <c r="AH47" s="97">
        <v>4557946653.0699492</v>
      </c>
      <c r="AI47" s="97">
        <v>117745617009.1846</v>
      </c>
      <c r="AJ47" s="97">
        <v>0</v>
      </c>
      <c r="AK47" s="9" t="s">
        <v>5</v>
      </c>
      <c r="AL47" s="9" t="s">
        <v>6</v>
      </c>
      <c r="AM47" s="9" t="s">
        <v>290</v>
      </c>
      <c r="AN47" s="97">
        <v>50737334289.166573</v>
      </c>
      <c r="AO47" s="97">
        <v>12698249010.40144</v>
      </c>
      <c r="AP47" s="97">
        <v>21584898.242004272</v>
      </c>
      <c r="AQ47" s="97">
        <v>63457168197.81002</v>
      </c>
      <c r="AR47" s="97">
        <v>0</v>
      </c>
    </row>
    <row r="48" spans="2:44" x14ac:dyDescent="0.3">
      <c r="B48" s="45"/>
      <c r="C48" s="46" t="s">
        <v>28</v>
      </c>
      <c r="D48" s="47"/>
      <c r="E48" s="84">
        <f t="shared" si="23"/>
        <v>128463.41252110546</v>
      </c>
      <c r="F48" s="49"/>
      <c r="G48" s="85">
        <f t="shared" si="24"/>
        <v>-1442032.1915</v>
      </c>
      <c r="H48" s="254">
        <v>0</v>
      </c>
      <c r="I48" s="255">
        <v>1442032.1915</v>
      </c>
      <c r="J48" s="51">
        <f t="shared" si="25"/>
        <v>1570530.8576487084</v>
      </c>
      <c r="K48" s="254">
        <v>1510666.071</v>
      </c>
      <c r="L48" s="255">
        <v>0</v>
      </c>
      <c r="M48" s="52">
        <f t="shared" si="26"/>
        <v>35.253627602972252</v>
      </c>
      <c r="N48" s="231"/>
      <c r="O48" s="231"/>
      <c r="W48" s="5" t="s">
        <v>4</v>
      </c>
      <c r="X48" s="5" t="s">
        <v>38</v>
      </c>
      <c r="Y48" s="3" t="s">
        <v>49</v>
      </c>
      <c r="AB48" s="9" t="s">
        <v>5</v>
      </c>
      <c r="AC48" s="9" t="s">
        <v>6</v>
      </c>
      <c r="AD48" s="9" t="s">
        <v>288</v>
      </c>
      <c r="AE48" s="97">
        <v>415131149.01083142</v>
      </c>
      <c r="AF48" s="97">
        <v>164551053750.57239</v>
      </c>
      <c r="AG48" s="97">
        <v>158092440.77637631</v>
      </c>
      <c r="AH48" s="97">
        <v>6592147620.9705153</v>
      </c>
      <c r="AI48" s="97">
        <v>170886162663.3085</v>
      </c>
      <c r="AJ48" s="97">
        <v>0</v>
      </c>
      <c r="AK48" s="9" t="s">
        <v>5</v>
      </c>
      <c r="AL48" s="9" t="s">
        <v>6</v>
      </c>
      <c r="AM48" s="9" t="s">
        <v>291</v>
      </c>
      <c r="AN48" s="97">
        <v>8677460502.9471741</v>
      </c>
      <c r="AO48" s="97">
        <v>3379825929.2546859</v>
      </c>
      <c r="AP48" s="97">
        <v>13298213.937634731</v>
      </c>
      <c r="AQ48" s="97">
        <v>12070584646.1395</v>
      </c>
      <c r="AR48" s="97">
        <v>0</v>
      </c>
    </row>
    <row r="49" spans="2:44" x14ac:dyDescent="0.3">
      <c r="B49" s="45"/>
      <c r="C49" s="46" t="s">
        <v>29</v>
      </c>
      <c r="D49" s="47"/>
      <c r="E49" s="84">
        <f t="shared" si="23"/>
        <v>5180341.6994490372</v>
      </c>
      <c r="F49" s="49"/>
      <c r="G49" s="85">
        <f t="shared" si="24"/>
        <v>2805629.2355463179</v>
      </c>
      <c r="H49" s="254">
        <v>0</v>
      </c>
      <c r="I49" s="255">
        <v>0</v>
      </c>
      <c r="J49" s="51">
        <f t="shared" si="25"/>
        <v>2376964.2092516632</v>
      </c>
      <c r="K49" s="254">
        <v>0</v>
      </c>
      <c r="L49" s="255">
        <v>0</v>
      </c>
      <c r="M49" s="52">
        <f t="shared" si="26"/>
        <v>2251.7453489442892</v>
      </c>
      <c r="N49" s="231"/>
      <c r="O49" s="231"/>
      <c r="W49" s="5" t="s">
        <v>4</v>
      </c>
      <c r="X49" s="5" t="s">
        <v>38</v>
      </c>
      <c r="Y49" s="3" t="s">
        <v>50</v>
      </c>
      <c r="AB49" s="9" t="s">
        <v>5</v>
      </c>
      <c r="AC49" s="9" t="s">
        <v>6</v>
      </c>
      <c r="AD49" s="9" t="s">
        <v>290</v>
      </c>
      <c r="AE49" s="97">
        <v>5539567713.2371912</v>
      </c>
      <c r="AF49" s="97">
        <v>48641353650.976128</v>
      </c>
      <c r="AG49" s="97">
        <v>27580870.082437169</v>
      </c>
      <c r="AH49" s="97">
        <v>1876020532.9107831</v>
      </c>
      <c r="AI49" s="97">
        <v>45005387340.732147</v>
      </c>
      <c r="AJ49" s="97">
        <v>0</v>
      </c>
      <c r="AK49" s="9" t="s">
        <v>5</v>
      </c>
      <c r="AL49" s="9" t="s">
        <v>6</v>
      </c>
      <c r="AM49" s="9" t="s">
        <v>289</v>
      </c>
      <c r="AN49" s="97">
        <v>13424903282.053579</v>
      </c>
      <c r="AO49" s="97">
        <v>5242089104.7798071</v>
      </c>
      <c r="AP49" s="97">
        <v>16275368.895079641</v>
      </c>
      <c r="AQ49" s="97">
        <v>18683267755.72847</v>
      </c>
      <c r="AR49" s="97">
        <v>0</v>
      </c>
    </row>
    <row r="50" spans="2:44" x14ac:dyDescent="0.3">
      <c r="B50" s="45"/>
      <c r="C50" s="46" t="s">
        <v>30</v>
      </c>
      <c r="D50" s="47"/>
      <c r="E50" s="84">
        <f t="shared" si="23"/>
        <v>5208580.2661255607</v>
      </c>
      <c r="F50" s="49"/>
      <c r="G50" s="85">
        <f t="shared" si="24"/>
        <v>4428465.6216189563</v>
      </c>
      <c r="H50" s="254">
        <v>0</v>
      </c>
      <c r="I50" s="255">
        <v>0</v>
      </c>
      <c r="J50" s="51">
        <f t="shared" si="25"/>
        <v>783151.48158034938</v>
      </c>
      <c r="K50" s="254">
        <v>0</v>
      </c>
      <c r="L50" s="255">
        <v>0</v>
      </c>
      <c r="M50" s="52">
        <f t="shared" si="26"/>
        <v>3036.837073744834</v>
      </c>
      <c r="N50" s="231"/>
      <c r="O50" s="231"/>
      <c r="W50" s="5" t="s">
        <v>4</v>
      </c>
      <c r="X50" s="5" t="s">
        <v>38</v>
      </c>
      <c r="Y50" s="3" t="s">
        <v>51</v>
      </c>
      <c r="AB50" s="9" t="s">
        <v>5</v>
      </c>
      <c r="AC50" s="9" t="s">
        <v>6</v>
      </c>
      <c r="AD50" s="9" t="s">
        <v>291</v>
      </c>
      <c r="AE50" s="97">
        <v>7776744256.0651808</v>
      </c>
      <c r="AF50" s="97">
        <v>64924265039.84288</v>
      </c>
      <c r="AG50" s="97">
        <v>111857288.59488159</v>
      </c>
      <c r="AH50" s="97">
        <v>2487251556.6544499</v>
      </c>
      <c r="AI50" s="97">
        <v>59746629629.027023</v>
      </c>
      <c r="AJ50" s="97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4">
        <f t="shared" si="23"/>
        <v>0</v>
      </c>
      <c r="F51" s="49"/>
      <c r="G51" s="85">
        <f t="shared" si="24"/>
        <v>0</v>
      </c>
      <c r="H51" s="254">
        <v>0</v>
      </c>
      <c r="I51" s="255">
        <v>0</v>
      </c>
      <c r="J51" s="51">
        <f t="shared" si="25"/>
        <v>0</v>
      </c>
      <c r="K51" s="254">
        <v>0</v>
      </c>
      <c r="L51" s="255">
        <v>0</v>
      </c>
      <c r="M51" s="52">
        <f t="shared" si="26"/>
        <v>0</v>
      </c>
      <c r="N51" s="231"/>
      <c r="O51" s="231"/>
      <c r="W51" s="5" t="s">
        <v>4</v>
      </c>
      <c r="X51" s="5" t="s">
        <v>38</v>
      </c>
      <c r="Y51" s="3" t="s">
        <v>52</v>
      </c>
      <c r="AB51" s="9" t="s">
        <v>5</v>
      </c>
      <c r="AC51" s="9" t="s">
        <v>6</v>
      </c>
      <c r="AD51" s="9" t="s">
        <v>289</v>
      </c>
      <c r="AE51" s="97">
        <v>2847776039.3989182</v>
      </c>
      <c r="AF51" s="97">
        <v>24870748045.548931</v>
      </c>
      <c r="AG51" s="97">
        <v>33859987.409376509</v>
      </c>
      <c r="AH51" s="97">
        <v>2269559092.3725319</v>
      </c>
      <c r="AI51" s="97">
        <v>24326391085.931919</v>
      </c>
      <c r="AJ51" s="97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4">
        <f t="shared" si="23"/>
        <v>0</v>
      </c>
      <c r="F52" s="49"/>
      <c r="G52" s="85">
        <f t="shared" si="24"/>
        <v>0</v>
      </c>
      <c r="H52" s="254">
        <v>0</v>
      </c>
      <c r="I52" s="255">
        <v>0</v>
      </c>
      <c r="J52" s="51">
        <f t="shared" si="25"/>
        <v>0</v>
      </c>
      <c r="K52" s="254">
        <v>0</v>
      </c>
      <c r="L52" s="255">
        <v>0</v>
      </c>
      <c r="M52" s="52">
        <f t="shared" si="26"/>
        <v>0</v>
      </c>
      <c r="N52" s="231"/>
      <c r="O52" s="231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4">
        <f t="shared" si="23"/>
        <v>3422748.628844968</v>
      </c>
      <c r="F53" s="49"/>
      <c r="G53" s="85">
        <f t="shared" si="24"/>
        <v>0</v>
      </c>
      <c r="H53" s="254">
        <v>0</v>
      </c>
      <c r="I53" s="255">
        <v>0</v>
      </c>
      <c r="J53" s="51">
        <f t="shared" si="25"/>
        <v>3424582.9698013137</v>
      </c>
      <c r="K53" s="254">
        <v>0</v>
      </c>
      <c r="L53" s="255">
        <v>0</v>
      </c>
      <c r="M53" s="52">
        <f t="shared" si="26"/>
        <v>1834.3409563457151</v>
      </c>
      <c r="N53" s="231"/>
      <c r="O53" s="231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4">
        <f t="shared" si="23"/>
        <v>95715.825090956321</v>
      </c>
      <c r="F54" s="49"/>
      <c r="G54" s="85">
        <f t="shared" si="24"/>
        <v>-4320.3024332078994</v>
      </c>
      <c r="H54" s="254">
        <v>0</v>
      </c>
      <c r="I54" s="255">
        <v>0</v>
      </c>
      <c r="J54" s="51">
        <f t="shared" si="25"/>
        <v>100092.02883708059</v>
      </c>
      <c r="K54" s="254">
        <v>0</v>
      </c>
      <c r="L54" s="255">
        <v>0</v>
      </c>
      <c r="M54" s="52">
        <f t="shared" si="26"/>
        <v>55.901312916373655</v>
      </c>
      <c r="N54" s="231"/>
      <c r="O54" s="231"/>
      <c r="W54" s="5" t="s">
        <v>4</v>
      </c>
      <c r="X54" s="5" t="s">
        <v>38</v>
      </c>
      <c r="Y54" s="3" t="s">
        <v>17</v>
      </c>
    </row>
    <row r="55" spans="2:44" x14ac:dyDescent="0.3">
      <c r="B55" s="54"/>
      <c r="C55" s="55" t="s">
        <v>35</v>
      </c>
      <c r="D55" s="56"/>
      <c r="E55" s="86">
        <f t="shared" si="23"/>
        <v>75081068.444236115</v>
      </c>
      <c r="F55" s="58"/>
      <c r="G55" s="87">
        <f t="shared" si="24"/>
        <v>21964495.311941329</v>
      </c>
      <c r="H55" s="256">
        <v>0</v>
      </c>
      <c r="I55" s="257">
        <v>102093.872</v>
      </c>
      <c r="J55" s="60">
        <f t="shared" si="25"/>
        <v>53163427.504375078</v>
      </c>
      <c r="K55" s="256">
        <v>1058286.477</v>
      </c>
      <c r="L55" s="257">
        <v>0</v>
      </c>
      <c r="M55" s="61">
        <f t="shared" si="26"/>
        <v>46854.37208030012</v>
      </c>
      <c r="N55" s="231"/>
      <c r="O55" s="231"/>
      <c r="W55" s="6" t="s">
        <v>4</v>
      </c>
      <c r="X55" s="6" t="s">
        <v>39</v>
      </c>
      <c r="Y55" s="4" t="s">
        <v>40</v>
      </c>
    </row>
    <row r="56" spans="2:44" x14ac:dyDescent="0.3">
      <c r="B56" s="62"/>
      <c r="C56" s="62"/>
      <c r="D56" s="62"/>
      <c r="E56" s="62"/>
      <c r="F56" s="62"/>
      <c r="G56" s="62"/>
      <c r="H56" s="62"/>
      <c r="I56" s="11"/>
      <c r="J56" s="35"/>
      <c r="K56" s="62"/>
      <c r="L56" s="62"/>
      <c r="M56" s="62"/>
    </row>
    <row r="57" spans="2:44" x14ac:dyDescent="0.3">
      <c r="B57" s="63" t="s">
        <v>78</v>
      </c>
      <c r="C57" s="62"/>
      <c r="D57" s="62"/>
      <c r="E57" s="62"/>
      <c r="F57" s="62"/>
      <c r="G57" s="62"/>
      <c r="H57" s="62"/>
      <c r="I57" s="11"/>
      <c r="J57" s="35"/>
      <c r="K57" s="11"/>
      <c r="L57" s="11"/>
      <c r="M57" s="11"/>
    </row>
    <row r="58" spans="2:44" x14ac:dyDescent="0.3">
      <c r="B58" s="88" t="s">
        <v>92</v>
      </c>
      <c r="C58" s="62"/>
      <c r="D58" s="62"/>
      <c r="E58" s="62"/>
      <c r="F58" s="62"/>
      <c r="G58" s="62"/>
      <c r="H58" s="62"/>
      <c r="I58" s="240"/>
      <c r="J58" s="35"/>
      <c r="K58" s="11"/>
      <c r="L58" s="11"/>
      <c r="M58" s="11"/>
    </row>
    <row r="59" spans="2:44" x14ac:dyDescent="0.3">
      <c r="B59" s="62" t="s">
        <v>93</v>
      </c>
      <c r="C59" s="62"/>
      <c r="D59" s="62"/>
      <c r="E59" s="62"/>
      <c r="F59" s="62"/>
      <c r="G59" s="62"/>
      <c r="H59" s="62"/>
      <c r="I59" s="11"/>
      <c r="J59" s="35"/>
      <c r="K59" s="62"/>
      <c r="L59" s="62"/>
      <c r="M59" s="62"/>
    </row>
    <row r="60" spans="2:44" x14ac:dyDescent="0.3">
      <c r="B60" s="62" t="s">
        <v>94</v>
      </c>
      <c r="C60" s="62"/>
      <c r="D60" s="62"/>
      <c r="E60" s="62"/>
      <c r="F60" s="62"/>
      <c r="G60" s="62"/>
      <c r="H60" s="62"/>
      <c r="I60" s="11"/>
      <c r="J60" s="35"/>
      <c r="K60" s="62"/>
      <c r="L60" s="62"/>
      <c r="M60" s="62"/>
    </row>
    <row r="61" spans="2:44" x14ac:dyDescent="0.3">
      <c r="B61" s="88" t="s">
        <v>95</v>
      </c>
      <c r="C61" s="88"/>
      <c r="D61" s="88"/>
      <c r="E61" s="88"/>
      <c r="F61" s="88"/>
      <c r="G61" s="88"/>
      <c r="H61" s="62"/>
      <c r="I61" s="11"/>
      <c r="J61" s="35"/>
      <c r="K61" s="62"/>
      <c r="L61" s="62"/>
      <c r="M61" s="62"/>
    </row>
    <row r="62" spans="2:44" x14ac:dyDescent="0.3">
      <c r="B62" s="88" t="s">
        <v>96</v>
      </c>
      <c r="C62" s="88"/>
      <c r="D62" s="88"/>
      <c r="E62" s="88"/>
      <c r="F62" s="88"/>
      <c r="G62" s="88"/>
      <c r="H62" s="62"/>
      <c r="I62" s="11"/>
      <c r="J62" s="35"/>
      <c r="K62" s="62"/>
      <c r="L62" s="62"/>
      <c r="M62" s="62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"/>
  <sheetViews>
    <sheetView topLeftCell="Z1" zoomScale="85" zoomScaleNormal="85" workbookViewId="0">
      <selection activeCell="Z20" sqref="Z20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89" t="s">
        <v>38</v>
      </c>
      <c r="E1" s="190" t="s">
        <v>39</v>
      </c>
      <c r="F1" s="191" t="s">
        <v>42</v>
      </c>
      <c r="G1" s="192"/>
      <c r="H1" s="189" t="s">
        <v>39</v>
      </c>
      <c r="I1" s="191" t="s">
        <v>42</v>
      </c>
      <c r="J1" s="194"/>
      <c r="K1" s="194"/>
      <c r="L1" s="189" t="s">
        <v>38</v>
      </c>
      <c r="M1" s="190" t="s">
        <v>39</v>
      </c>
      <c r="N1" s="195" t="s">
        <v>42</v>
      </c>
      <c r="O1" s="190" t="s">
        <v>39</v>
      </c>
      <c r="P1" s="191" t="s">
        <v>42</v>
      </c>
      <c r="R1" s="119"/>
      <c r="X1" s="243" t="s">
        <v>44</v>
      </c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5"/>
    </row>
    <row r="2" spans="1:37" x14ac:dyDescent="0.3">
      <c r="A2" s="11"/>
      <c r="B2" s="189" t="s">
        <v>278</v>
      </c>
      <c r="C2" s="10" t="s">
        <v>197</v>
      </c>
      <c r="D2" s="189" t="s">
        <v>39</v>
      </c>
      <c r="E2" s="190" t="s">
        <v>39</v>
      </c>
      <c r="F2" s="196" t="s">
        <v>39</v>
      </c>
      <c r="G2" s="118"/>
      <c r="H2" s="193" t="s">
        <v>198</v>
      </c>
      <c r="I2" s="191" t="s">
        <v>39</v>
      </c>
      <c r="J2" s="11"/>
      <c r="K2" s="11"/>
      <c r="L2" s="189" t="s">
        <v>39</v>
      </c>
      <c r="M2" s="190" t="s">
        <v>39</v>
      </c>
      <c r="N2" s="195" t="s">
        <v>39</v>
      </c>
      <c r="O2" s="190" t="s">
        <v>39</v>
      </c>
      <c r="P2" s="191" t="s">
        <v>39</v>
      </c>
      <c r="Q2" s="112"/>
      <c r="R2" s="119"/>
      <c r="X2" s="243" t="s">
        <v>199</v>
      </c>
      <c r="Y2" s="244"/>
      <c r="Z2" s="244"/>
      <c r="AA2" s="244"/>
      <c r="AB2" s="244"/>
      <c r="AC2" s="245"/>
      <c r="AD2" s="243" t="s">
        <v>46</v>
      </c>
      <c r="AE2" s="244"/>
      <c r="AF2" s="244"/>
      <c r="AG2" s="244"/>
      <c r="AH2" s="244"/>
      <c r="AI2" s="245"/>
    </row>
    <row r="3" spans="1:37" x14ac:dyDescent="0.3">
      <c r="A3" s="11"/>
      <c r="C3" s="10" t="s">
        <v>108</v>
      </c>
      <c r="D3" s="189" t="s">
        <v>193</v>
      </c>
      <c r="E3" s="195" t="s">
        <v>194</v>
      </c>
      <c r="F3" s="191" t="s">
        <v>194</v>
      </c>
      <c r="G3" s="192"/>
      <c r="H3" s="193" t="s">
        <v>196</v>
      </c>
      <c r="I3" s="191" t="s">
        <v>195</v>
      </c>
      <c r="J3" s="194"/>
      <c r="K3" s="194"/>
      <c r="L3" s="189" t="s">
        <v>40</v>
      </c>
      <c r="M3" s="190" t="s">
        <v>194</v>
      </c>
      <c r="N3" s="195" t="s">
        <v>194</v>
      </c>
      <c r="O3" s="190" t="s">
        <v>196</v>
      </c>
      <c r="P3" s="191" t="s">
        <v>196</v>
      </c>
      <c r="Q3" s="112"/>
      <c r="R3" s="119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17"/>
      <c r="R4" s="119"/>
      <c r="X4" s="9" t="s">
        <v>6</v>
      </c>
      <c r="Y4" s="9" t="s">
        <v>278</v>
      </c>
      <c r="Z4" s="9" t="s">
        <v>8</v>
      </c>
      <c r="AA4" s="9" t="s">
        <v>6</v>
      </c>
      <c r="AB4" s="9" t="s">
        <v>18</v>
      </c>
      <c r="AC4" s="97">
        <v>38383207823</v>
      </c>
      <c r="AD4" s="9" t="s">
        <v>6</v>
      </c>
      <c r="AE4" s="9" t="s">
        <v>278</v>
      </c>
      <c r="AF4" s="9" t="s">
        <v>8</v>
      </c>
      <c r="AG4" s="9" t="s">
        <v>6</v>
      </c>
      <c r="AH4" s="9" t="s">
        <v>18</v>
      </c>
      <c r="AI4" s="97">
        <v>20508246747.949249</v>
      </c>
      <c r="AK4" s="238" t="s">
        <v>278</v>
      </c>
    </row>
    <row r="5" spans="1:37" x14ac:dyDescent="0.3">
      <c r="A5" s="26"/>
      <c r="B5" s="99" t="s">
        <v>119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112"/>
      <c r="P5" s="112"/>
      <c r="Q5" s="100" t="s">
        <v>118</v>
      </c>
      <c r="R5" s="119"/>
      <c r="X5" s="9" t="s">
        <v>6</v>
      </c>
      <c r="Y5" s="9" t="s">
        <v>278</v>
      </c>
      <c r="Z5" s="9" t="s">
        <v>8</v>
      </c>
      <c r="AA5" s="9" t="s">
        <v>7</v>
      </c>
      <c r="AB5" s="9" t="s">
        <v>18</v>
      </c>
      <c r="AC5" s="97">
        <v>1766006959</v>
      </c>
      <c r="AD5" s="9" t="s">
        <v>6</v>
      </c>
      <c r="AE5" s="9" t="s">
        <v>278</v>
      </c>
      <c r="AF5" s="9" t="s">
        <v>8</v>
      </c>
      <c r="AG5" s="9" t="s">
        <v>7</v>
      </c>
      <c r="AH5" s="9" t="s">
        <v>18</v>
      </c>
      <c r="AI5" s="97">
        <v>1132378582.998379</v>
      </c>
      <c r="AK5" s="238" t="s">
        <v>282</v>
      </c>
    </row>
    <row r="6" spans="1:37" x14ac:dyDescent="0.3">
      <c r="A6" s="35"/>
      <c r="B6" s="120" t="s">
        <v>120</v>
      </c>
      <c r="C6" s="18" t="s">
        <v>121</v>
      </c>
      <c r="D6" s="103"/>
      <c r="E6" s="103"/>
      <c r="F6" s="103"/>
      <c r="G6" s="103"/>
      <c r="H6" s="103"/>
      <c r="I6" s="103"/>
      <c r="J6" s="104"/>
      <c r="K6" s="17" t="s">
        <v>122</v>
      </c>
      <c r="L6" s="103"/>
      <c r="M6" s="103"/>
      <c r="N6" s="103"/>
      <c r="O6" s="104"/>
      <c r="P6" s="104"/>
      <c r="Q6" s="105"/>
      <c r="R6" s="11"/>
      <c r="X6" s="9" t="s">
        <v>6</v>
      </c>
      <c r="Y6" s="9" t="s">
        <v>278</v>
      </c>
      <c r="Z6" s="9" t="s">
        <v>9</v>
      </c>
      <c r="AA6" s="9" t="s">
        <v>6</v>
      </c>
      <c r="AB6" s="9" t="s">
        <v>18</v>
      </c>
      <c r="AC6" s="97">
        <v>5990891801</v>
      </c>
      <c r="AD6" s="9" t="s">
        <v>6</v>
      </c>
      <c r="AE6" s="9" t="s">
        <v>278</v>
      </c>
      <c r="AF6" s="9" t="s">
        <v>9</v>
      </c>
      <c r="AG6" s="9" t="s">
        <v>6</v>
      </c>
      <c r="AH6" s="9" t="s">
        <v>18</v>
      </c>
      <c r="AI6" s="97">
        <v>8229105794.4179974</v>
      </c>
      <c r="AK6" s="238" t="s">
        <v>279</v>
      </c>
    </row>
    <row r="7" spans="1:37" x14ac:dyDescent="0.3">
      <c r="A7" s="35"/>
      <c r="B7" s="121"/>
      <c r="C7" s="122" t="s">
        <v>123</v>
      </c>
      <c r="D7" s="23" t="s">
        <v>124</v>
      </c>
      <c r="E7" s="24"/>
      <c r="F7" s="25"/>
      <c r="G7" s="123" t="s">
        <v>125</v>
      </c>
      <c r="H7" s="246" t="s">
        <v>126</v>
      </c>
      <c r="I7" s="247"/>
      <c r="J7" s="124"/>
      <c r="K7" s="101" t="s">
        <v>123</v>
      </c>
      <c r="L7" s="23" t="s">
        <v>124</v>
      </c>
      <c r="M7" s="24"/>
      <c r="N7" s="25"/>
      <c r="O7" s="246" t="s">
        <v>126</v>
      </c>
      <c r="P7" s="247"/>
      <c r="Q7" s="125"/>
      <c r="R7" s="11"/>
      <c r="X7" s="9" t="s">
        <v>6</v>
      </c>
      <c r="Y7" s="9" t="s">
        <v>278</v>
      </c>
      <c r="Z7" s="9" t="s">
        <v>9</v>
      </c>
      <c r="AA7" s="9" t="s">
        <v>7</v>
      </c>
      <c r="AB7" s="9" t="s">
        <v>18</v>
      </c>
      <c r="AC7" s="97">
        <v>21221467651</v>
      </c>
      <c r="AD7" s="9" t="s">
        <v>6</v>
      </c>
      <c r="AE7" s="9" t="s">
        <v>278</v>
      </c>
      <c r="AF7" s="9" t="s">
        <v>9</v>
      </c>
      <c r="AG7" s="9" t="s">
        <v>7</v>
      </c>
      <c r="AH7" s="9" t="s">
        <v>18</v>
      </c>
      <c r="AI7" s="97">
        <v>24908979469.676689</v>
      </c>
      <c r="AK7" s="238" t="s">
        <v>283</v>
      </c>
    </row>
    <row r="8" spans="1:37" x14ac:dyDescent="0.3">
      <c r="A8" s="35"/>
      <c r="B8" s="126"/>
      <c r="C8" s="127" t="s">
        <v>127</v>
      </c>
      <c r="D8" s="128" t="s">
        <v>128</v>
      </c>
      <c r="E8" s="129" t="s">
        <v>129</v>
      </c>
      <c r="F8" s="130" t="s">
        <v>130</v>
      </c>
      <c r="G8" s="131" t="s">
        <v>131</v>
      </c>
      <c r="H8" s="132" t="s">
        <v>132</v>
      </c>
      <c r="I8" s="133" t="s">
        <v>133</v>
      </c>
      <c r="J8" s="134" t="s">
        <v>134</v>
      </c>
      <c r="K8" s="135" t="s">
        <v>135</v>
      </c>
      <c r="L8" s="136" t="s">
        <v>136</v>
      </c>
      <c r="M8" s="137" t="s">
        <v>137</v>
      </c>
      <c r="N8" s="138" t="s">
        <v>138</v>
      </c>
      <c r="O8" s="132" t="s">
        <v>139</v>
      </c>
      <c r="P8" s="133" t="s">
        <v>140</v>
      </c>
      <c r="Q8" s="139" t="s">
        <v>141</v>
      </c>
      <c r="R8" s="11"/>
      <c r="T8" s="98" t="s">
        <v>2</v>
      </c>
      <c r="X8" s="9" t="s">
        <v>6</v>
      </c>
      <c r="Y8" s="9" t="s">
        <v>278</v>
      </c>
      <c r="Z8" s="9" t="s">
        <v>10</v>
      </c>
      <c r="AA8" s="9" t="s">
        <v>6</v>
      </c>
      <c r="AB8" s="9" t="s">
        <v>18</v>
      </c>
      <c r="AC8" s="97">
        <v>111392855447</v>
      </c>
      <c r="AD8" s="9" t="s">
        <v>6</v>
      </c>
      <c r="AE8" s="9" t="s">
        <v>278</v>
      </c>
      <c r="AF8" s="9" t="s">
        <v>10</v>
      </c>
      <c r="AG8" s="9" t="s">
        <v>6</v>
      </c>
      <c r="AH8" s="9" t="s">
        <v>18</v>
      </c>
      <c r="AI8" s="97">
        <v>25744764489.538471</v>
      </c>
      <c r="AK8" s="238" t="s">
        <v>284</v>
      </c>
    </row>
    <row r="9" spans="1:37" x14ac:dyDescent="0.3">
      <c r="A9" s="35"/>
      <c r="B9" s="140" t="s">
        <v>110</v>
      </c>
      <c r="C9" s="141">
        <f t="shared" ref="C9:C25" si="0">N35</f>
        <v>36818411.49617441</v>
      </c>
      <c r="D9" s="114">
        <f t="shared" ref="D9:F25" si="1">(SUMIFS($AC:$AC,$X:$X,D$1,$Y:$Y,$B$2,$Z:$Z,$T9,$AA:$AA,D$2,$AB:$AB,D$3))/1000</f>
        <v>1766006.959</v>
      </c>
      <c r="E9" s="142">
        <f t="shared" si="1"/>
        <v>0</v>
      </c>
      <c r="F9" s="143">
        <f t="shared" si="1"/>
        <v>266174.64799999999</v>
      </c>
      <c r="G9" s="144">
        <f t="shared" ref="G9:G25" si="2">IF(ISERR((C9+D9+E9-F9)/(K35+L35+D9+E9))=TRUE,0,MIN(MAX((C9+D9+E9-F9)/(K35+L35+D9+E9),0%),100%))</f>
        <v>0.95439584597688154</v>
      </c>
      <c r="H9" s="114">
        <f t="shared" ref="H9:I25" si="3">(SUMIFS($AC:$AC,$X:$X,H$1,$Y:$Y,$B$2,$Z:$Z,$T9,$AA:$AA,H$2,$AB:$AB,H$3))/1000</f>
        <v>0</v>
      </c>
      <c r="I9" s="143">
        <f t="shared" si="3"/>
        <v>2036752.5060000001</v>
      </c>
      <c r="J9" s="108">
        <f t="shared" ref="J9:J25" si="4">MAX(C9+D9+E9-F9+H9*1.5-I9*1.5,0)</f>
        <v>35263115.048174404</v>
      </c>
      <c r="K9" s="107">
        <f t="shared" ref="K9:K25" si="5">R35</f>
        <v>19672172.042343374</v>
      </c>
      <c r="L9" s="145">
        <f t="shared" ref="L9:P18" si="6">(SUMIFS($AI:$AI,$AD:$AD,L$1,$AE:$AE,$B$2,$AF:$AF,$T9,$AG:$AG,L$2,$AH:$AH,L$3))/1000</f>
        <v>1132378.5829983789</v>
      </c>
      <c r="M9" s="142">
        <f t="shared" si="6"/>
        <v>0</v>
      </c>
      <c r="N9" s="143">
        <f t="shared" si="6"/>
        <v>343283.55391151027</v>
      </c>
      <c r="O9" s="114">
        <f t="shared" si="6"/>
        <v>0</v>
      </c>
      <c r="P9" s="143">
        <f t="shared" si="6"/>
        <v>0</v>
      </c>
      <c r="Q9" s="146">
        <f t="shared" ref="Q9:Q25" si="7">MAX(K9+L9+M9-N9+O9*1.5-P9*1.5,0)</f>
        <v>20461267.071430244</v>
      </c>
      <c r="R9" s="62"/>
      <c r="T9" s="187" t="s">
        <v>8</v>
      </c>
      <c r="X9" s="9" t="s">
        <v>6</v>
      </c>
      <c r="Y9" s="9" t="s">
        <v>278</v>
      </c>
      <c r="Z9" s="9" t="s">
        <v>10</v>
      </c>
      <c r="AA9" s="9" t="s">
        <v>7</v>
      </c>
      <c r="AB9" s="9" t="s">
        <v>18</v>
      </c>
      <c r="AC9" s="97">
        <v>65759784702</v>
      </c>
      <c r="AD9" s="9" t="s">
        <v>6</v>
      </c>
      <c r="AE9" s="9" t="s">
        <v>278</v>
      </c>
      <c r="AF9" s="9" t="s">
        <v>10</v>
      </c>
      <c r="AG9" s="9" t="s">
        <v>7</v>
      </c>
      <c r="AH9" s="9" t="s">
        <v>18</v>
      </c>
      <c r="AI9" s="97">
        <v>29005724128.068939</v>
      </c>
      <c r="AK9" s="238" t="s">
        <v>280</v>
      </c>
    </row>
    <row r="10" spans="1:37" x14ac:dyDescent="0.3">
      <c r="A10" s="35"/>
      <c r="B10" s="147" t="s">
        <v>142</v>
      </c>
      <c r="C10" s="141">
        <f t="shared" si="0"/>
        <v>5184347.4974319711</v>
      </c>
      <c r="D10" s="114">
        <f t="shared" si="1"/>
        <v>21221467.651000001</v>
      </c>
      <c r="E10" s="142">
        <f t="shared" si="1"/>
        <v>201302.98800000001</v>
      </c>
      <c r="F10" s="143">
        <f t="shared" si="1"/>
        <v>12400742.227</v>
      </c>
      <c r="G10" s="144">
        <f t="shared" si="2"/>
        <v>0.51822247175200764</v>
      </c>
      <c r="H10" s="114">
        <f t="shared" si="3"/>
        <v>0</v>
      </c>
      <c r="I10" s="143">
        <f t="shared" si="3"/>
        <v>1080509.3359999999</v>
      </c>
      <c r="J10" s="108">
        <f t="shared" si="4"/>
        <v>12585611.905431975</v>
      </c>
      <c r="K10" s="107">
        <f t="shared" si="5"/>
        <v>7121234.2750494424</v>
      </c>
      <c r="L10" s="145">
        <f t="shared" si="6"/>
        <v>24908979.469676688</v>
      </c>
      <c r="M10" s="142">
        <f t="shared" si="6"/>
        <v>925681.92299148568</v>
      </c>
      <c r="N10" s="143">
        <f t="shared" si="6"/>
        <v>15115305.76852157</v>
      </c>
      <c r="O10" s="114">
        <f t="shared" si="6"/>
        <v>0</v>
      </c>
      <c r="P10" s="143">
        <f t="shared" si="6"/>
        <v>0</v>
      </c>
      <c r="Q10" s="146">
        <f t="shared" si="7"/>
        <v>17840589.899196044</v>
      </c>
      <c r="R10" s="62"/>
      <c r="T10" s="187" t="s">
        <v>9</v>
      </c>
      <c r="X10" s="9" t="s">
        <v>6</v>
      </c>
      <c r="Y10" s="9" t="s">
        <v>278</v>
      </c>
      <c r="Z10" s="9" t="s">
        <v>11</v>
      </c>
      <c r="AA10" s="9" t="s">
        <v>7</v>
      </c>
      <c r="AB10" s="9" t="s">
        <v>18</v>
      </c>
      <c r="AC10" s="97">
        <v>79587795975</v>
      </c>
      <c r="AD10" s="9" t="s">
        <v>6</v>
      </c>
      <c r="AE10" s="9" t="s">
        <v>278</v>
      </c>
      <c r="AF10" s="9" t="s">
        <v>11</v>
      </c>
      <c r="AG10" s="9" t="s">
        <v>7</v>
      </c>
      <c r="AH10" s="9" t="s">
        <v>18</v>
      </c>
      <c r="AI10" s="97">
        <v>92985677283.039536</v>
      </c>
      <c r="AK10" s="238" t="s">
        <v>281</v>
      </c>
    </row>
    <row r="11" spans="1:37" x14ac:dyDescent="0.3">
      <c r="A11" s="35"/>
      <c r="B11" s="147" t="s">
        <v>143</v>
      </c>
      <c r="C11" s="141">
        <f t="shared" si="0"/>
        <v>103573142.96969239</v>
      </c>
      <c r="D11" s="114">
        <f t="shared" si="1"/>
        <v>65759784.702</v>
      </c>
      <c r="E11" s="142">
        <f t="shared" si="1"/>
        <v>876470.25</v>
      </c>
      <c r="F11" s="143">
        <f t="shared" si="1"/>
        <v>57738494.671999998</v>
      </c>
      <c r="G11" s="144">
        <f t="shared" si="2"/>
        <v>0.63175568870518928</v>
      </c>
      <c r="H11" s="114">
        <f t="shared" si="3"/>
        <v>0</v>
      </c>
      <c r="I11" s="143">
        <f t="shared" si="3"/>
        <v>6276235.5369999995</v>
      </c>
      <c r="J11" s="108">
        <f t="shared" si="4"/>
        <v>103056549.94419241</v>
      </c>
      <c r="K11" s="107">
        <f t="shared" si="5"/>
        <v>23937497.270322829</v>
      </c>
      <c r="L11" s="145">
        <f t="shared" si="6"/>
        <v>29005724.128068939</v>
      </c>
      <c r="M11" s="142">
        <f t="shared" si="6"/>
        <v>218308.73636531312</v>
      </c>
      <c r="N11" s="143">
        <f t="shared" si="6"/>
        <v>18882799.756904751</v>
      </c>
      <c r="O11" s="114">
        <f t="shared" si="6"/>
        <v>0</v>
      </c>
      <c r="P11" s="143">
        <f t="shared" si="6"/>
        <v>0.1179509787016753</v>
      </c>
      <c r="Q11" s="146">
        <f t="shared" si="7"/>
        <v>34278730.200925857</v>
      </c>
      <c r="R11" s="62"/>
      <c r="T11" s="187" t="s">
        <v>10</v>
      </c>
      <c r="X11" s="9" t="s">
        <v>6</v>
      </c>
      <c r="Y11" s="9" t="s">
        <v>278</v>
      </c>
      <c r="Z11" s="9" t="s">
        <v>12</v>
      </c>
      <c r="AA11" s="9" t="s">
        <v>6</v>
      </c>
      <c r="AB11" s="9" t="s">
        <v>18</v>
      </c>
      <c r="AC11" s="97">
        <v>15869862904</v>
      </c>
      <c r="AD11" s="9" t="s">
        <v>6</v>
      </c>
      <c r="AE11" s="9" t="s">
        <v>278</v>
      </c>
      <c r="AF11" s="9" t="s">
        <v>12</v>
      </c>
      <c r="AG11" s="9" t="s">
        <v>6</v>
      </c>
      <c r="AH11" s="9" t="s">
        <v>18</v>
      </c>
      <c r="AI11" s="97">
        <v>23349020225.335258</v>
      </c>
    </row>
    <row r="12" spans="1:37" x14ac:dyDescent="0.3">
      <c r="A12" s="35"/>
      <c r="B12" s="147" t="s">
        <v>144</v>
      </c>
      <c r="C12" s="141">
        <f t="shared" si="0"/>
        <v>0</v>
      </c>
      <c r="D12" s="114">
        <f t="shared" si="1"/>
        <v>79587795.974999994</v>
      </c>
      <c r="E12" s="142">
        <f t="shared" si="1"/>
        <v>2740040.4029999999</v>
      </c>
      <c r="F12" s="143">
        <f t="shared" si="1"/>
        <v>65895432.751000002</v>
      </c>
      <c r="G12" s="144">
        <f t="shared" si="2"/>
        <v>0.19959717575416727</v>
      </c>
      <c r="H12" s="114">
        <f t="shared" si="3"/>
        <v>0</v>
      </c>
      <c r="I12" s="143">
        <f t="shared" si="3"/>
        <v>2940324.8650000002</v>
      </c>
      <c r="J12" s="108">
        <f t="shared" si="4"/>
        <v>12021916.32949999</v>
      </c>
      <c r="K12" s="107">
        <f t="shared" si="5"/>
        <v>0</v>
      </c>
      <c r="L12" s="145">
        <f t="shared" si="6"/>
        <v>92985677.28303954</v>
      </c>
      <c r="M12" s="142">
        <f t="shared" si="6"/>
        <v>3020513.6495328741</v>
      </c>
      <c r="N12" s="143">
        <f t="shared" si="6"/>
        <v>85352698.078754216</v>
      </c>
      <c r="O12" s="114">
        <f t="shared" si="6"/>
        <v>0</v>
      </c>
      <c r="P12" s="143">
        <f t="shared" si="6"/>
        <v>0</v>
      </c>
      <c r="Q12" s="146">
        <f t="shared" si="7"/>
        <v>10653492.853818193</v>
      </c>
      <c r="R12" s="62"/>
      <c r="T12" s="187" t="s">
        <v>11</v>
      </c>
      <c r="X12" s="9" t="s">
        <v>6</v>
      </c>
      <c r="Y12" s="9" t="s">
        <v>278</v>
      </c>
      <c r="Z12" s="9" t="s">
        <v>12</v>
      </c>
      <c r="AA12" s="9" t="s">
        <v>7</v>
      </c>
      <c r="AB12" s="9" t="s">
        <v>18</v>
      </c>
      <c r="AC12" s="97">
        <v>337067858</v>
      </c>
      <c r="AD12" s="9" t="s">
        <v>6</v>
      </c>
      <c r="AE12" s="9" t="s">
        <v>278</v>
      </c>
      <c r="AF12" s="9" t="s">
        <v>12</v>
      </c>
      <c r="AG12" s="9" t="s">
        <v>7</v>
      </c>
      <c r="AH12" s="9" t="s">
        <v>18</v>
      </c>
      <c r="AI12" s="97">
        <v>1444615646.0801859</v>
      </c>
    </row>
    <row r="13" spans="1:37" x14ac:dyDescent="0.3">
      <c r="A13" s="35"/>
      <c r="B13" s="147" t="s">
        <v>145</v>
      </c>
      <c r="C13" s="141">
        <f t="shared" si="0"/>
        <v>13689635.902131669</v>
      </c>
      <c r="D13" s="114">
        <f t="shared" si="1"/>
        <v>337067.85800000001</v>
      </c>
      <c r="E13" s="142">
        <f t="shared" si="1"/>
        <v>1779640.9140000001</v>
      </c>
      <c r="F13" s="143">
        <f t="shared" si="1"/>
        <v>244233.32500000001</v>
      </c>
      <c r="G13" s="144">
        <f t="shared" si="2"/>
        <v>0.86520720176467225</v>
      </c>
      <c r="H13" s="114">
        <f t="shared" si="3"/>
        <v>0</v>
      </c>
      <c r="I13" s="143">
        <f t="shared" si="3"/>
        <v>20352.483</v>
      </c>
      <c r="J13" s="108">
        <f t="shared" si="4"/>
        <v>15531582.624631669</v>
      </c>
      <c r="K13" s="107">
        <f t="shared" si="5"/>
        <v>20141294.697371509</v>
      </c>
      <c r="L13" s="145">
        <f t="shared" si="6"/>
        <v>1444615.6460801859</v>
      </c>
      <c r="M13" s="142">
        <f t="shared" si="6"/>
        <v>3299267.727098742</v>
      </c>
      <c r="N13" s="143">
        <f t="shared" si="6"/>
        <v>946472.5677383492</v>
      </c>
      <c r="O13" s="114">
        <f t="shared" si="6"/>
        <v>0</v>
      </c>
      <c r="P13" s="143">
        <f t="shared" si="6"/>
        <v>0</v>
      </c>
      <c r="Q13" s="146">
        <f t="shared" si="7"/>
        <v>23938705.502812084</v>
      </c>
      <c r="R13" s="62"/>
      <c r="T13" s="187" t="s">
        <v>12</v>
      </c>
      <c r="X13" s="9" t="s">
        <v>6</v>
      </c>
      <c r="Y13" s="9" t="s">
        <v>278</v>
      </c>
      <c r="Z13" s="9" t="s">
        <v>13</v>
      </c>
      <c r="AA13" s="9" t="s">
        <v>6</v>
      </c>
      <c r="AB13" s="9" t="s">
        <v>18</v>
      </c>
      <c r="AC13" s="97">
        <v>32558077349</v>
      </c>
      <c r="AD13" s="9" t="s">
        <v>6</v>
      </c>
      <c r="AE13" s="9" t="s">
        <v>278</v>
      </c>
      <c r="AF13" s="9" t="s">
        <v>13</v>
      </c>
      <c r="AG13" s="9" t="s">
        <v>6</v>
      </c>
      <c r="AH13" s="9" t="s">
        <v>18</v>
      </c>
      <c r="AI13" s="97">
        <v>19790933104.487202</v>
      </c>
    </row>
    <row r="14" spans="1:37" x14ac:dyDescent="0.3">
      <c r="A14" s="35"/>
      <c r="B14" s="147" t="s">
        <v>111</v>
      </c>
      <c r="C14" s="141">
        <f t="shared" si="0"/>
        <v>27508313.535845045</v>
      </c>
      <c r="D14" s="114">
        <f t="shared" si="1"/>
        <v>97324862.379999995</v>
      </c>
      <c r="E14" s="142">
        <f t="shared" si="1"/>
        <v>726142.56799999997</v>
      </c>
      <c r="F14" s="143">
        <f t="shared" si="1"/>
        <v>56612704.910999998</v>
      </c>
      <c r="G14" s="144">
        <f t="shared" si="2"/>
        <v>0.5278852922039764</v>
      </c>
      <c r="H14" s="114">
        <f t="shared" si="3"/>
        <v>0</v>
      </c>
      <c r="I14" s="143">
        <f t="shared" si="3"/>
        <v>3142738.2740000002</v>
      </c>
      <c r="J14" s="108">
        <f t="shared" si="4"/>
        <v>64232506.161845043</v>
      </c>
      <c r="K14" s="107">
        <f t="shared" si="5"/>
        <v>16721355.722864589</v>
      </c>
      <c r="L14" s="145">
        <f t="shared" si="6"/>
        <v>72006120.307341993</v>
      </c>
      <c r="M14" s="142">
        <f t="shared" si="6"/>
        <v>2164221.5115895574</v>
      </c>
      <c r="N14" s="143">
        <f t="shared" si="6"/>
        <v>29112287.841801573</v>
      </c>
      <c r="O14" s="114">
        <f t="shared" si="6"/>
        <v>0</v>
      </c>
      <c r="P14" s="143">
        <f t="shared" si="6"/>
        <v>285985.05298858171</v>
      </c>
      <c r="Q14" s="146">
        <f t="shared" si="7"/>
        <v>61350432.120511688</v>
      </c>
      <c r="R14" s="62"/>
      <c r="T14" s="187" t="s">
        <v>13</v>
      </c>
      <c r="X14" s="9" t="s">
        <v>6</v>
      </c>
      <c r="Y14" s="9" t="s">
        <v>278</v>
      </c>
      <c r="Z14" s="9" t="s">
        <v>13</v>
      </c>
      <c r="AA14" s="9" t="s">
        <v>7</v>
      </c>
      <c r="AB14" s="9" t="s">
        <v>18</v>
      </c>
      <c r="AC14" s="97">
        <v>97324862380</v>
      </c>
      <c r="AD14" s="9" t="s">
        <v>6</v>
      </c>
      <c r="AE14" s="9" t="s">
        <v>278</v>
      </c>
      <c r="AF14" s="9" t="s">
        <v>13</v>
      </c>
      <c r="AG14" s="9" t="s">
        <v>7</v>
      </c>
      <c r="AH14" s="9" t="s">
        <v>18</v>
      </c>
      <c r="AI14" s="97">
        <v>72006120307.341995</v>
      </c>
    </row>
    <row r="15" spans="1:37" x14ac:dyDescent="0.3">
      <c r="A15" s="35"/>
      <c r="B15" s="147" t="s">
        <v>146</v>
      </c>
      <c r="C15" s="141">
        <f t="shared" si="0"/>
        <v>0</v>
      </c>
      <c r="D15" s="114">
        <f t="shared" si="1"/>
        <v>192196099.51800001</v>
      </c>
      <c r="E15" s="142">
        <f t="shared" si="1"/>
        <v>7363968.2779999999</v>
      </c>
      <c r="F15" s="143">
        <f t="shared" si="1"/>
        <v>64196104.195</v>
      </c>
      <c r="G15" s="144">
        <f t="shared" si="2"/>
        <v>0.67829886558121621</v>
      </c>
      <c r="H15" s="114">
        <f t="shared" si="3"/>
        <v>0</v>
      </c>
      <c r="I15" s="143">
        <f t="shared" si="3"/>
        <v>330251.14199999999</v>
      </c>
      <c r="J15" s="108">
        <f t="shared" si="4"/>
        <v>134868586.88800001</v>
      </c>
      <c r="K15" s="107">
        <f t="shared" si="5"/>
        <v>0</v>
      </c>
      <c r="L15" s="145">
        <f t="shared" si="6"/>
        <v>53910691.992069975</v>
      </c>
      <c r="M15" s="142">
        <f t="shared" si="6"/>
        <v>9378.7027629990716</v>
      </c>
      <c r="N15" s="143">
        <f t="shared" si="6"/>
        <v>1470082.92246611</v>
      </c>
      <c r="O15" s="114">
        <f t="shared" si="6"/>
        <v>0</v>
      </c>
      <c r="P15" s="143">
        <f t="shared" si="6"/>
        <v>0</v>
      </c>
      <c r="Q15" s="146">
        <f t="shared" si="7"/>
        <v>52449987.772366866</v>
      </c>
      <c r="R15" s="62"/>
      <c r="T15" s="187" t="s">
        <v>14</v>
      </c>
      <c r="X15" s="9" t="s">
        <v>6</v>
      </c>
      <c r="Y15" s="9" t="s">
        <v>278</v>
      </c>
      <c r="Z15" s="9" t="s">
        <v>14</v>
      </c>
      <c r="AA15" s="9" t="s">
        <v>6</v>
      </c>
      <c r="AB15" s="9" t="s">
        <v>18</v>
      </c>
      <c r="AC15" s="97">
        <v>3827221</v>
      </c>
      <c r="AD15" s="9" t="s">
        <v>6</v>
      </c>
      <c r="AE15" s="9" t="s">
        <v>278</v>
      </c>
      <c r="AF15" s="9" t="s">
        <v>14</v>
      </c>
      <c r="AG15" s="9" t="s">
        <v>6</v>
      </c>
      <c r="AH15" s="9" t="s">
        <v>18</v>
      </c>
      <c r="AI15" s="97">
        <v>1118569.588252082</v>
      </c>
    </row>
    <row r="16" spans="1:37" x14ac:dyDescent="0.3">
      <c r="A16" s="35"/>
      <c r="B16" s="147" t="s">
        <v>147</v>
      </c>
      <c r="C16" s="141">
        <f t="shared" si="0"/>
        <v>0</v>
      </c>
      <c r="D16" s="114">
        <f t="shared" si="1"/>
        <v>4875641.6849999996</v>
      </c>
      <c r="E16" s="142">
        <f t="shared" si="1"/>
        <v>0</v>
      </c>
      <c r="F16" s="143">
        <f t="shared" si="1"/>
        <v>1140220</v>
      </c>
      <c r="G16" s="144">
        <f t="shared" si="2"/>
        <v>0.7661395004665934</v>
      </c>
      <c r="H16" s="114">
        <f t="shared" si="3"/>
        <v>0</v>
      </c>
      <c r="I16" s="143">
        <f t="shared" si="3"/>
        <v>0</v>
      </c>
      <c r="J16" s="108">
        <f t="shared" si="4"/>
        <v>3735421.6849999996</v>
      </c>
      <c r="K16" s="107">
        <f t="shared" si="5"/>
        <v>0</v>
      </c>
      <c r="L16" s="145">
        <f t="shared" si="6"/>
        <v>10209847.17857495</v>
      </c>
      <c r="M16" s="142">
        <f t="shared" si="6"/>
        <v>0</v>
      </c>
      <c r="N16" s="143">
        <f t="shared" si="6"/>
        <v>0</v>
      </c>
      <c r="O16" s="114">
        <f t="shared" si="6"/>
        <v>0</v>
      </c>
      <c r="P16" s="143">
        <f t="shared" si="6"/>
        <v>0</v>
      </c>
      <c r="Q16" s="146">
        <f t="shared" si="7"/>
        <v>10209847.17857495</v>
      </c>
      <c r="R16" s="62"/>
      <c r="T16" s="187" t="s">
        <v>41</v>
      </c>
      <c r="X16" s="9" t="s">
        <v>6</v>
      </c>
      <c r="Y16" s="9" t="s">
        <v>278</v>
      </c>
      <c r="Z16" s="9" t="s">
        <v>14</v>
      </c>
      <c r="AA16" s="9" t="s">
        <v>7</v>
      </c>
      <c r="AB16" s="9" t="s">
        <v>18</v>
      </c>
      <c r="AC16" s="97">
        <v>192196099518</v>
      </c>
      <c r="AD16" s="9" t="s">
        <v>6</v>
      </c>
      <c r="AE16" s="9" t="s">
        <v>278</v>
      </c>
      <c r="AF16" s="9" t="s">
        <v>14</v>
      </c>
      <c r="AG16" s="9" t="s">
        <v>7</v>
      </c>
      <c r="AH16" s="9" t="s">
        <v>18</v>
      </c>
      <c r="AI16" s="97">
        <v>53910691992.069977</v>
      </c>
    </row>
    <row r="17" spans="1:35" x14ac:dyDescent="0.3">
      <c r="A17" s="35"/>
      <c r="B17" s="147" t="s">
        <v>112</v>
      </c>
      <c r="C17" s="141">
        <f t="shared" si="0"/>
        <v>0</v>
      </c>
      <c r="D17" s="114">
        <f t="shared" si="1"/>
        <v>0</v>
      </c>
      <c r="E17" s="142">
        <f t="shared" si="1"/>
        <v>45599506.226999998</v>
      </c>
      <c r="F17" s="143">
        <f t="shared" si="1"/>
        <v>29852704.710999999</v>
      </c>
      <c r="G17" s="144">
        <f t="shared" si="2"/>
        <v>0.34532833398700563</v>
      </c>
      <c r="H17" s="114">
        <f t="shared" si="3"/>
        <v>-6908.3940000000002</v>
      </c>
      <c r="I17" s="143">
        <f t="shared" si="3"/>
        <v>1153472.841</v>
      </c>
      <c r="J17" s="108">
        <f t="shared" si="4"/>
        <v>14006229.6635</v>
      </c>
      <c r="K17" s="107">
        <f t="shared" si="5"/>
        <v>0</v>
      </c>
      <c r="L17" s="145">
        <f t="shared" si="6"/>
        <v>0</v>
      </c>
      <c r="M17" s="142">
        <f t="shared" si="6"/>
        <v>3758175.7000690261</v>
      </c>
      <c r="N17" s="143">
        <f t="shared" si="6"/>
        <v>2061244.7957887801</v>
      </c>
      <c r="O17" s="114">
        <f t="shared" si="6"/>
        <v>0</v>
      </c>
      <c r="P17" s="143">
        <f t="shared" si="6"/>
        <v>0</v>
      </c>
      <c r="Q17" s="146">
        <f t="shared" si="7"/>
        <v>1696930.904280246</v>
      </c>
      <c r="R17" s="62"/>
      <c r="T17" s="187" t="s">
        <v>15</v>
      </c>
      <c r="X17" s="9" t="s">
        <v>6</v>
      </c>
      <c r="Y17" s="9" t="s">
        <v>278</v>
      </c>
      <c r="Z17" s="9" t="s">
        <v>19</v>
      </c>
      <c r="AA17" s="9" t="s">
        <v>7</v>
      </c>
      <c r="AB17" s="9" t="s">
        <v>18</v>
      </c>
      <c r="AC17" s="97">
        <v>4875641685</v>
      </c>
      <c r="AD17" s="9" t="s">
        <v>6</v>
      </c>
      <c r="AE17" s="9" t="s">
        <v>278</v>
      </c>
      <c r="AF17" s="9" t="s">
        <v>19</v>
      </c>
      <c r="AG17" s="9" t="s">
        <v>7</v>
      </c>
      <c r="AH17" s="9" t="s">
        <v>18</v>
      </c>
      <c r="AI17" s="97">
        <v>10209847178.574949</v>
      </c>
    </row>
    <row r="18" spans="1:35" x14ac:dyDescent="0.3">
      <c r="A18" s="35"/>
      <c r="B18" s="147" t="s">
        <v>113</v>
      </c>
      <c r="C18" s="141">
        <f t="shared" si="0"/>
        <v>0</v>
      </c>
      <c r="D18" s="114">
        <f t="shared" si="1"/>
        <v>133404733.736</v>
      </c>
      <c r="E18" s="142">
        <f t="shared" si="1"/>
        <v>2745646.463</v>
      </c>
      <c r="F18" s="143">
        <f t="shared" si="1"/>
        <v>55185334.392999999</v>
      </c>
      <c r="G18" s="144">
        <f t="shared" si="2"/>
        <v>0.59467366662994203</v>
      </c>
      <c r="H18" s="114">
        <f t="shared" si="3"/>
        <v>0</v>
      </c>
      <c r="I18" s="143">
        <f t="shared" si="3"/>
        <v>1484488.027</v>
      </c>
      <c r="J18" s="108">
        <f t="shared" si="4"/>
        <v>78738313.765499994</v>
      </c>
      <c r="K18" s="107">
        <f t="shared" si="5"/>
        <v>0</v>
      </c>
      <c r="L18" s="145">
        <f t="shared" si="6"/>
        <v>26759548.211596068</v>
      </c>
      <c r="M18" s="142">
        <f t="shared" si="6"/>
        <v>548708.55695983907</v>
      </c>
      <c r="N18" s="143">
        <f t="shared" si="6"/>
        <v>7958397.4744903091</v>
      </c>
      <c r="O18" s="114">
        <f t="shared" si="6"/>
        <v>0</v>
      </c>
      <c r="P18" s="143">
        <f t="shared" si="6"/>
        <v>0</v>
      </c>
      <c r="Q18" s="146">
        <f t="shared" si="7"/>
        <v>19349859.294065595</v>
      </c>
      <c r="R18" s="62"/>
      <c r="T18" s="187" t="s">
        <v>16</v>
      </c>
      <c r="X18" s="9" t="s">
        <v>6</v>
      </c>
      <c r="Y18" s="9" t="s">
        <v>278</v>
      </c>
      <c r="Z18" s="9" t="s">
        <v>16</v>
      </c>
      <c r="AA18" s="9" t="s">
        <v>7</v>
      </c>
      <c r="AB18" s="9" t="s">
        <v>18</v>
      </c>
      <c r="AC18" s="97">
        <v>133404733736</v>
      </c>
      <c r="AD18" s="9" t="s">
        <v>6</v>
      </c>
      <c r="AE18" s="9" t="s">
        <v>278</v>
      </c>
      <c r="AF18" s="9" t="s">
        <v>16</v>
      </c>
      <c r="AG18" s="9" t="s">
        <v>7</v>
      </c>
      <c r="AH18" s="9" t="s">
        <v>18</v>
      </c>
      <c r="AI18" s="97">
        <v>26759548211.596069</v>
      </c>
    </row>
    <row r="19" spans="1:35" x14ac:dyDescent="0.3">
      <c r="A19" s="35"/>
      <c r="B19" s="147" t="s">
        <v>114</v>
      </c>
      <c r="C19" s="141">
        <f t="shared" si="0"/>
        <v>24280.838824094026</v>
      </c>
      <c r="D19" s="114">
        <f t="shared" si="1"/>
        <v>794193404.60099995</v>
      </c>
      <c r="E19" s="142">
        <f t="shared" si="1"/>
        <v>0</v>
      </c>
      <c r="F19" s="143">
        <f t="shared" si="1"/>
        <v>0</v>
      </c>
      <c r="G19" s="144">
        <f t="shared" si="2"/>
        <v>0.99999803586958524</v>
      </c>
      <c r="H19" s="114">
        <f t="shared" si="3"/>
        <v>0</v>
      </c>
      <c r="I19" s="143">
        <f t="shared" si="3"/>
        <v>0</v>
      </c>
      <c r="J19" s="108">
        <f t="shared" si="4"/>
        <v>794217685.4398241</v>
      </c>
      <c r="K19" s="107">
        <f t="shared" si="5"/>
        <v>0</v>
      </c>
      <c r="L19" s="145">
        <f t="shared" ref="L19:P25" si="8">(SUMIFS($AI:$AI,$AD:$AD,L$1,$AE:$AE,$B$2,$AF:$AF,$T19,$AG:$AG,L$2,$AH:$AH,L$3))/1000</f>
        <v>103453264.98242551</v>
      </c>
      <c r="M19" s="142">
        <f t="shared" si="8"/>
        <v>0</v>
      </c>
      <c r="N19" s="143">
        <f t="shared" si="8"/>
        <v>0</v>
      </c>
      <c r="O19" s="114">
        <f t="shared" si="8"/>
        <v>0</v>
      </c>
      <c r="P19" s="143">
        <f t="shared" si="8"/>
        <v>0</v>
      </c>
      <c r="Q19" s="146">
        <f t="shared" si="7"/>
        <v>103453264.98242551</v>
      </c>
      <c r="R19" s="62"/>
      <c r="T19" s="187" t="s">
        <v>48</v>
      </c>
      <c r="X19" s="9" t="s">
        <v>6</v>
      </c>
      <c r="Y19" s="9" t="s">
        <v>278</v>
      </c>
      <c r="Z19" s="9" t="s">
        <v>17</v>
      </c>
      <c r="AA19" s="9" t="s">
        <v>7</v>
      </c>
      <c r="AB19" s="9" t="s">
        <v>18</v>
      </c>
      <c r="AC19" s="97">
        <v>212212624</v>
      </c>
      <c r="AD19" s="9" t="s">
        <v>6</v>
      </c>
      <c r="AE19" s="9" t="s">
        <v>278</v>
      </c>
      <c r="AF19" s="9" t="s">
        <v>17</v>
      </c>
      <c r="AG19" s="9" t="s">
        <v>7</v>
      </c>
      <c r="AH19" s="9" t="s">
        <v>18</v>
      </c>
      <c r="AI19" s="97">
        <v>105887666.3264804</v>
      </c>
    </row>
    <row r="20" spans="1:35" x14ac:dyDescent="0.3">
      <c r="A20" s="35"/>
      <c r="B20" s="147" t="s">
        <v>148</v>
      </c>
      <c r="C20" s="141">
        <f t="shared" si="0"/>
        <v>48566.96516351452</v>
      </c>
      <c r="D20" s="114">
        <f t="shared" si="1"/>
        <v>1320330628.526</v>
      </c>
      <c r="E20" s="142">
        <f t="shared" si="1"/>
        <v>0</v>
      </c>
      <c r="F20" s="143">
        <f t="shared" si="1"/>
        <v>0</v>
      </c>
      <c r="G20" s="144">
        <f t="shared" si="2"/>
        <v>0.99999992054189535</v>
      </c>
      <c r="H20" s="114">
        <f t="shared" si="3"/>
        <v>0</v>
      </c>
      <c r="I20" s="143">
        <f t="shared" si="3"/>
        <v>0</v>
      </c>
      <c r="J20" s="108">
        <f t="shared" si="4"/>
        <v>1320379195.4911635</v>
      </c>
      <c r="K20" s="107">
        <f t="shared" si="5"/>
        <v>0</v>
      </c>
      <c r="L20" s="145">
        <f t="shared" si="8"/>
        <v>20359064.02874754</v>
      </c>
      <c r="M20" s="142">
        <f t="shared" si="8"/>
        <v>0</v>
      </c>
      <c r="N20" s="143">
        <f t="shared" si="8"/>
        <v>0</v>
      </c>
      <c r="O20" s="114">
        <f t="shared" si="8"/>
        <v>0</v>
      </c>
      <c r="P20" s="143">
        <f t="shared" si="8"/>
        <v>0</v>
      </c>
      <c r="Q20" s="146">
        <f t="shared" si="7"/>
        <v>20359064.02874754</v>
      </c>
      <c r="R20" s="62"/>
      <c r="T20" s="187" t="s">
        <v>49</v>
      </c>
      <c r="X20" s="9" t="s">
        <v>6</v>
      </c>
      <c r="Y20" s="9" t="s">
        <v>292</v>
      </c>
      <c r="Z20" s="9" t="s">
        <v>8</v>
      </c>
      <c r="AA20" s="9" t="s">
        <v>7</v>
      </c>
      <c r="AB20" s="9" t="s">
        <v>18</v>
      </c>
      <c r="AC20" s="97">
        <v>29377840814</v>
      </c>
      <c r="AD20" s="9" t="s">
        <v>6</v>
      </c>
      <c r="AE20" s="9" t="s">
        <v>292</v>
      </c>
      <c r="AF20" s="9" t="s">
        <v>8</v>
      </c>
      <c r="AG20" s="9" t="s">
        <v>7</v>
      </c>
      <c r="AH20" s="9" t="s">
        <v>18</v>
      </c>
      <c r="AI20" s="97">
        <v>26894560991.61454</v>
      </c>
    </row>
    <row r="21" spans="1:35" x14ac:dyDescent="0.3">
      <c r="A21" s="35"/>
      <c r="B21" s="147" t="s">
        <v>115</v>
      </c>
      <c r="C21" s="141">
        <f t="shared" si="0"/>
        <v>30501302.205598</v>
      </c>
      <c r="D21" s="114">
        <f t="shared" si="1"/>
        <v>241987203.412</v>
      </c>
      <c r="E21" s="142">
        <f t="shared" si="1"/>
        <v>0</v>
      </c>
      <c r="F21" s="143">
        <f t="shared" si="1"/>
        <v>0</v>
      </c>
      <c r="G21" s="144">
        <f t="shared" si="2"/>
        <v>0.980741397187466</v>
      </c>
      <c r="H21" s="114">
        <f t="shared" si="3"/>
        <v>0</v>
      </c>
      <c r="I21" s="143">
        <f t="shared" si="3"/>
        <v>0</v>
      </c>
      <c r="J21" s="108">
        <f t="shared" si="4"/>
        <v>272488505.617598</v>
      </c>
      <c r="K21" s="107">
        <f t="shared" si="5"/>
        <v>3591728.7833995936</v>
      </c>
      <c r="L21" s="145">
        <f t="shared" si="8"/>
        <v>28479910.092360031</v>
      </c>
      <c r="M21" s="142">
        <f t="shared" si="8"/>
        <v>0</v>
      </c>
      <c r="N21" s="143">
        <f t="shared" si="8"/>
        <v>0</v>
      </c>
      <c r="O21" s="114">
        <f t="shared" si="8"/>
        <v>0</v>
      </c>
      <c r="P21" s="143">
        <f t="shared" si="8"/>
        <v>0</v>
      </c>
      <c r="Q21" s="146">
        <f t="shared" si="7"/>
        <v>32071638.875759624</v>
      </c>
      <c r="R21" s="62"/>
      <c r="T21" s="187" t="s">
        <v>50</v>
      </c>
      <c r="X21" s="9" t="s">
        <v>6</v>
      </c>
      <c r="Y21" s="9" t="s">
        <v>292</v>
      </c>
      <c r="Z21" s="9" t="s">
        <v>9</v>
      </c>
      <c r="AA21" s="9" t="s">
        <v>7</v>
      </c>
      <c r="AB21" s="9" t="s">
        <v>18</v>
      </c>
      <c r="AC21" s="97">
        <v>3808784407</v>
      </c>
      <c r="AD21" s="9" t="s">
        <v>6</v>
      </c>
      <c r="AE21" s="9" t="s">
        <v>292</v>
      </c>
      <c r="AF21" s="9" t="s">
        <v>9</v>
      </c>
      <c r="AG21" s="9" t="s">
        <v>7</v>
      </c>
      <c r="AH21" s="9" t="s">
        <v>18</v>
      </c>
      <c r="AI21" s="97">
        <v>1998020454.813349</v>
      </c>
    </row>
    <row r="22" spans="1:35" x14ac:dyDescent="0.3">
      <c r="A22" s="35"/>
      <c r="B22" s="147" t="s">
        <v>149</v>
      </c>
      <c r="C22" s="141">
        <f t="shared" si="0"/>
        <v>47737274.58595337</v>
      </c>
      <c r="D22" s="114">
        <f t="shared" si="1"/>
        <v>355691575.08600003</v>
      </c>
      <c r="E22" s="142">
        <f t="shared" si="1"/>
        <v>0</v>
      </c>
      <c r="F22" s="143">
        <f t="shared" si="1"/>
        <v>0</v>
      </c>
      <c r="G22" s="144">
        <f t="shared" si="2"/>
        <v>0.98530034519607723</v>
      </c>
      <c r="H22" s="114">
        <f t="shared" si="3"/>
        <v>0</v>
      </c>
      <c r="I22" s="143">
        <f t="shared" si="3"/>
        <v>0</v>
      </c>
      <c r="J22" s="108">
        <f t="shared" si="4"/>
        <v>403428849.67195338</v>
      </c>
      <c r="K22" s="107">
        <f t="shared" si="5"/>
        <v>786227.98825941305</v>
      </c>
      <c r="L22" s="145">
        <f t="shared" si="8"/>
        <v>5788540.6226094393</v>
      </c>
      <c r="M22" s="142">
        <f t="shared" si="8"/>
        <v>0</v>
      </c>
      <c r="N22" s="143">
        <f t="shared" si="8"/>
        <v>0</v>
      </c>
      <c r="O22" s="114">
        <f t="shared" si="8"/>
        <v>0</v>
      </c>
      <c r="P22" s="143">
        <f t="shared" si="8"/>
        <v>0</v>
      </c>
      <c r="Q22" s="146">
        <f t="shared" si="7"/>
        <v>6574768.6108688526</v>
      </c>
      <c r="R22" s="62"/>
      <c r="T22" s="187" t="s">
        <v>51</v>
      </c>
      <c r="X22" s="9" t="s">
        <v>6</v>
      </c>
      <c r="Y22" s="9" t="s">
        <v>292</v>
      </c>
      <c r="Z22" s="9" t="s">
        <v>10</v>
      </c>
      <c r="AA22" s="9" t="s">
        <v>7</v>
      </c>
      <c r="AB22" s="9" t="s">
        <v>18</v>
      </c>
      <c r="AC22" s="97">
        <v>168225642040</v>
      </c>
      <c r="AD22" s="9" t="s">
        <v>6</v>
      </c>
      <c r="AE22" s="9" t="s">
        <v>292</v>
      </c>
      <c r="AF22" s="9" t="s">
        <v>10</v>
      </c>
      <c r="AG22" s="9" t="s">
        <v>7</v>
      </c>
      <c r="AH22" s="9" t="s">
        <v>18</v>
      </c>
      <c r="AI22" s="97">
        <v>140455860901.51779</v>
      </c>
    </row>
    <row r="23" spans="1:35" x14ac:dyDescent="0.3">
      <c r="A23" s="35"/>
      <c r="B23" s="147" t="s">
        <v>116</v>
      </c>
      <c r="C23" s="141">
        <f t="shared" si="0"/>
        <v>0</v>
      </c>
      <c r="D23" s="114">
        <f t="shared" si="1"/>
        <v>108384308.98100001</v>
      </c>
      <c r="E23" s="142">
        <f t="shared" si="1"/>
        <v>0</v>
      </c>
      <c r="F23" s="143">
        <f t="shared" si="1"/>
        <v>0</v>
      </c>
      <c r="G23" s="144">
        <f t="shared" si="2"/>
        <v>1</v>
      </c>
      <c r="H23" s="114">
        <f t="shared" si="3"/>
        <v>0</v>
      </c>
      <c r="I23" s="143">
        <f t="shared" si="3"/>
        <v>0</v>
      </c>
      <c r="J23" s="108">
        <f t="shared" si="4"/>
        <v>108384308.98100001</v>
      </c>
      <c r="K23" s="107">
        <f t="shared" si="5"/>
        <v>0</v>
      </c>
      <c r="L23" s="145">
        <f t="shared" si="8"/>
        <v>12705449.236750878</v>
      </c>
      <c r="M23" s="142">
        <f t="shared" si="8"/>
        <v>0</v>
      </c>
      <c r="N23" s="143">
        <f t="shared" si="8"/>
        <v>0</v>
      </c>
      <c r="O23" s="114">
        <f t="shared" si="8"/>
        <v>0</v>
      </c>
      <c r="P23" s="143">
        <f t="shared" si="8"/>
        <v>0</v>
      </c>
      <c r="Q23" s="146">
        <f t="shared" si="7"/>
        <v>12705449.236750878</v>
      </c>
      <c r="R23" s="62"/>
      <c r="T23" s="187" t="s">
        <v>52</v>
      </c>
      <c r="X23" s="9" t="s">
        <v>6</v>
      </c>
      <c r="Y23" s="9" t="s">
        <v>292</v>
      </c>
      <c r="Z23" s="9" t="s">
        <v>11</v>
      </c>
      <c r="AA23" s="9" t="s">
        <v>7</v>
      </c>
      <c r="AB23" s="9" t="s">
        <v>18</v>
      </c>
      <c r="AC23" s="97">
        <v>473968893</v>
      </c>
      <c r="AD23" s="9" t="s">
        <v>6</v>
      </c>
      <c r="AE23" s="9" t="s">
        <v>292</v>
      </c>
      <c r="AF23" s="9" t="s">
        <v>11</v>
      </c>
      <c r="AG23" s="9" t="s">
        <v>7</v>
      </c>
      <c r="AH23" s="9" t="s">
        <v>18</v>
      </c>
      <c r="AI23" s="97">
        <v>265026476.03123039</v>
      </c>
    </row>
    <row r="24" spans="1:35" x14ac:dyDescent="0.3">
      <c r="A24" s="35"/>
      <c r="B24" s="147" t="s">
        <v>150</v>
      </c>
      <c r="C24" s="141">
        <f t="shared" si="0"/>
        <v>0</v>
      </c>
      <c r="D24" s="114">
        <f t="shared" si="1"/>
        <v>144461946.80599999</v>
      </c>
      <c r="E24" s="142">
        <f t="shared" si="1"/>
        <v>0</v>
      </c>
      <c r="F24" s="143">
        <f t="shared" si="1"/>
        <v>0</v>
      </c>
      <c r="G24" s="144">
        <f t="shared" si="2"/>
        <v>1</v>
      </c>
      <c r="H24" s="114">
        <f t="shared" si="3"/>
        <v>0</v>
      </c>
      <c r="I24" s="143">
        <f t="shared" si="3"/>
        <v>0</v>
      </c>
      <c r="J24" s="108">
        <f t="shared" si="4"/>
        <v>144461946.80599999</v>
      </c>
      <c r="K24" s="107">
        <f t="shared" si="5"/>
        <v>0</v>
      </c>
      <c r="L24" s="145">
        <f t="shared" si="8"/>
        <v>3385648.9934686152</v>
      </c>
      <c r="M24" s="142">
        <f t="shared" si="8"/>
        <v>0</v>
      </c>
      <c r="N24" s="143">
        <f t="shared" si="8"/>
        <v>0</v>
      </c>
      <c r="O24" s="114">
        <f t="shared" si="8"/>
        <v>0</v>
      </c>
      <c r="P24" s="143">
        <f t="shared" si="8"/>
        <v>0</v>
      </c>
      <c r="Q24" s="146">
        <f t="shared" si="7"/>
        <v>3385648.9934686152</v>
      </c>
      <c r="R24" s="62"/>
      <c r="T24" s="187" t="s">
        <v>53</v>
      </c>
      <c r="X24" s="9" t="s">
        <v>6</v>
      </c>
      <c r="Y24" s="9" t="s">
        <v>292</v>
      </c>
      <c r="Z24" s="9" t="s">
        <v>12</v>
      </c>
      <c r="AA24" s="9" t="s">
        <v>7</v>
      </c>
      <c r="AB24" s="9" t="s">
        <v>18</v>
      </c>
      <c r="AC24" s="97">
        <v>8140946845</v>
      </c>
      <c r="AD24" s="9" t="s">
        <v>6</v>
      </c>
      <c r="AE24" s="9" t="s">
        <v>292</v>
      </c>
      <c r="AF24" s="9" t="s">
        <v>12</v>
      </c>
      <c r="AG24" s="9" t="s">
        <v>7</v>
      </c>
      <c r="AH24" s="9" t="s">
        <v>18</v>
      </c>
      <c r="AI24" s="97">
        <v>8511299629.9362936</v>
      </c>
    </row>
    <row r="25" spans="1:35" x14ac:dyDescent="0.3">
      <c r="A25" s="35"/>
      <c r="B25" s="126" t="s">
        <v>117</v>
      </c>
      <c r="C25" s="148">
        <f t="shared" si="0"/>
        <v>0</v>
      </c>
      <c r="D25" s="115">
        <f t="shared" si="1"/>
        <v>65426021.891999997</v>
      </c>
      <c r="E25" s="149">
        <f t="shared" si="1"/>
        <v>0</v>
      </c>
      <c r="F25" s="150">
        <f t="shared" si="1"/>
        <v>0</v>
      </c>
      <c r="G25" s="151">
        <f t="shared" si="2"/>
        <v>1</v>
      </c>
      <c r="H25" s="115">
        <f t="shared" si="3"/>
        <v>0</v>
      </c>
      <c r="I25" s="150">
        <f t="shared" si="3"/>
        <v>2919928.548</v>
      </c>
      <c r="J25" s="110">
        <f t="shared" si="4"/>
        <v>61046129.07</v>
      </c>
      <c r="K25" s="109">
        <f t="shared" si="5"/>
        <v>0</v>
      </c>
      <c r="L25" s="152">
        <f t="shared" si="8"/>
        <v>5249225.8853366934</v>
      </c>
      <c r="M25" s="149">
        <f t="shared" si="8"/>
        <v>0</v>
      </c>
      <c r="N25" s="150">
        <f t="shared" si="8"/>
        <v>0</v>
      </c>
      <c r="O25" s="115">
        <f t="shared" si="8"/>
        <v>0</v>
      </c>
      <c r="P25" s="150">
        <f t="shared" si="8"/>
        <v>2961496.4478270342</v>
      </c>
      <c r="Q25" s="153">
        <f t="shared" si="7"/>
        <v>806981.2135961419</v>
      </c>
      <c r="R25" s="62"/>
      <c r="T25" s="188" t="s">
        <v>54</v>
      </c>
      <c r="X25" s="9" t="s">
        <v>6</v>
      </c>
      <c r="Y25" s="9" t="s">
        <v>292</v>
      </c>
      <c r="Z25" s="9" t="s">
        <v>13</v>
      </c>
      <c r="AA25" s="9" t="s">
        <v>7</v>
      </c>
      <c r="AB25" s="9" t="s">
        <v>18</v>
      </c>
      <c r="AC25" s="97">
        <v>28850629486</v>
      </c>
      <c r="AD25" s="9" t="s">
        <v>6</v>
      </c>
      <c r="AE25" s="9" t="s">
        <v>292</v>
      </c>
      <c r="AF25" s="9" t="s">
        <v>13</v>
      </c>
      <c r="AG25" s="9" t="s">
        <v>7</v>
      </c>
      <c r="AH25" s="9" t="s">
        <v>18</v>
      </c>
      <c r="AI25" s="97">
        <v>58274994541.044891</v>
      </c>
    </row>
    <row r="26" spans="1:35" x14ac:dyDescent="0.3">
      <c r="A26" s="62"/>
      <c r="B26" s="14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112"/>
      <c r="P26" s="62"/>
      <c r="Q26" s="62"/>
      <c r="R26" s="62"/>
      <c r="X26" s="9" t="s">
        <v>6</v>
      </c>
      <c r="Y26" s="9" t="s">
        <v>292</v>
      </c>
      <c r="Z26" s="9" t="s">
        <v>14</v>
      </c>
      <c r="AA26" s="9" t="s">
        <v>7</v>
      </c>
      <c r="AB26" s="9" t="s">
        <v>18</v>
      </c>
      <c r="AC26" s="97">
        <v>52733691</v>
      </c>
      <c r="AD26" s="9" t="s">
        <v>6</v>
      </c>
      <c r="AE26" s="9" t="s">
        <v>292</v>
      </c>
      <c r="AF26" s="9" t="s">
        <v>14</v>
      </c>
      <c r="AG26" s="9" t="s">
        <v>7</v>
      </c>
      <c r="AH26" s="9" t="s">
        <v>18</v>
      </c>
      <c r="AI26" s="97">
        <v>48836799.777908437</v>
      </c>
    </row>
    <row r="27" spans="1:35" x14ac:dyDescent="0.3">
      <c r="A27" s="62"/>
      <c r="B27" s="14"/>
      <c r="G27" s="118"/>
      <c r="H27" s="118"/>
      <c r="I27" s="118"/>
      <c r="J27" s="10" t="s">
        <v>0</v>
      </c>
      <c r="K27" s="189" t="s">
        <v>38</v>
      </c>
      <c r="L27" s="190" t="s">
        <v>39</v>
      </c>
      <c r="M27" s="191" t="s">
        <v>42</v>
      </c>
      <c r="O27" s="189" t="s">
        <v>38</v>
      </c>
      <c r="P27" s="190" t="s">
        <v>39</v>
      </c>
      <c r="Q27" s="191" t="s">
        <v>42</v>
      </c>
      <c r="R27" s="155"/>
      <c r="X27" s="9" t="s">
        <v>6</v>
      </c>
      <c r="Y27" s="9" t="s">
        <v>292</v>
      </c>
      <c r="Z27" s="9" t="s">
        <v>16</v>
      </c>
      <c r="AA27" s="9" t="s">
        <v>7</v>
      </c>
      <c r="AB27" s="9" t="s">
        <v>18</v>
      </c>
      <c r="AC27" s="97">
        <v>23658590</v>
      </c>
      <c r="AD27" s="9" t="s">
        <v>6</v>
      </c>
      <c r="AE27" s="9" t="s">
        <v>292</v>
      </c>
      <c r="AF27" s="9" t="s">
        <v>16</v>
      </c>
      <c r="AG27" s="9" t="s">
        <v>7</v>
      </c>
      <c r="AH27" s="9" t="s">
        <v>18</v>
      </c>
      <c r="AI27" s="97">
        <v>9926163.9995832387</v>
      </c>
    </row>
    <row r="28" spans="1:35" x14ac:dyDescent="0.3">
      <c r="A28" s="62"/>
      <c r="B28" s="14"/>
      <c r="G28" s="118"/>
      <c r="H28" s="118"/>
      <c r="I28" s="118"/>
      <c r="J28" s="10" t="s">
        <v>197</v>
      </c>
      <c r="K28" s="189" t="s">
        <v>38</v>
      </c>
      <c r="L28" s="190" t="s">
        <v>6</v>
      </c>
      <c r="M28" s="196" t="s">
        <v>6</v>
      </c>
      <c r="O28" s="189" t="s">
        <v>6</v>
      </c>
      <c r="P28" s="190" t="s">
        <v>6</v>
      </c>
      <c r="Q28" s="191" t="s">
        <v>6</v>
      </c>
      <c r="R28" s="155"/>
      <c r="X28" s="9" t="s">
        <v>6</v>
      </c>
      <c r="Y28" s="9" t="s">
        <v>292</v>
      </c>
      <c r="Z28" s="9" t="s">
        <v>17</v>
      </c>
      <c r="AA28" s="9" t="s">
        <v>7</v>
      </c>
      <c r="AB28" s="9" t="s">
        <v>18</v>
      </c>
      <c r="AC28" s="97">
        <v>575046586</v>
      </c>
      <c r="AD28" s="9" t="s">
        <v>6</v>
      </c>
      <c r="AE28" s="9" t="s">
        <v>292</v>
      </c>
      <c r="AF28" s="9" t="s">
        <v>17</v>
      </c>
      <c r="AG28" s="9" t="s">
        <v>7</v>
      </c>
      <c r="AH28" s="9" t="s">
        <v>18</v>
      </c>
      <c r="AI28" s="97">
        <v>318330359.50915432</v>
      </c>
    </row>
    <row r="29" spans="1:35" x14ac:dyDescent="0.3">
      <c r="A29" s="62"/>
      <c r="B29" s="14"/>
      <c r="G29" s="118"/>
      <c r="H29" s="118"/>
      <c r="I29" s="118"/>
      <c r="J29" s="10" t="s">
        <v>108</v>
      </c>
      <c r="K29" s="189" t="s">
        <v>193</v>
      </c>
      <c r="L29" s="195" t="s">
        <v>194</v>
      </c>
      <c r="M29" s="191" t="s">
        <v>194</v>
      </c>
      <c r="O29" s="189" t="s">
        <v>40</v>
      </c>
      <c r="P29" s="190" t="s">
        <v>194</v>
      </c>
      <c r="Q29" s="191" t="s">
        <v>194</v>
      </c>
      <c r="R29" s="155"/>
      <c r="X29" s="9" t="s">
        <v>7</v>
      </c>
      <c r="Y29" s="9" t="s">
        <v>278</v>
      </c>
      <c r="Z29" s="9" t="s">
        <v>9</v>
      </c>
      <c r="AA29" s="9" t="s">
        <v>7</v>
      </c>
      <c r="AB29" s="9" t="s">
        <v>256</v>
      </c>
      <c r="AC29" s="97">
        <v>201302988</v>
      </c>
      <c r="AD29" s="9" t="s">
        <v>7</v>
      </c>
      <c r="AE29" s="9" t="s">
        <v>278</v>
      </c>
      <c r="AF29" s="9" t="s">
        <v>8</v>
      </c>
      <c r="AG29" s="9" t="s">
        <v>7</v>
      </c>
      <c r="AH29" s="9" t="s">
        <v>256</v>
      </c>
      <c r="AI29" s="97">
        <v>0</v>
      </c>
    </row>
    <row r="30" spans="1:35" x14ac:dyDescent="0.3">
      <c r="A30" s="62"/>
      <c r="B30" s="14"/>
      <c r="C30" s="62"/>
      <c r="D30" s="62"/>
      <c r="E30" s="62"/>
      <c r="F30" s="62"/>
      <c r="G30" s="62"/>
      <c r="H30" s="62"/>
      <c r="I30" s="62"/>
      <c r="R30" s="155"/>
      <c r="X30" s="9" t="s">
        <v>7</v>
      </c>
      <c r="Y30" s="9" t="s">
        <v>278</v>
      </c>
      <c r="Z30" s="9" t="s">
        <v>10</v>
      </c>
      <c r="AA30" s="9" t="s">
        <v>7</v>
      </c>
      <c r="AB30" s="9" t="s">
        <v>256</v>
      </c>
      <c r="AC30" s="97">
        <v>876470250</v>
      </c>
      <c r="AD30" s="9" t="s">
        <v>7</v>
      </c>
      <c r="AE30" s="9" t="s">
        <v>278</v>
      </c>
      <c r="AF30" s="9" t="s">
        <v>9</v>
      </c>
      <c r="AG30" s="9" t="s">
        <v>7</v>
      </c>
      <c r="AH30" s="9" t="s">
        <v>256</v>
      </c>
      <c r="AI30" s="97">
        <v>925681922.99148571</v>
      </c>
    </row>
    <row r="31" spans="1:35" x14ac:dyDescent="0.3">
      <c r="A31" s="62"/>
      <c r="B31" s="99" t="s">
        <v>151</v>
      </c>
      <c r="C31" s="113"/>
      <c r="D31" s="113"/>
      <c r="E31" s="113"/>
      <c r="F31" s="113"/>
      <c r="G31" s="113"/>
      <c r="H31" s="113"/>
      <c r="I31" s="113"/>
      <c r="J31" s="113"/>
      <c r="K31" s="62"/>
      <c r="L31" s="62"/>
      <c r="M31" s="62"/>
      <c r="N31" s="62"/>
      <c r="O31" s="112"/>
      <c r="P31" s="112"/>
      <c r="Q31" s="112"/>
      <c r="R31" s="100" t="s">
        <v>109</v>
      </c>
      <c r="X31" s="9" t="s">
        <v>7</v>
      </c>
      <c r="Y31" s="9" t="s">
        <v>278</v>
      </c>
      <c r="Z31" s="9" t="s">
        <v>11</v>
      </c>
      <c r="AA31" s="9" t="s">
        <v>7</v>
      </c>
      <c r="AB31" s="9" t="s">
        <v>256</v>
      </c>
      <c r="AC31" s="97">
        <v>2740040403</v>
      </c>
      <c r="AD31" s="9" t="s">
        <v>7</v>
      </c>
      <c r="AE31" s="9" t="s">
        <v>278</v>
      </c>
      <c r="AF31" s="9" t="s">
        <v>10</v>
      </c>
      <c r="AG31" s="9" t="s">
        <v>7</v>
      </c>
      <c r="AH31" s="9" t="s">
        <v>256</v>
      </c>
      <c r="AI31" s="97">
        <v>218308736.36531311</v>
      </c>
    </row>
    <row r="32" spans="1:35" x14ac:dyDescent="0.3">
      <c r="A32" s="62"/>
      <c r="B32" s="120"/>
      <c r="C32" s="17" t="s">
        <v>152</v>
      </c>
      <c r="D32" s="103"/>
      <c r="E32" s="103"/>
      <c r="F32" s="103"/>
      <c r="G32" s="156"/>
      <c r="H32" s="104"/>
      <c r="I32" s="157"/>
      <c r="J32" s="105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278</v>
      </c>
      <c r="Z32" s="9" t="s">
        <v>12</v>
      </c>
      <c r="AA32" s="9" t="s">
        <v>7</v>
      </c>
      <c r="AB32" s="9" t="s">
        <v>256</v>
      </c>
      <c r="AC32" s="97">
        <v>1779640914</v>
      </c>
      <c r="AD32" s="9" t="s">
        <v>7</v>
      </c>
      <c r="AE32" s="9" t="s">
        <v>278</v>
      </c>
      <c r="AF32" s="9" t="s">
        <v>11</v>
      </c>
      <c r="AG32" s="9" t="s">
        <v>7</v>
      </c>
      <c r="AH32" s="9" t="s">
        <v>256</v>
      </c>
      <c r="AI32" s="97">
        <v>3020513649.5328741</v>
      </c>
    </row>
    <row r="33" spans="2:35" x14ac:dyDescent="0.3">
      <c r="B33" s="121" t="s">
        <v>155</v>
      </c>
      <c r="C33" s="17" t="s">
        <v>156</v>
      </c>
      <c r="D33" s="18"/>
      <c r="E33" s="18"/>
      <c r="F33" s="158"/>
      <c r="G33" s="18" t="s">
        <v>157</v>
      </c>
      <c r="H33" s="18"/>
      <c r="I33" s="158"/>
      <c r="J33" s="159" t="s">
        <v>158</v>
      </c>
      <c r="K33" s="102" t="s">
        <v>159</v>
      </c>
      <c r="L33" s="103"/>
      <c r="M33" s="105"/>
      <c r="N33" s="160" t="s">
        <v>160</v>
      </c>
      <c r="O33" s="102" t="s">
        <v>161</v>
      </c>
      <c r="P33" s="103"/>
      <c r="Q33" s="105"/>
      <c r="R33" s="161" t="s">
        <v>162</v>
      </c>
      <c r="X33" s="9" t="s">
        <v>7</v>
      </c>
      <c r="Y33" s="9" t="s">
        <v>278</v>
      </c>
      <c r="Z33" s="9" t="s">
        <v>13</v>
      </c>
      <c r="AA33" s="9" t="s">
        <v>7</v>
      </c>
      <c r="AB33" s="9" t="s">
        <v>256</v>
      </c>
      <c r="AC33" s="97">
        <v>726142568</v>
      </c>
      <c r="AD33" s="9" t="s">
        <v>7</v>
      </c>
      <c r="AE33" s="9" t="s">
        <v>278</v>
      </c>
      <c r="AF33" s="9" t="s">
        <v>12</v>
      </c>
      <c r="AG33" s="9" t="s">
        <v>7</v>
      </c>
      <c r="AH33" s="9" t="s">
        <v>256</v>
      </c>
      <c r="AI33" s="97">
        <v>3299267727.098742</v>
      </c>
    </row>
    <row r="34" spans="2:35" ht="27" x14ac:dyDescent="0.3">
      <c r="B34" s="126"/>
      <c r="C34" s="162" t="s">
        <v>163</v>
      </c>
      <c r="D34" s="163" t="s">
        <v>164</v>
      </c>
      <c r="E34" s="164" t="s">
        <v>165</v>
      </c>
      <c r="F34" s="111" t="s">
        <v>166</v>
      </c>
      <c r="G34" s="165" t="s">
        <v>167</v>
      </c>
      <c r="H34" s="166" t="s">
        <v>168</v>
      </c>
      <c r="I34" s="111" t="s">
        <v>169</v>
      </c>
      <c r="J34" s="111" t="s">
        <v>170</v>
      </c>
      <c r="K34" s="106" t="s">
        <v>171</v>
      </c>
      <c r="L34" s="167" t="s">
        <v>172</v>
      </c>
      <c r="M34" s="168" t="s">
        <v>173</v>
      </c>
      <c r="N34" s="139"/>
      <c r="O34" s="162" t="s">
        <v>174</v>
      </c>
      <c r="P34" s="163" t="s">
        <v>175</v>
      </c>
      <c r="Q34" s="165" t="s">
        <v>176</v>
      </c>
      <c r="R34" s="139"/>
      <c r="T34" s="98" t="s">
        <v>2</v>
      </c>
      <c r="X34" s="9" t="s">
        <v>7</v>
      </c>
      <c r="Y34" s="9" t="s">
        <v>278</v>
      </c>
      <c r="Z34" s="9" t="s">
        <v>14</v>
      </c>
      <c r="AA34" s="9" t="s">
        <v>7</v>
      </c>
      <c r="AB34" s="9" t="s">
        <v>256</v>
      </c>
      <c r="AC34" s="97">
        <v>7363968278</v>
      </c>
      <c r="AD34" s="9" t="s">
        <v>7</v>
      </c>
      <c r="AE34" s="9" t="s">
        <v>278</v>
      </c>
      <c r="AF34" s="9" t="s">
        <v>13</v>
      </c>
      <c r="AG34" s="9" t="s">
        <v>7</v>
      </c>
      <c r="AH34" s="9" t="s">
        <v>256</v>
      </c>
      <c r="AI34" s="97">
        <v>2164221511.5895572</v>
      </c>
    </row>
    <row r="35" spans="2:35" x14ac:dyDescent="0.3">
      <c r="B35" s="140" t="s">
        <v>110</v>
      </c>
      <c r="C35" s="169">
        <f>SUMIFS(보유리스크율_위험계수적용법!AC:AC,보유리스크율_위험계수적용법!$C:$C,보험가격준비금위험!$T35)</f>
        <v>35066720.618974239</v>
      </c>
      <c r="D35" s="170">
        <f>SUMIFS(보유리스크율_위험계수적용법!AD:AD,보유리스크율_위험계수적용법!$C:$C,보험가격준비금위험!$T35)</f>
        <v>28705863.172493115</v>
      </c>
      <c r="E35" s="171">
        <f>SUMIFS(보유리스크율_위험계수적용법!AE:AE,보유리스크율_위험계수적용법!$C:$C,보험가격준비금위험!$T35)</f>
        <v>-254791.14864890289</v>
      </c>
      <c r="F35" s="172">
        <f t="shared" ref="F35:F51" si="9">IF(ISERR((D35-E35)/C35)=TRUE,0,(D35-E35)/C35)</f>
        <v>0.82587290199790475</v>
      </c>
      <c r="G35" s="173">
        <f>SUMIFS(보유리스크율_손해율분포법!W:W,보유리스크율_손해율분포법!$C:$C,보험가격준비금위험!$T35)</f>
        <v>1129104.1424290324</v>
      </c>
      <c r="H35" s="174">
        <f>SUMIFS(보유리스크율_손해율분포법!X:X,보유리스크율_손해율분포법!$C:$C,보험가격준비금위험!$T35)</f>
        <v>1083073.1274387273</v>
      </c>
      <c r="I35" s="172">
        <f t="shared" ref="I35:I51" si="10">IF(ISERR(H35/G35)=TRUE,0,(H35/G35))</f>
        <v>0.95923226807823159</v>
      </c>
      <c r="J35" s="175">
        <f t="shared" ref="J35:J51" si="11">MAX(MIN(MAX(F35,I35),100%),0%)</f>
        <v>0.95923226807823159</v>
      </c>
      <c r="K35" s="169">
        <f t="shared" ref="K35:M51" si="12">(SUMIFS($AC:$AC,$X:$X,K$27,$Y:$Y,$B$2,$Z:$Z,$T35,$AA:$AA,K$28,$AB:$AB,K$29))/1000</f>
        <v>38383207.822999999</v>
      </c>
      <c r="L35" s="170">
        <f t="shared" si="12"/>
        <v>0</v>
      </c>
      <c r="M35" s="176">
        <f t="shared" si="12"/>
        <v>6961231.3569999998</v>
      </c>
      <c r="N35" s="177">
        <f t="shared" ref="N35:N51" si="13">(K35+L35)*$J35</f>
        <v>36818411.49617441</v>
      </c>
      <c r="O35" s="169">
        <f t="shared" ref="O35:Q51" si="14">(SUMIFS($AI:$AI,$AD:$AD,O$27,$AE:$AE,$B$2,$AF:$AF,$T35,$AG:$AG,O$28,$AH:$AH,O$29))/1000</f>
        <v>20508246.74794925</v>
      </c>
      <c r="P35" s="170">
        <f t="shared" si="14"/>
        <v>0</v>
      </c>
      <c r="Q35" s="176">
        <f t="shared" si="14"/>
        <v>4645639.9650493124</v>
      </c>
      <c r="R35" s="177">
        <f t="shared" ref="R35:R51" si="15">(O35+P35)*$J35</f>
        <v>19672172.042343374</v>
      </c>
      <c r="T35" s="187" t="s">
        <v>8</v>
      </c>
      <c r="X35" s="9" t="s">
        <v>7</v>
      </c>
      <c r="Y35" s="9" t="s">
        <v>278</v>
      </c>
      <c r="Z35" s="9" t="s">
        <v>15</v>
      </c>
      <c r="AA35" s="9" t="s">
        <v>7</v>
      </c>
      <c r="AB35" s="9" t="s">
        <v>257</v>
      </c>
      <c r="AC35" s="97">
        <v>-6908394</v>
      </c>
      <c r="AD35" s="9" t="s">
        <v>7</v>
      </c>
      <c r="AE35" s="9" t="s">
        <v>278</v>
      </c>
      <c r="AF35" s="9" t="s">
        <v>14</v>
      </c>
      <c r="AG35" s="9" t="s">
        <v>7</v>
      </c>
      <c r="AH35" s="9" t="s">
        <v>256</v>
      </c>
      <c r="AI35" s="97">
        <v>9378702.7629990708</v>
      </c>
    </row>
    <row r="36" spans="2:35" x14ac:dyDescent="0.3">
      <c r="B36" s="147" t="s">
        <v>177</v>
      </c>
      <c r="C36" s="114">
        <f>SUMIFS(보유리스크율_위험계수적용법!AC:AC,보유리스크율_위험계수적용법!$C:$C,보험가격준비금위험!$T36)</f>
        <v>4218357.0523608094</v>
      </c>
      <c r="D36" s="142">
        <f>SUMIFS(보유리스크율_위험계수적용법!AD:AD,보유리스크율_위험계수적용법!$C:$C,보험가격준비금위험!$T36)</f>
        <v>3053769.6689317985</v>
      </c>
      <c r="E36" s="143">
        <f>SUMIFS(보유리스크율_위험계수적용법!AE:AE,보유리스크율_위험계수적용법!$C:$C,보험가격준비금위험!$T36)</f>
        <v>-270837.03403003706</v>
      </c>
      <c r="F36" s="178">
        <f t="shared" si="9"/>
        <v>0.78812833093424717</v>
      </c>
      <c r="G36" s="154">
        <f>SUMIFS(보유리스크율_손해율분포법!W:W,보유리스크율_손해율분포법!$C:$C,보험가격준비금위험!$T36)</f>
        <v>222828.01349132042</v>
      </c>
      <c r="H36" s="179">
        <f>SUMIFS(보유리스크율_손해율분포법!X:X,보유리스크율_손해율분포법!$C:$C,보험가격준비금위험!$T36)</f>
        <v>192829.02987976442</v>
      </c>
      <c r="I36" s="178">
        <f t="shared" si="10"/>
        <v>0.86537157899707018</v>
      </c>
      <c r="J36" s="180">
        <f t="shared" si="11"/>
        <v>0.86537157899707018</v>
      </c>
      <c r="K36" s="114">
        <f t="shared" si="12"/>
        <v>5990891.801</v>
      </c>
      <c r="L36" s="142">
        <f t="shared" si="12"/>
        <v>0</v>
      </c>
      <c r="M36" s="181">
        <f t="shared" si="12"/>
        <v>1822367.561</v>
      </c>
      <c r="N36" s="182">
        <f t="shared" si="13"/>
        <v>5184347.4974319711</v>
      </c>
      <c r="O36" s="114">
        <f t="shared" si="14"/>
        <v>8229105.7944179978</v>
      </c>
      <c r="P36" s="142">
        <f t="shared" si="14"/>
        <v>0</v>
      </c>
      <c r="Q36" s="181">
        <f t="shared" si="14"/>
        <v>4562332.2819628054</v>
      </c>
      <c r="R36" s="182">
        <f t="shared" si="15"/>
        <v>7121234.2750494424</v>
      </c>
      <c r="T36" s="187" t="s">
        <v>9</v>
      </c>
      <c r="X36" s="9" t="s">
        <v>7</v>
      </c>
      <c r="Y36" s="9" t="s">
        <v>278</v>
      </c>
      <c r="Z36" s="9" t="s">
        <v>15</v>
      </c>
      <c r="AA36" s="9" t="s">
        <v>7</v>
      </c>
      <c r="AB36" s="9" t="s">
        <v>256</v>
      </c>
      <c r="AC36" s="97">
        <v>45599506227</v>
      </c>
      <c r="AD36" s="9" t="s">
        <v>7</v>
      </c>
      <c r="AE36" s="9" t="s">
        <v>278</v>
      </c>
      <c r="AF36" s="9" t="s">
        <v>15</v>
      </c>
      <c r="AG36" s="9" t="s">
        <v>7</v>
      </c>
      <c r="AH36" s="9" t="s">
        <v>256</v>
      </c>
      <c r="AI36" s="97">
        <v>3758175700.069026</v>
      </c>
    </row>
    <row r="37" spans="2:35" x14ac:dyDescent="0.3">
      <c r="B37" s="147" t="s">
        <v>178</v>
      </c>
      <c r="C37" s="114">
        <f>SUMIFS(보유리스크율_위험계수적용법!AC:AC,보유리스크율_위험계수적용법!$C:$C,보험가격준비금위험!$T37)</f>
        <v>140671903.91716748</v>
      </c>
      <c r="D37" s="142">
        <f>SUMIFS(보유리스크율_위험계수적용법!AD:AD,보유리스크율_위험계수적용법!$C:$C,보험가격준비금위험!$T37)</f>
        <v>115566214.70720905</v>
      </c>
      <c r="E37" s="143">
        <f>SUMIFS(보유리스크율_위험계수적용법!AE:AE,보유리스크율_위험계수적용법!$C:$C,보험가격준비금위험!$T37)</f>
        <v>-2362171.0341031556</v>
      </c>
      <c r="F37" s="178">
        <f t="shared" si="9"/>
        <v>0.83832224102655595</v>
      </c>
      <c r="G37" s="154">
        <f>SUMIFS(보유리스크율_손해율분포법!W:W,보유리스크율_손해율분포법!$C:$C,보험가격준비금위험!$T37)</f>
        <v>4959438.8094235165</v>
      </c>
      <c r="H37" s="179">
        <f>SUMIFS(보유리스크율_손해율분포법!X:X,보유리스크율_손해율분포법!$C:$C,보험가격준비금위험!$T37)</f>
        <v>4611289.1423477447</v>
      </c>
      <c r="I37" s="178">
        <f t="shared" si="10"/>
        <v>0.92980059227381806</v>
      </c>
      <c r="J37" s="180">
        <f t="shared" si="11"/>
        <v>0.92980059227381806</v>
      </c>
      <c r="K37" s="114">
        <f t="shared" si="12"/>
        <v>111392855.447</v>
      </c>
      <c r="L37" s="142">
        <f t="shared" si="12"/>
        <v>0</v>
      </c>
      <c r="M37" s="181">
        <f t="shared" si="12"/>
        <v>25947223.304000001</v>
      </c>
      <c r="N37" s="182">
        <f t="shared" si="13"/>
        <v>103573142.96969239</v>
      </c>
      <c r="O37" s="114">
        <f t="shared" si="14"/>
        <v>25744764.489538472</v>
      </c>
      <c r="P37" s="142">
        <f t="shared" si="14"/>
        <v>0</v>
      </c>
      <c r="Q37" s="181">
        <f t="shared" si="14"/>
        <v>6459178.8630261552</v>
      </c>
      <c r="R37" s="182">
        <f t="shared" si="15"/>
        <v>23937497.270322829</v>
      </c>
      <c r="T37" s="187" t="s">
        <v>10</v>
      </c>
      <c r="X37" s="9" t="s">
        <v>7</v>
      </c>
      <c r="Y37" s="9" t="s">
        <v>278</v>
      </c>
      <c r="Z37" s="9" t="s">
        <v>16</v>
      </c>
      <c r="AA37" s="9" t="s">
        <v>7</v>
      </c>
      <c r="AB37" s="9" t="s">
        <v>256</v>
      </c>
      <c r="AC37" s="97">
        <v>2745646463</v>
      </c>
      <c r="AD37" s="9" t="s">
        <v>7</v>
      </c>
      <c r="AE37" s="9" t="s">
        <v>278</v>
      </c>
      <c r="AF37" s="9" t="s">
        <v>16</v>
      </c>
      <c r="AG37" s="9" t="s">
        <v>7</v>
      </c>
      <c r="AH37" s="9" t="s">
        <v>256</v>
      </c>
      <c r="AI37" s="97">
        <v>548708556.95983911</v>
      </c>
    </row>
    <row r="38" spans="2:35" x14ac:dyDescent="0.3">
      <c r="B38" s="147" t="s">
        <v>179</v>
      </c>
      <c r="C38" s="114">
        <f>SUMIFS(보유리스크율_위험계수적용법!AC:AC,보유리스크율_위험계수적용법!$C:$C,보험가격준비금위험!$T38)</f>
        <v>0</v>
      </c>
      <c r="D38" s="142">
        <f>SUMIFS(보유리스크율_위험계수적용법!AD:AD,보유리스크율_위험계수적용법!$C:$C,보험가격준비금위험!$T38)</f>
        <v>0</v>
      </c>
      <c r="E38" s="143">
        <f>SUMIFS(보유리스크율_위험계수적용법!AE:AE,보유리스크율_위험계수적용법!$C:$C,보험가격준비금위험!$T38)</f>
        <v>0</v>
      </c>
      <c r="F38" s="178">
        <f t="shared" si="9"/>
        <v>0</v>
      </c>
      <c r="G38" s="154">
        <f>SUMIFS(보유리스크율_손해율분포법!W:W,보유리스크율_손해율분포법!$C:$C,보험가격준비금위험!$T38)</f>
        <v>0</v>
      </c>
      <c r="H38" s="179">
        <f>SUMIFS(보유리스크율_손해율분포법!X:X,보유리스크율_손해율분포법!$C:$C,보험가격준비금위험!$T38)</f>
        <v>0</v>
      </c>
      <c r="I38" s="178">
        <f t="shared" si="10"/>
        <v>0</v>
      </c>
      <c r="J38" s="180">
        <f t="shared" si="11"/>
        <v>0</v>
      </c>
      <c r="K38" s="114">
        <f t="shared" si="12"/>
        <v>0</v>
      </c>
      <c r="L38" s="142">
        <f t="shared" si="12"/>
        <v>0</v>
      </c>
      <c r="M38" s="181">
        <f t="shared" si="12"/>
        <v>0</v>
      </c>
      <c r="N38" s="182">
        <f t="shared" si="13"/>
        <v>0</v>
      </c>
      <c r="O38" s="114">
        <f t="shared" si="14"/>
        <v>0</v>
      </c>
      <c r="P38" s="142">
        <f t="shared" si="14"/>
        <v>0</v>
      </c>
      <c r="Q38" s="181">
        <f t="shared" si="14"/>
        <v>0</v>
      </c>
      <c r="R38" s="182">
        <f t="shared" si="15"/>
        <v>0</v>
      </c>
      <c r="T38" s="187" t="s">
        <v>11</v>
      </c>
      <c r="X38" s="9" t="s">
        <v>7</v>
      </c>
      <c r="Y38" s="9" t="s">
        <v>278</v>
      </c>
      <c r="Z38" s="9" t="s">
        <v>17</v>
      </c>
      <c r="AA38" s="9" t="s">
        <v>7</v>
      </c>
      <c r="AB38" s="9" t="s">
        <v>256</v>
      </c>
      <c r="AC38" s="97">
        <v>1857189</v>
      </c>
      <c r="AD38" s="9" t="s">
        <v>7</v>
      </c>
      <c r="AE38" s="9" t="s">
        <v>278</v>
      </c>
      <c r="AF38" s="9" t="s">
        <v>17</v>
      </c>
      <c r="AG38" s="9" t="s">
        <v>7</v>
      </c>
      <c r="AH38" s="9" t="s">
        <v>256</v>
      </c>
      <c r="AI38" s="97">
        <v>778845.04091546568</v>
      </c>
    </row>
    <row r="39" spans="2:35" x14ac:dyDescent="0.3">
      <c r="B39" s="147" t="s">
        <v>180</v>
      </c>
      <c r="C39" s="114">
        <f>SUMIFS(보유리스크율_위험계수적용법!AC:AC,보유리스크율_위험계수적용법!$C:$C,보험가격준비금위험!$T39)</f>
        <v>8741973.922572922</v>
      </c>
      <c r="D39" s="142">
        <f>SUMIFS(보유리스크율_위험계수적용법!AD:AD,보유리스크율_위험계수적용법!$C:$C,보험가격준비금위험!$T39)</f>
        <v>7012232.9598581363</v>
      </c>
      <c r="E39" s="143">
        <f>SUMIFS(보유리스크율_위험계수적용법!AE:AE,보유리스크율_위험계수적용법!$C:$C,보험가격준비금위험!$T39)</f>
        <v>-44936.66550762915</v>
      </c>
      <c r="F39" s="178">
        <f t="shared" si="9"/>
        <v>0.80727415660017343</v>
      </c>
      <c r="G39" s="154">
        <f>SUMIFS(보유리스크율_손해율분포법!W:W,보유리스크율_손해율분포법!$C:$C,보험가격준비금위험!$T39)</f>
        <v>283087.72578441154</v>
      </c>
      <c r="H39" s="179">
        <f>SUMIFS(보유리스크율_손해율분포법!X:X,보유리스크율_손해율분포법!$C:$C,보험가격준비금위험!$T39)</f>
        <v>244196.68385253023</v>
      </c>
      <c r="I39" s="178">
        <f t="shared" si="10"/>
        <v>0.86261840980877003</v>
      </c>
      <c r="J39" s="180">
        <f t="shared" si="11"/>
        <v>0.86261840980877003</v>
      </c>
      <c r="K39" s="114">
        <f t="shared" si="12"/>
        <v>15869862.903999999</v>
      </c>
      <c r="L39" s="142">
        <f t="shared" si="12"/>
        <v>0</v>
      </c>
      <c r="M39" s="181">
        <f t="shared" si="12"/>
        <v>3141089.3859999999</v>
      </c>
      <c r="N39" s="182">
        <f t="shared" si="13"/>
        <v>13689635.902131669</v>
      </c>
      <c r="O39" s="114">
        <f t="shared" si="14"/>
        <v>23349020.225335259</v>
      </c>
      <c r="P39" s="142">
        <f t="shared" si="14"/>
        <v>0</v>
      </c>
      <c r="Q39" s="181">
        <f t="shared" si="14"/>
        <v>1178392.2741364201</v>
      </c>
      <c r="R39" s="182">
        <f t="shared" si="15"/>
        <v>20141294.697371509</v>
      </c>
      <c r="T39" s="187" t="s">
        <v>12</v>
      </c>
      <c r="X39" s="9" t="s">
        <v>7</v>
      </c>
      <c r="Y39" s="9" t="s">
        <v>280</v>
      </c>
      <c r="Z39" s="9" t="s">
        <v>9</v>
      </c>
      <c r="AA39" s="9" t="s">
        <v>7</v>
      </c>
      <c r="AB39" s="9" t="s">
        <v>256</v>
      </c>
      <c r="AC39" s="97">
        <v>-765372</v>
      </c>
      <c r="AD39" s="9" t="s">
        <v>7</v>
      </c>
      <c r="AE39" s="9" t="s">
        <v>280</v>
      </c>
      <c r="AF39" s="9" t="s">
        <v>9</v>
      </c>
      <c r="AG39" s="9" t="s">
        <v>7</v>
      </c>
      <c r="AH39" s="9" t="s">
        <v>256</v>
      </c>
      <c r="AI39" s="97">
        <v>13978907.209688179</v>
      </c>
    </row>
    <row r="40" spans="2:35" x14ac:dyDescent="0.3">
      <c r="B40" s="147" t="s">
        <v>181</v>
      </c>
      <c r="C40" s="114">
        <f>SUMIFS(보유리스크율_위험계수적용법!AC:AC,보유리스크율_위험계수적용법!$C:$C,보험가격준비금위험!$T40)</f>
        <v>12891276.200802283</v>
      </c>
      <c r="D40" s="142">
        <f>SUMIFS(보유리스크율_위험계수적용법!AD:AD,보유리스크율_위험계수적용법!$C:$C,보험가격준비금위험!$T40)</f>
        <v>9086636.8514565341</v>
      </c>
      <c r="E40" s="143">
        <f>SUMIFS(보유리스크율_위험계수적용법!AE:AE,보유리스크율_위험계수적용법!$C:$C,보험가격준비금위험!$T40)</f>
        <v>-1805200.0284548749</v>
      </c>
      <c r="F40" s="178">
        <f t="shared" si="9"/>
        <v>0.84489981521252033</v>
      </c>
      <c r="G40" s="154">
        <f>SUMIFS(보유리스크율_손해율분포법!W:W,보유리스크율_손해율분포법!$C:$C,보험가격준비금위험!$T40)</f>
        <v>550766.42821116117</v>
      </c>
      <c r="H40" s="179">
        <f>SUMIFS(보유리스크율_손해율분포법!X:X,보유리스크율_손해율분포법!$C:$C,보험가격준비금위험!$T40)</f>
        <v>405412.26013955759</v>
      </c>
      <c r="I40" s="178">
        <f t="shared" si="10"/>
        <v>0.73608745808327392</v>
      </c>
      <c r="J40" s="180">
        <f t="shared" si="11"/>
        <v>0.84489981521252033</v>
      </c>
      <c r="K40" s="114">
        <f t="shared" si="12"/>
        <v>32558077.348999999</v>
      </c>
      <c r="L40" s="142">
        <f t="shared" si="12"/>
        <v>0</v>
      </c>
      <c r="M40" s="181">
        <f t="shared" si="12"/>
        <v>9574682.1549999993</v>
      </c>
      <c r="N40" s="182">
        <f t="shared" si="13"/>
        <v>27508313.535845045</v>
      </c>
      <c r="O40" s="114">
        <f t="shared" si="14"/>
        <v>19790933.104487203</v>
      </c>
      <c r="P40" s="142">
        <f t="shared" si="14"/>
        <v>0</v>
      </c>
      <c r="Q40" s="181">
        <f t="shared" si="14"/>
        <v>3711204.2848533047</v>
      </c>
      <c r="R40" s="182">
        <f t="shared" si="15"/>
        <v>16721355.722864589</v>
      </c>
      <c r="T40" s="187" t="s">
        <v>13</v>
      </c>
      <c r="X40" s="9" t="s">
        <v>7</v>
      </c>
      <c r="Y40" s="9" t="s">
        <v>280</v>
      </c>
      <c r="Z40" s="9" t="s">
        <v>10</v>
      </c>
      <c r="AA40" s="9" t="s">
        <v>7</v>
      </c>
      <c r="AB40" s="9" t="s">
        <v>257</v>
      </c>
      <c r="AC40" s="97">
        <v>735118974</v>
      </c>
      <c r="AD40" s="9" t="s">
        <v>7</v>
      </c>
      <c r="AE40" s="9" t="s">
        <v>280</v>
      </c>
      <c r="AF40" s="9" t="s">
        <v>10</v>
      </c>
      <c r="AG40" s="9" t="s">
        <v>7</v>
      </c>
      <c r="AH40" s="9" t="s">
        <v>257</v>
      </c>
      <c r="AI40" s="97">
        <v>15603781.374566231</v>
      </c>
    </row>
    <row r="41" spans="2:35" x14ac:dyDescent="0.3">
      <c r="B41" s="147" t="s">
        <v>182</v>
      </c>
      <c r="C41" s="114">
        <f>SUMIFS(보유리스크율_위험계수적용법!AC:AC,보유리스크율_위험계수적용법!$C:$C,보험가격준비금위험!$T41)</f>
        <v>0</v>
      </c>
      <c r="D41" s="142">
        <f>SUMIFS(보유리스크율_위험계수적용법!AD:AD,보유리스크율_위험계수적용법!$C:$C,보험가격준비금위험!$T41)</f>
        <v>0</v>
      </c>
      <c r="E41" s="143">
        <f>SUMIFS(보유리스크율_위험계수적용법!AE:AE,보유리스크율_위험계수적용법!$C:$C,보험가격준비금위험!$T41)</f>
        <v>0</v>
      </c>
      <c r="F41" s="178">
        <f t="shared" si="9"/>
        <v>0</v>
      </c>
      <c r="G41" s="154">
        <f>SUMIFS(보유리스크율_손해율분포법!W:W,보유리스크율_손해율분포법!$C:$C,보험가격준비금위험!$T41)</f>
        <v>0</v>
      </c>
      <c r="H41" s="179">
        <f>SUMIFS(보유리스크율_손해율분포법!X:X,보유리스크율_손해율분포법!$C:$C,보험가격준비금위험!$T41)</f>
        <v>0</v>
      </c>
      <c r="I41" s="178">
        <f t="shared" si="10"/>
        <v>0</v>
      </c>
      <c r="J41" s="180">
        <f t="shared" si="11"/>
        <v>0</v>
      </c>
      <c r="K41" s="114">
        <f t="shared" si="12"/>
        <v>3827.221</v>
      </c>
      <c r="L41" s="142">
        <f t="shared" si="12"/>
        <v>0</v>
      </c>
      <c r="M41" s="181">
        <f t="shared" si="12"/>
        <v>0</v>
      </c>
      <c r="N41" s="182">
        <f t="shared" si="13"/>
        <v>0</v>
      </c>
      <c r="O41" s="114">
        <f t="shared" si="14"/>
        <v>1118.569588252082</v>
      </c>
      <c r="P41" s="142">
        <f t="shared" si="14"/>
        <v>0</v>
      </c>
      <c r="Q41" s="181">
        <f t="shared" si="14"/>
        <v>167.71394406779251</v>
      </c>
      <c r="R41" s="182">
        <f t="shared" si="15"/>
        <v>0</v>
      </c>
      <c r="T41" s="187" t="s">
        <v>14</v>
      </c>
      <c r="X41" s="9" t="s">
        <v>7</v>
      </c>
      <c r="Y41" s="9" t="s">
        <v>280</v>
      </c>
      <c r="Z41" s="9" t="s">
        <v>10</v>
      </c>
      <c r="AA41" s="9" t="s">
        <v>7</v>
      </c>
      <c r="AB41" s="9" t="s">
        <v>256</v>
      </c>
      <c r="AC41" s="97">
        <v>41395993</v>
      </c>
      <c r="AD41" s="9" t="s">
        <v>7</v>
      </c>
      <c r="AE41" s="9" t="s">
        <v>280</v>
      </c>
      <c r="AF41" s="9" t="s">
        <v>10</v>
      </c>
      <c r="AG41" s="9" t="s">
        <v>7</v>
      </c>
      <c r="AH41" s="9" t="s">
        <v>256</v>
      </c>
      <c r="AI41" s="97">
        <v>47172185.778158031</v>
      </c>
    </row>
    <row r="42" spans="2:35" x14ac:dyDescent="0.3">
      <c r="B42" s="147" t="s">
        <v>183</v>
      </c>
      <c r="C42" s="114">
        <f>SUMIFS(보유리스크율_위험계수적용법!AC:AC,보유리스크율_위험계수적용법!$C:$C,보험가격준비금위험!$T42)</f>
        <v>0</v>
      </c>
      <c r="D42" s="142">
        <f>SUMIFS(보유리스크율_위험계수적용법!AD:AD,보유리스크율_위험계수적용법!$C:$C,보험가격준비금위험!$T42)</f>
        <v>0</v>
      </c>
      <c r="E42" s="143">
        <f>SUMIFS(보유리스크율_위험계수적용법!AE:AE,보유리스크율_위험계수적용법!$C:$C,보험가격준비금위험!$T42)</f>
        <v>0</v>
      </c>
      <c r="F42" s="178">
        <f t="shared" si="9"/>
        <v>0</v>
      </c>
      <c r="G42" s="154">
        <f>SUMIFS(보유리스크율_손해율분포법!W:W,보유리스크율_손해율분포법!$C:$C,보험가격준비금위험!$T42)</f>
        <v>0</v>
      </c>
      <c r="H42" s="179">
        <f>SUMIFS(보유리스크율_손해율분포법!X:X,보유리스크율_손해율분포법!$C:$C,보험가격준비금위험!$T42)</f>
        <v>0</v>
      </c>
      <c r="I42" s="178">
        <f t="shared" si="10"/>
        <v>0</v>
      </c>
      <c r="J42" s="180">
        <f t="shared" si="11"/>
        <v>0</v>
      </c>
      <c r="K42" s="114">
        <f t="shared" si="12"/>
        <v>0</v>
      </c>
      <c r="L42" s="142">
        <f t="shared" si="12"/>
        <v>0</v>
      </c>
      <c r="M42" s="181">
        <f t="shared" si="12"/>
        <v>0</v>
      </c>
      <c r="N42" s="182">
        <f t="shared" si="13"/>
        <v>0</v>
      </c>
      <c r="O42" s="114">
        <f t="shared" si="14"/>
        <v>0</v>
      </c>
      <c r="P42" s="142">
        <f t="shared" si="14"/>
        <v>0</v>
      </c>
      <c r="Q42" s="181">
        <f t="shared" si="14"/>
        <v>0</v>
      </c>
      <c r="R42" s="182">
        <f t="shared" si="15"/>
        <v>0</v>
      </c>
      <c r="T42" s="187" t="s">
        <v>41</v>
      </c>
      <c r="X42" s="9" t="s">
        <v>7</v>
      </c>
      <c r="Y42" s="9" t="s">
        <v>292</v>
      </c>
      <c r="Z42" s="9" t="s">
        <v>10</v>
      </c>
      <c r="AA42" s="9" t="s">
        <v>7</v>
      </c>
      <c r="AB42" s="9" t="s">
        <v>257</v>
      </c>
      <c r="AC42" s="97">
        <v>6628626867</v>
      </c>
      <c r="AD42" s="9" t="s">
        <v>7</v>
      </c>
      <c r="AE42" s="9" t="s">
        <v>292</v>
      </c>
      <c r="AF42" s="9" t="s">
        <v>10</v>
      </c>
      <c r="AG42" s="9" t="s">
        <v>7</v>
      </c>
      <c r="AH42" s="9" t="s">
        <v>257</v>
      </c>
      <c r="AI42" s="97">
        <v>5939848493.3730717</v>
      </c>
    </row>
    <row r="43" spans="2:35" x14ac:dyDescent="0.3">
      <c r="B43" s="147" t="s">
        <v>184</v>
      </c>
      <c r="C43" s="114">
        <f>SUMIFS(보유리스크율_위험계수적용법!AC:AC,보유리스크율_위험계수적용법!$C:$C,보험가격준비금위험!$T43)</f>
        <v>0</v>
      </c>
      <c r="D43" s="142">
        <f>SUMIFS(보유리스크율_위험계수적용법!AD:AD,보유리스크율_위험계수적용법!$C:$C,보험가격준비금위험!$T43)</f>
        <v>0</v>
      </c>
      <c r="E43" s="143">
        <f>SUMIFS(보유리스크율_위험계수적용법!AE:AE,보유리스크율_위험계수적용법!$C:$C,보험가격준비금위험!$T43)</f>
        <v>0</v>
      </c>
      <c r="F43" s="178">
        <f t="shared" si="9"/>
        <v>0</v>
      </c>
      <c r="G43" s="154">
        <f>SUMIFS(보유리스크율_손해율분포법!W:W,보유리스크율_손해율분포법!$C:$C,보험가격준비금위험!$T43)</f>
        <v>0</v>
      </c>
      <c r="H43" s="179">
        <f>SUMIFS(보유리스크율_손해율분포법!X:X,보유리스크율_손해율분포법!$C:$C,보험가격준비금위험!$T43)</f>
        <v>0</v>
      </c>
      <c r="I43" s="178">
        <f t="shared" si="10"/>
        <v>0</v>
      </c>
      <c r="J43" s="180">
        <f t="shared" si="11"/>
        <v>0</v>
      </c>
      <c r="K43" s="114">
        <f t="shared" si="12"/>
        <v>0</v>
      </c>
      <c r="L43" s="142">
        <f t="shared" si="12"/>
        <v>0</v>
      </c>
      <c r="M43" s="181">
        <f t="shared" si="12"/>
        <v>0</v>
      </c>
      <c r="N43" s="182">
        <f t="shared" si="13"/>
        <v>0</v>
      </c>
      <c r="O43" s="114">
        <f t="shared" si="14"/>
        <v>0</v>
      </c>
      <c r="P43" s="142">
        <f t="shared" si="14"/>
        <v>0</v>
      </c>
      <c r="Q43" s="181">
        <f t="shared" si="14"/>
        <v>0</v>
      </c>
      <c r="R43" s="182">
        <f t="shared" si="15"/>
        <v>0</v>
      </c>
      <c r="T43" s="187" t="s">
        <v>15</v>
      </c>
      <c r="X43" s="9" t="s">
        <v>7</v>
      </c>
      <c r="Y43" s="9" t="s">
        <v>292</v>
      </c>
      <c r="Z43" s="9" t="s">
        <v>10</v>
      </c>
      <c r="AA43" s="9" t="s">
        <v>7</v>
      </c>
      <c r="AB43" s="9" t="s">
        <v>256</v>
      </c>
      <c r="AC43" s="97">
        <v>7887101021</v>
      </c>
      <c r="AD43" s="9" t="s">
        <v>7</v>
      </c>
      <c r="AE43" s="9" t="s">
        <v>292</v>
      </c>
      <c r="AF43" s="9" t="s">
        <v>10</v>
      </c>
      <c r="AG43" s="9" t="s">
        <v>7</v>
      </c>
      <c r="AH43" s="9" t="s">
        <v>256</v>
      </c>
      <c r="AI43" s="97">
        <v>7199686665.9572868</v>
      </c>
    </row>
    <row r="44" spans="2:35" x14ac:dyDescent="0.3">
      <c r="B44" s="147" t="s">
        <v>185</v>
      </c>
      <c r="C44" s="114">
        <f>SUMIFS(보유리스크율_위험계수적용법!AC:AC,보유리스크율_위험계수적용법!$C:$C,보험가격준비금위험!$T44)</f>
        <v>0</v>
      </c>
      <c r="D44" s="142">
        <f>SUMIFS(보유리스크율_위험계수적용법!AD:AD,보유리스크율_위험계수적용법!$C:$C,보험가격준비금위험!$T44)</f>
        <v>0</v>
      </c>
      <c r="E44" s="143">
        <f>SUMIFS(보유리스크율_위험계수적용법!AE:AE,보유리스크율_위험계수적용법!$C:$C,보험가격준비금위험!$T44)</f>
        <v>0</v>
      </c>
      <c r="F44" s="178">
        <f t="shared" si="9"/>
        <v>0</v>
      </c>
      <c r="G44" s="154">
        <f>SUMIFS(보유리스크율_손해율분포법!W:W,보유리스크율_손해율분포법!$C:$C,보험가격준비금위험!$T44)</f>
        <v>0</v>
      </c>
      <c r="H44" s="179">
        <f>SUMIFS(보유리스크율_손해율분포법!X:X,보유리스크율_손해율분포법!$C:$C,보험가격준비금위험!$T44)</f>
        <v>0</v>
      </c>
      <c r="I44" s="178">
        <f t="shared" si="10"/>
        <v>0</v>
      </c>
      <c r="J44" s="180">
        <f t="shared" si="11"/>
        <v>0</v>
      </c>
      <c r="K44" s="114">
        <f t="shared" si="12"/>
        <v>0</v>
      </c>
      <c r="L44" s="142">
        <f t="shared" si="12"/>
        <v>0</v>
      </c>
      <c r="M44" s="181">
        <f t="shared" si="12"/>
        <v>0</v>
      </c>
      <c r="N44" s="182">
        <f t="shared" si="13"/>
        <v>0</v>
      </c>
      <c r="O44" s="114">
        <f t="shared" si="14"/>
        <v>0</v>
      </c>
      <c r="P44" s="142">
        <f t="shared" si="14"/>
        <v>0</v>
      </c>
      <c r="Q44" s="181">
        <f t="shared" si="14"/>
        <v>0</v>
      </c>
      <c r="R44" s="182">
        <f t="shared" si="15"/>
        <v>0</v>
      </c>
      <c r="T44" s="187" t="s">
        <v>16</v>
      </c>
      <c r="X44" s="9" t="s">
        <v>7</v>
      </c>
      <c r="Y44" s="9" t="s">
        <v>281</v>
      </c>
      <c r="Z44" s="9" t="s">
        <v>9</v>
      </c>
      <c r="AA44" s="9" t="s">
        <v>7</v>
      </c>
      <c r="AB44" s="9" t="s">
        <v>257</v>
      </c>
      <c r="AC44" s="97">
        <v>90928825</v>
      </c>
      <c r="AD44" s="9" t="s">
        <v>7</v>
      </c>
      <c r="AE44" s="9" t="s">
        <v>281</v>
      </c>
      <c r="AF44" s="9" t="s">
        <v>9</v>
      </c>
      <c r="AG44" s="9" t="s">
        <v>7</v>
      </c>
      <c r="AH44" s="9" t="s">
        <v>257</v>
      </c>
      <c r="AI44" s="97">
        <v>0</v>
      </c>
    </row>
    <row r="45" spans="2:35" x14ac:dyDescent="0.3">
      <c r="B45" s="147" t="s">
        <v>186</v>
      </c>
      <c r="C45" s="114">
        <f>SUMIFS(보유리스크율_위험계수적용법!AC:AC,보유리스크율_위험계수적용법!$C:$C,보험가격준비금위험!$T45)</f>
        <v>10877.857790286713</v>
      </c>
      <c r="D45" s="142">
        <f>SUMIFS(보유리스크율_위험계수적용법!AD:AD,보유리스크율_위험계수적용법!$C:$C,보험가격준비금위험!$T45)</f>
        <v>9245.0954131005419</v>
      </c>
      <c r="E45" s="143">
        <f>SUMIFS(보유리스크율_위험계수적용법!AE:AE,보유리스크율_위험계수적용법!$C:$C,보험가격준비금위험!$T45)</f>
        <v>-733.02970639513603</v>
      </c>
      <c r="F45" s="178">
        <f t="shared" si="9"/>
        <v>0.91728769688509415</v>
      </c>
      <c r="G45" s="154">
        <f>SUMIFS(보유리스크율_손해율분포법!W:W,보유리스크율_손해율분포법!$C:$C,보험가격준비금위험!$T45)</f>
        <v>630.72368153530886</v>
      </c>
      <c r="H45" s="179">
        <f>SUMIFS(보유리스크율_손해율분포법!X:X,보유리스크율_손해율분포법!$C:$C,보험가격준비금위험!$T45)</f>
        <v>592.64831479789734</v>
      </c>
      <c r="I45" s="178">
        <f t="shared" si="10"/>
        <v>0.9396322544212572</v>
      </c>
      <c r="J45" s="180">
        <f t="shared" si="11"/>
        <v>0.9396322544212572</v>
      </c>
      <c r="K45" s="114">
        <f t="shared" si="12"/>
        <v>25840.789000000001</v>
      </c>
      <c r="L45" s="142">
        <f t="shared" si="12"/>
        <v>0</v>
      </c>
      <c r="M45" s="181">
        <f t="shared" si="12"/>
        <v>3817.1350000000002</v>
      </c>
      <c r="N45" s="182">
        <f t="shared" si="13"/>
        <v>24280.838824094026</v>
      </c>
      <c r="O45" s="114">
        <f t="shared" si="14"/>
        <v>0</v>
      </c>
      <c r="P45" s="142">
        <f t="shared" si="14"/>
        <v>0</v>
      </c>
      <c r="Q45" s="181">
        <f t="shared" si="14"/>
        <v>614897.36813001055</v>
      </c>
      <c r="R45" s="182">
        <f t="shared" si="15"/>
        <v>0</v>
      </c>
      <c r="T45" s="187" t="s">
        <v>48</v>
      </c>
      <c r="X45" s="9" t="s">
        <v>7</v>
      </c>
      <c r="Y45" s="9" t="s">
        <v>281</v>
      </c>
      <c r="Z45" s="9" t="s">
        <v>9</v>
      </c>
      <c r="AA45" s="9" t="s">
        <v>7</v>
      </c>
      <c r="AB45" s="9" t="s">
        <v>256</v>
      </c>
      <c r="AC45" s="97">
        <v>84875823</v>
      </c>
      <c r="AD45" s="9" t="s">
        <v>7</v>
      </c>
      <c r="AE45" s="9" t="s">
        <v>281</v>
      </c>
      <c r="AF45" s="9" t="s">
        <v>9</v>
      </c>
      <c r="AG45" s="9" t="s">
        <v>7</v>
      </c>
      <c r="AH45" s="9" t="s">
        <v>256</v>
      </c>
      <c r="AI45" s="97">
        <v>117850618.36202119</v>
      </c>
    </row>
    <row r="46" spans="2:35" x14ac:dyDescent="0.3">
      <c r="B46" s="147" t="s">
        <v>187</v>
      </c>
      <c r="C46" s="114">
        <f>SUMIFS(보유리스크율_위험계수적용법!AC:AC,보유리스크율_위험계수적용법!$C:$C,보험가격준비금위험!$T46)</f>
        <v>21325.357604088811</v>
      </c>
      <c r="D46" s="142">
        <f>SUMIFS(보유리스크율_위험계수적용법!AD:AD,보유리스크율_위험계수적용법!$C:$C,보험가격준비금위험!$T46)</f>
        <v>18125.443211634087</v>
      </c>
      <c r="E46" s="143">
        <f>SUMIFS(보유리스크율_위험계수적용법!AE:AE,보유리스크율_위험계수적용법!$C:$C,보험가격준비금위험!$T46)</f>
        <v>-3153.9464453356222</v>
      </c>
      <c r="F46" s="178">
        <f t="shared" si="9"/>
        <v>0.9978444465986217</v>
      </c>
      <c r="G46" s="154">
        <f>SUMIFS(보유리스크율_손해율분포법!W:W,보유리스크율_손해율분포법!$C:$C,보험가격준비금위험!$T46)</f>
        <v>1118.7146837146456</v>
      </c>
      <c r="H46" s="179">
        <f>SUMIFS(보유리스크율_손해율분포법!X:X,보유리스크율_손해율분포법!$C:$C,보험가격준비금위험!$T46)</f>
        <v>1051.2870402506253</v>
      </c>
      <c r="I46" s="178">
        <f t="shared" si="10"/>
        <v>0.93972757804507434</v>
      </c>
      <c r="J46" s="180">
        <f t="shared" si="11"/>
        <v>0.9978444465986217</v>
      </c>
      <c r="K46" s="114">
        <f t="shared" si="12"/>
        <v>48671.88</v>
      </c>
      <c r="L46" s="142">
        <f t="shared" si="12"/>
        <v>0</v>
      </c>
      <c r="M46" s="181">
        <f t="shared" si="12"/>
        <v>7184.5240000000003</v>
      </c>
      <c r="N46" s="182">
        <f t="shared" si="13"/>
        <v>48566.96516351452</v>
      </c>
      <c r="O46" s="114">
        <f t="shared" si="14"/>
        <v>0</v>
      </c>
      <c r="P46" s="142">
        <f t="shared" si="14"/>
        <v>0</v>
      </c>
      <c r="Q46" s="181">
        <f t="shared" si="14"/>
        <v>59829.533021105453</v>
      </c>
      <c r="R46" s="182">
        <f t="shared" si="15"/>
        <v>0</v>
      </c>
      <c r="T46" s="187" t="s">
        <v>49</v>
      </c>
      <c r="X46" s="9" t="s">
        <v>7</v>
      </c>
      <c r="Y46" s="9" t="s">
        <v>281</v>
      </c>
      <c r="Z46" s="9" t="s">
        <v>10</v>
      </c>
      <c r="AA46" s="9" t="s">
        <v>7</v>
      </c>
      <c r="AB46" s="9" t="s">
        <v>257</v>
      </c>
      <c r="AC46" s="97">
        <v>3848281020</v>
      </c>
      <c r="AD46" s="9" t="s">
        <v>7</v>
      </c>
      <c r="AE46" s="9" t="s">
        <v>281</v>
      </c>
      <c r="AF46" s="9" t="s">
        <v>10</v>
      </c>
      <c r="AG46" s="9" t="s">
        <v>6</v>
      </c>
      <c r="AH46" s="9" t="s">
        <v>256</v>
      </c>
      <c r="AI46" s="97">
        <v>0</v>
      </c>
    </row>
    <row r="47" spans="2:35" x14ac:dyDescent="0.3">
      <c r="B47" s="147" t="s">
        <v>188</v>
      </c>
      <c r="C47" s="114">
        <f>SUMIFS(보유리스크율_위험계수적용법!AC:AC,보유리스크율_위험계수적용법!$C:$C,보험가격준비금위험!$T47)</f>
        <v>15952108.693866689</v>
      </c>
      <c r="D47" s="142">
        <f>SUMIFS(보유리스크율_위험계수적용법!AD:AD,보유리스크율_위험계수적용법!$C:$C,보험가격준비금위험!$T47)</f>
        <v>11926380.169991069</v>
      </c>
      <c r="E47" s="143">
        <f>SUMIFS(보유리스크율_위험계수적용법!AE:AE,보유리스크율_위험계수적용법!$C:$C,보험가격준비금위험!$T47)</f>
        <v>-1644933.6996344333</v>
      </c>
      <c r="F47" s="178">
        <f t="shared" si="9"/>
        <v>0.85075359816495222</v>
      </c>
      <c r="G47" s="154">
        <f>SUMIFS(보유리스크율_손해율분포법!W:W,보유리스크율_손해율분포법!$C:$C,보험가격준비금위험!$T47)</f>
        <v>1021742.6289057204</v>
      </c>
      <c r="H47" s="179">
        <f>SUMIFS(보유리스크율_손해율분포법!X:X,보유리스크율_손해율분포법!$C:$C,보험가격준비금위험!$T47)</f>
        <v>763918.99926879606</v>
      </c>
      <c r="I47" s="178">
        <f t="shared" si="10"/>
        <v>0.74766284351563983</v>
      </c>
      <c r="J47" s="180">
        <f t="shared" si="11"/>
        <v>0.85075359816495222</v>
      </c>
      <c r="K47" s="114">
        <f t="shared" si="12"/>
        <v>35852098.976000004</v>
      </c>
      <c r="L47" s="142">
        <f t="shared" si="12"/>
        <v>0</v>
      </c>
      <c r="M47" s="181">
        <f t="shared" si="12"/>
        <v>9047757.9020000007</v>
      </c>
      <c r="N47" s="182">
        <f t="shared" si="13"/>
        <v>30501302.205598</v>
      </c>
      <c r="O47" s="114">
        <f t="shared" si="14"/>
        <v>4221820.2675214484</v>
      </c>
      <c r="P47" s="142">
        <f t="shared" si="14"/>
        <v>0</v>
      </c>
      <c r="Q47" s="181">
        <f t="shared" si="14"/>
        <v>2375943.8617450609</v>
      </c>
      <c r="R47" s="182">
        <f t="shared" si="15"/>
        <v>3591728.7833995936</v>
      </c>
      <c r="T47" s="187" t="s">
        <v>50</v>
      </c>
      <c r="X47" s="9" t="s">
        <v>7</v>
      </c>
      <c r="Y47" s="9" t="s">
        <v>281</v>
      </c>
      <c r="Z47" s="9" t="s">
        <v>10</v>
      </c>
      <c r="AA47" s="9" t="s">
        <v>7</v>
      </c>
      <c r="AB47" s="9" t="s">
        <v>256</v>
      </c>
      <c r="AC47" s="97">
        <v>3803964515</v>
      </c>
      <c r="AD47" s="9" t="s">
        <v>7</v>
      </c>
      <c r="AE47" s="9" t="s">
        <v>281</v>
      </c>
      <c r="AF47" s="9" t="s">
        <v>10</v>
      </c>
      <c r="AG47" s="9" t="s">
        <v>7</v>
      </c>
      <c r="AH47" s="9" t="s">
        <v>257</v>
      </c>
      <c r="AI47" s="97">
        <v>2121169687.9980741</v>
      </c>
    </row>
    <row r="48" spans="2:35" x14ac:dyDescent="0.3">
      <c r="B48" s="147" t="s">
        <v>189</v>
      </c>
      <c r="C48" s="114">
        <f>SUMIFS(보유리스크율_위험계수적용법!AC:AC,보유리스크율_위험계수적용법!$C:$C,보험가격준비금위험!$T48)</f>
        <v>22392525.200330645</v>
      </c>
      <c r="D48" s="142">
        <f>SUMIFS(보유리스크율_위험계수적용법!AD:AD,보유리스크율_위험계수적용법!$C:$C,보험가격준비금위험!$T48)</f>
        <v>16476569.800436007</v>
      </c>
      <c r="E48" s="143">
        <f>SUMIFS(보유리스크율_위험계수적용법!AE:AE,보유리스크율_위험계수적용법!$C:$C,보험가격준비금위험!$T48)</f>
        <v>-3408798.7140920833</v>
      </c>
      <c r="F48" s="178">
        <f t="shared" si="9"/>
        <v>0.88803600025576679</v>
      </c>
      <c r="G48" s="154">
        <f>SUMIFS(보유리스크율_손해율분포법!W:W,보유리스크율_손해율분포법!$C:$C,보험가격준비금위험!$T48)</f>
        <v>1081610.8077727477</v>
      </c>
      <c r="H48" s="179">
        <f>SUMIFS(보유리스크율_손해율분포법!X:X,보유리스크율_손해율분포법!$C:$C,보험가격준비금위험!$T48)</f>
        <v>795883.44307935401</v>
      </c>
      <c r="I48" s="178">
        <f t="shared" si="10"/>
        <v>0.73583162941782798</v>
      </c>
      <c r="J48" s="180">
        <f t="shared" si="11"/>
        <v>0.88803600025576679</v>
      </c>
      <c r="K48" s="114">
        <f t="shared" si="12"/>
        <v>53756012.788000003</v>
      </c>
      <c r="L48" s="142">
        <f t="shared" si="12"/>
        <v>0</v>
      </c>
      <c r="M48" s="181">
        <f t="shared" si="12"/>
        <v>14201979.066</v>
      </c>
      <c r="N48" s="182">
        <f t="shared" si="13"/>
        <v>47737274.58595337</v>
      </c>
      <c r="O48" s="114">
        <f t="shared" si="14"/>
        <v>885355.9856052777</v>
      </c>
      <c r="P48" s="142">
        <f t="shared" si="14"/>
        <v>0</v>
      </c>
      <c r="Q48" s="181">
        <f t="shared" si="14"/>
        <v>782697.44072687824</v>
      </c>
      <c r="R48" s="182">
        <f t="shared" si="15"/>
        <v>786227.98825941305</v>
      </c>
      <c r="T48" s="187" t="s">
        <v>51</v>
      </c>
      <c r="X48" s="9" t="s">
        <v>7</v>
      </c>
      <c r="Y48" s="9" t="s">
        <v>281</v>
      </c>
      <c r="Z48" s="9" t="s">
        <v>11</v>
      </c>
      <c r="AA48" s="9" t="s">
        <v>7</v>
      </c>
      <c r="AB48" s="9" t="s">
        <v>256</v>
      </c>
      <c r="AC48" s="97">
        <v>61860658</v>
      </c>
      <c r="AD48" s="9" t="s">
        <v>7</v>
      </c>
      <c r="AE48" s="9" t="s">
        <v>281</v>
      </c>
      <c r="AF48" s="9" t="s">
        <v>10</v>
      </c>
      <c r="AG48" s="9" t="s">
        <v>7</v>
      </c>
      <c r="AH48" s="9" t="s">
        <v>256</v>
      </c>
      <c r="AI48" s="97">
        <v>2903282664.89393</v>
      </c>
    </row>
    <row r="49" spans="2:35" x14ac:dyDescent="0.3">
      <c r="B49" s="147" t="s">
        <v>190</v>
      </c>
      <c r="C49" s="114">
        <f>SUMIFS(보유리스크율_위험계수적용법!AC:AC,보유리스크율_위험계수적용법!$C:$C,보험가격준비금위험!$T49)</f>
        <v>0</v>
      </c>
      <c r="D49" s="142">
        <f>SUMIFS(보유리스크율_위험계수적용법!AD:AD,보유리스크율_위험계수적용법!$C:$C,보험가격준비금위험!$T49)</f>
        <v>0</v>
      </c>
      <c r="E49" s="143">
        <f>SUMIFS(보유리스크율_위험계수적용법!AE:AE,보유리스크율_위험계수적용법!$C:$C,보험가격준비금위험!$T49)</f>
        <v>0</v>
      </c>
      <c r="F49" s="178">
        <f t="shared" si="9"/>
        <v>0</v>
      </c>
      <c r="G49" s="154">
        <f>SUMIFS(보유리스크율_손해율분포법!W:W,보유리스크율_손해율분포법!$C:$C,보험가격준비금위험!$T49)</f>
        <v>0</v>
      </c>
      <c r="H49" s="179">
        <f>SUMIFS(보유리스크율_손해율분포법!X:X,보유리스크율_손해율분포법!$C:$C,보험가격준비금위험!$T49)</f>
        <v>0</v>
      </c>
      <c r="I49" s="178">
        <f t="shared" si="10"/>
        <v>0</v>
      </c>
      <c r="J49" s="180">
        <f t="shared" si="11"/>
        <v>0</v>
      </c>
      <c r="K49" s="114">
        <f t="shared" si="12"/>
        <v>0</v>
      </c>
      <c r="L49" s="142">
        <f t="shared" si="12"/>
        <v>0</v>
      </c>
      <c r="M49" s="181">
        <f t="shared" si="12"/>
        <v>0</v>
      </c>
      <c r="N49" s="182">
        <f t="shared" si="13"/>
        <v>0</v>
      </c>
      <c r="O49" s="114">
        <f t="shared" si="14"/>
        <v>0</v>
      </c>
      <c r="P49" s="142">
        <f t="shared" si="14"/>
        <v>0</v>
      </c>
      <c r="Q49" s="181">
        <f t="shared" si="14"/>
        <v>0</v>
      </c>
      <c r="R49" s="182">
        <f t="shared" si="15"/>
        <v>0</v>
      </c>
      <c r="T49" s="187" t="s">
        <v>52</v>
      </c>
      <c r="X49" s="9" t="s">
        <v>7</v>
      </c>
      <c r="Y49" s="9" t="s">
        <v>281</v>
      </c>
      <c r="Z49" s="9" t="s">
        <v>14</v>
      </c>
      <c r="AA49" s="9" t="s">
        <v>7</v>
      </c>
      <c r="AB49" s="9" t="s">
        <v>256</v>
      </c>
      <c r="AC49" s="97">
        <v>117269710</v>
      </c>
      <c r="AD49" s="9" t="s">
        <v>7</v>
      </c>
      <c r="AE49" s="9" t="s">
        <v>281</v>
      </c>
      <c r="AF49" s="9" t="s">
        <v>11</v>
      </c>
      <c r="AG49" s="9" t="s">
        <v>7</v>
      </c>
      <c r="AH49" s="9" t="s">
        <v>256</v>
      </c>
      <c r="AI49" s="97">
        <v>59522186.589423597</v>
      </c>
    </row>
    <row r="50" spans="2:35" x14ac:dyDescent="0.3">
      <c r="B50" s="147" t="s">
        <v>191</v>
      </c>
      <c r="C50" s="114">
        <f>SUMIFS(보유리스크율_위험계수적용법!AC:AC,보유리스크율_위험계수적용법!$C:$C,보험가격준비금위험!$T50)</f>
        <v>0</v>
      </c>
      <c r="D50" s="142">
        <f>SUMIFS(보유리스크율_위험계수적용법!AD:AD,보유리스크율_위험계수적용법!$C:$C,보험가격준비금위험!$T50)</f>
        <v>0</v>
      </c>
      <c r="E50" s="143">
        <f>SUMIFS(보유리스크율_위험계수적용법!AE:AE,보유리스크율_위험계수적용법!$C:$C,보험가격준비금위험!$T50)</f>
        <v>0</v>
      </c>
      <c r="F50" s="178">
        <f t="shared" si="9"/>
        <v>0</v>
      </c>
      <c r="G50" s="154">
        <f>SUMIFS(보유리스크율_손해율분포법!W:W,보유리스크율_손해율분포법!$C:$C,보험가격준비금위험!$T50)</f>
        <v>0</v>
      </c>
      <c r="H50" s="179">
        <f>SUMIFS(보유리스크율_손해율분포법!X:X,보유리스크율_손해율분포법!$C:$C,보험가격준비금위험!$T50)</f>
        <v>0</v>
      </c>
      <c r="I50" s="178">
        <f t="shared" si="10"/>
        <v>0</v>
      </c>
      <c r="J50" s="180">
        <f t="shared" si="11"/>
        <v>0</v>
      </c>
      <c r="K50" s="114">
        <f t="shared" si="12"/>
        <v>0</v>
      </c>
      <c r="L50" s="142">
        <f t="shared" si="12"/>
        <v>0</v>
      </c>
      <c r="M50" s="181">
        <f t="shared" si="12"/>
        <v>0</v>
      </c>
      <c r="N50" s="182">
        <f t="shared" si="13"/>
        <v>0</v>
      </c>
      <c r="O50" s="114">
        <f t="shared" si="14"/>
        <v>0</v>
      </c>
      <c r="P50" s="142">
        <f t="shared" si="14"/>
        <v>0</v>
      </c>
      <c r="Q50" s="181">
        <f t="shared" si="14"/>
        <v>0</v>
      </c>
      <c r="R50" s="182">
        <f t="shared" si="15"/>
        <v>0</v>
      </c>
      <c r="T50" s="187" t="s">
        <v>53</v>
      </c>
      <c r="X50" s="9" t="s">
        <v>7</v>
      </c>
      <c r="Y50" s="9" t="s">
        <v>281</v>
      </c>
      <c r="Z50" s="9" t="s">
        <v>16</v>
      </c>
      <c r="AA50" s="9" t="s">
        <v>7</v>
      </c>
      <c r="AB50" s="9" t="s">
        <v>257</v>
      </c>
      <c r="AC50" s="97">
        <v>221059910</v>
      </c>
      <c r="AD50" s="9" t="s">
        <v>7</v>
      </c>
      <c r="AE50" s="9" t="s">
        <v>281</v>
      </c>
      <c r="AF50" s="9" t="s">
        <v>14</v>
      </c>
      <c r="AG50" s="9" t="s">
        <v>7</v>
      </c>
      <c r="AH50" s="9" t="s">
        <v>256</v>
      </c>
      <c r="AI50" s="97">
        <v>51576315.641931526</v>
      </c>
    </row>
    <row r="51" spans="2:35" x14ac:dyDescent="0.3">
      <c r="B51" s="126" t="s">
        <v>192</v>
      </c>
      <c r="C51" s="115">
        <f>SUMIFS(보유리스크율_위험계수적용법!AC:AC,보유리스크율_위험계수적용법!$C:$C,보험가격준비금위험!$T51)</f>
        <v>0</v>
      </c>
      <c r="D51" s="149">
        <f>SUMIFS(보유리스크율_위험계수적용법!AD:AD,보유리스크율_위험계수적용법!$C:$C,보험가격준비금위험!$T51)</f>
        <v>0</v>
      </c>
      <c r="E51" s="150">
        <f>SUMIFS(보유리스크율_위험계수적용법!AE:AE,보유리스크율_위험계수적용법!$C:$C,보험가격준비금위험!$T51)</f>
        <v>0</v>
      </c>
      <c r="F51" s="183">
        <f t="shared" si="9"/>
        <v>0</v>
      </c>
      <c r="G51" s="184">
        <f>SUMIFS(보유리스크율_손해율분포법!W:W,보유리스크율_손해율분포법!$C:$C,보험가격준비금위험!$T51)</f>
        <v>0</v>
      </c>
      <c r="H51" s="116">
        <f>SUMIFS(보유리스크율_손해율분포법!X:X,보유리스크율_손해율분포법!$C:$C,보험가격준비금위험!$T51)</f>
        <v>0</v>
      </c>
      <c r="I51" s="183">
        <f t="shared" si="10"/>
        <v>0</v>
      </c>
      <c r="J51" s="185">
        <f t="shared" si="11"/>
        <v>0</v>
      </c>
      <c r="K51" s="115">
        <f t="shared" si="12"/>
        <v>-161.88300000000001</v>
      </c>
      <c r="L51" s="149">
        <f t="shared" si="12"/>
        <v>0</v>
      </c>
      <c r="M51" s="184">
        <f t="shared" si="12"/>
        <v>-80.941000000000003</v>
      </c>
      <c r="N51" s="186">
        <f t="shared" si="13"/>
        <v>0</v>
      </c>
      <c r="O51" s="115">
        <f t="shared" si="14"/>
        <v>0</v>
      </c>
      <c r="P51" s="149">
        <f t="shared" si="14"/>
        <v>0</v>
      </c>
      <c r="Q51" s="184">
        <f t="shared" si="14"/>
        <v>461252.18101793469</v>
      </c>
      <c r="R51" s="186">
        <f t="shared" si="15"/>
        <v>0</v>
      </c>
      <c r="T51" s="188" t="s">
        <v>54</v>
      </c>
      <c r="X51" s="9" t="s">
        <v>7</v>
      </c>
      <c r="Y51" s="9" t="s">
        <v>293</v>
      </c>
      <c r="Z51" s="9" t="s">
        <v>9</v>
      </c>
      <c r="AA51" s="9" t="s">
        <v>7</v>
      </c>
      <c r="AB51" s="9" t="s">
        <v>256</v>
      </c>
      <c r="AC51" s="97">
        <v>35214068</v>
      </c>
      <c r="AD51" s="9" t="s">
        <v>7</v>
      </c>
      <c r="AE51" s="9" t="s">
        <v>281</v>
      </c>
      <c r="AF51" s="9" t="s">
        <v>16</v>
      </c>
      <c r="AG51" s="9" t="s">
        <v>7</v>
      </c>
      <c r="AH51" s="9" t="s">
        <v>257</v>
      </c>
      <c r="AI51" s="97">
        <v>0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293</v>
      </c>
      <c r="Z52" s="9" t="s">
        <v>10</v>
      </c>
      <c r="AA52" s="9" t="s">
        <v>7</v>
      </c>
      <c r="AB52" s="9" t="s">
        <v>257</v>
      </c>
      <c r="AC52" s="97">
        <v>2751482880</v>
      </c>
      <c r="AD52" s="9" t="s">
        <v>7</v>
      </c>
      <c r="AE52" s="9" t="s">
        <v>293</v>
      </c>
      <c r="AF52" s="9" t="s">
        <v>9</v>
      </c>
      <c r="AG52" s="9" t="s">
        <v>7</v>
      </c>
      <c r="AH52" s="9" t="s">
        <v>256</v>
      </c>
      <c r="AI52" s="97">
        <v>17067933.169409461</v>
      </c>
    </row>
    <row r="53" spans="2:35" x14ac:dyDescent="0.3">
      <c r="X53" s="9" t="s">
        <v>7</v>
      </c>
      <c r="Y53" s="9" t="s">
        <v>293</v>
      </c>
      <c r="Z53" s="9" t="s">
        <v>10</v>
      </c>
      <c r="AA53" s="9" t="s">
        <v>7</v>
      </c>
      <c r="AB53" s="9" t="s">
        <v>256</v>
      </c>
      <c r="AC53" s="97">
        <v>6796674979</v>
      </c>
      <c r="AD53" s="9" t="s">
        <v>7</v>
      </c>
      <c r="AE53" s="9" t="s">
        <v>293</v>
      </c>
      <c r="AF53" s="9" t="s">
        <v>10</v>
      </c>
      <c r="AG53" s="9" t="s">
        <v>7</v>
      </c>
      <c r="AH53" s="9" t="s">
        <v>257</v>
      </c>
      <c r="AI53" s="97">
        <v>357249956.78832507</v>
      </c>
    </row>
    <row r="54" spans="2:35" x14ac:dyDescent="0.3">
      <c r="X54" s="9" t="s">
        <v>7</v>
      </c>
      <c r="Y54" s="9" t="s">
        <v>283</v>
      </c>
      <c r="Z54" s="9" t="s">
        <v>10</v>
      </c>
      <c r="AA54" s="9" t="s">
        <v>7</v>
      </c>
      <c r="AB54" s="9" t="s">
        <v>257</v>
      </c>
      <c r="AC54" s="97">
        <v>1052195881</v>
      </c>
      <c r="AD54" s="9" t="s">
        <v>7</v>
      </c>
      <c r="AE54" s="9" t="s">
        <v>293</v>
      </c>
      <c r="AF54" s="9" t="s">
        <v>10</v>
      </c>
      <c r="AG54" s="9" t="s">
        <v>7</v>
      </c>
      <c r="AH54" s="9" t="s">
        <v>256</v>
      </c>
      <c r="AI54" s="97">
        <v>5430314685.5091314</v>
      </c>
    </row>
    <row r="55" spans="2:35" x14ac:dyDescent="0.3">
      <c r="X55" s="9" t="s">
        <v>7</v>
      </c>
      <c r="Y55" s="9" t="s">
        <v>283</v>
      </c>
      <c r="Z55" s="9" t="s">
        <v>10</v>
      </c>
      <c r="AA55" s="9" t="s">
        <v>7</v>
      </c>
      <c r="AB55" s="9" t="s">
        <v>256</v>
      </c>
      <c r="AC55" s="97">
        <v>1054027016</v>
      </c>
      <c r="AD55" s="9" t="s">
        <v>7</v>
      </c>
      <c r="AE55" s="9" t="s">
        <v>293</v>
      </c>
      <c r="AF55" s="9" t="s">
        <v>17</v>
      </c>
      <c r="AG55" s="9" t="s">
        <v>7</v>
      </c>
      <c r="AH55" s="9" t="s">
        <v>256</v>
      </c>
      <c r="AI55" s="97">
        <v>3412071.045528973</v>
      </c>
    </row>
    <row r="56" spans="2:35" x14ac:dyDescent="0.3">
      <c r="X56" s="9" t="s">
        <v>7</v>
      </c>
      <c r="Y56" s="9" t="s">
        <v>283</v>
      </c>
      <c r="Z56" s="9" t="s">
        <v>11</v>
      </c>
      <c r="AA56" s="9" t="s">
        <v>7</v>
      </c>
      <c r="AB56" s="9" t="s">
        <v>256</v>
      </c>
      <c r="AC56" s="97">
        <v>92015</v>
      </c>
      <c r="AD56" s="9" t="s">
        <v>7</v>
      </c>
      <c r="AE56" s="9" t="s">
        <v>283</v>
      </c>
      <c r="AF56" s="9" t="s">
        <v>10</v>
      </c>
      <c r="AG56" s="9" t="s">
        <v>7</v>
      </c>
      <c r="AH56" s="9" t="s">
        <v>257</v>
      </c>
      <c r="AI56" s="97">
        <v>501181024.26899552</v>
      </c>
    </row>
    <row r="57" spans="2:35" x14ac:dyDescent="0.3">
      <c r="X57" s="9" t="s">
        <v>7</v>
      </c>
      <c r="Y57" s="9" t="s">
        <v>284</v>
      </c>
      <c r="Z57" s="9" t="s">
        <v>8</v>
      </c>
      <c r="AA57" s="9" t="s">
        <v>7</v>
      </c>
      <c r="AB57" s="9" t="s">
        <v>256</v>
      </c>
      <c r="AC57" s="97">
        <v>71463273</v>
      </c>
      <c r="AD57" s="9" t="s">
        <v>7</v>
      </c>
      <c r="AE57" s="9" t="s">
        <v>283</v>
      </c>
      <c r="AF57" s="9" t="s">
        <v>10</v>
      </c>
      <c r="AG57" s="9" t="s">
        <v>7</v>
      </c>
      <c r="AH57" s="9" t="s">
        <v>256</v>
      </c>
      <c r="AI57" s="97">
        <v>4403791960.6184759</v>
      </c>
    </row>
    <row r="58" spans="2:35" x14ac:dyDescent="0.3">
      <c r="X58" s="9" t="s">
        <v>7</v>
      </c>
      <c r="Y58" s="9" t="s">
        <v>284</v>
      </c>
      <c r="Z58" s="9" t="s">
        <v>9</v>
      </c>
      <c r="AA58" s="9" t="s">
        <v>7</v>
      </c>
      <c r="AB58" s="9" t="s">
        <v>256</v>
      </c>
      <c r="AC58" s="97">
        <v>14331390</v>
      </c>
      <c r="AD58" s="9" t="s">
        <v>7</v>
      </c>
      <c r="AE58" s="9" t="s">
        <v>283</v>
      </c>
      <c r="AF58" s="9" t="s">
        <v>11</v>
      </c>
      <c r="AG58" s="9" t="s">
        <v>7</v>
      </c>
      <c r="AH58" s="9" t="s">
        <v>256</v>
      </c>
      <c r="AI58" s="97">
        <v>69128.82317019855</v>
      </c>
    </row>
    <row r="59" spans="2:35" x14ac:dyDescent="0.3">
      <c r="X59" s="9" t="s">
        <v>7</v>
      </c>
      <c r="Y59" s="9" t="s">
        <v>284</v>
      </c>
      <c r="Z59" s="9" t="s">
        <v>10</v>
      </c>
      <c r="AA59" s="9" t="s">
        <v>7</v>
      </c>
      <c r="AB59" s="9" t="s">
        <v>257</v>
      </c>
      <c r="AC59" s="97">
        <v>2949760792</v>
      </c>
      <c r="AD59" s="9" t="s">
        <v>7</v>
      </c>
      <c r="AE59" s="9" t="s">
        <v>284</v>
      </c>
      <c r="AF59" s="9" t="s">
        <v>8</v>
      </c>
      <c r="AG59" s="9" t="s">
        <v>7</v>
      </c>
      <c r="AH59" s="9" t="s">
        <v>256</v>
      </c>
      <c r="AI59" s="97">
        <v>56116236.93833559</v>
      </c>
    </row>
    <row r="60" spans="2:35" x14ac:dyDescent="0.3">
      <c r="X60" s="9" t="s">
        <v>7</v>
      </c>
      <c r="Y60" s="9" t="s">
        <v>284</v>
      </c>
      <c r="Z60" s="9" t="s">
        <v>10</v>
      </c>
      <c r="AA60" s="9" t="s">
        <v>7</v>
      </c>
      <c r="AB60" s="9" t="s">
        <v>256</v>
      </c>
      <c r="AC60" s="97">
        <v>19019740110</v>
      </c>
      <c r="AD60" s="9" t="s">
        <v>7</v>
      </c>
      <c r="AE60" s="9" t="s">
        <v>284</v>
      </c>
      <c r="AF60" s="9" t="s">
        <v>9</v>
      </c>
      <c r="AG60" s="9" t="s">
        <v>7</v>
      </c>
      <c r="AH60" s="9" t="s">
        <v>256</v>
      </c>
      <c r="AI60" s="97">
        <v>9118288.4812526722</v>
      </c>
    </row>
    <row r="61" spans="2:35" x14ac:dyDescent="0.3">
      <c r="X61" s="9" t="s">
        <v>7</v>
      </c>
      <c r="Y61" s="9" t="s">
        <v>284</v>
      </c>
      <c r="Z61" s="9" t="s">
        <v>11</v>
      </c>
      <c r="AA61" s="9" t="s">
        <v>7</v>
      </c>
      <c r="AB61" s="9" t="s">
        <v>256</v>
      </c>
      <c r="AC61" s="97">
        <v>23134828</v>
      </c>
      <c r="AD61" s="9" t="s">
        <v>7</v>
      </c>
      <c r="AE61" s="9" t="s">
        <v>284</v>
      </c>
      <c r="AF61" s="9" t="s">
        <v>10</v>
      </c>
      <c r="AG61" s="9" t="s">
        <v>7</v>
      </c>
      <c r="AH61" s="9" t="s">
        <v>257</v>
      </c>
      <c r="AI61" s="97">
        <v>1398142623.85026</v>
      </c>
    </row>
    <row r="62" spans="2:35" x14ac:dyDescent="0.3">
      <c r="X62" s="9" t="s">
        <v>7</v>
      </c>
      <c r="Y62" s="9" t="s">
        <v>284</v>
      </c>
      <c r="Z62" s="9" t="s">
        <v>13</v>
      </c>
      <c r="AA62" s="9" t="s">
        <v>7</v>
      </c>
      <c r="AB62" s="9" t="s">
        <v>257</v>
      </c>
      <c r="AC62" s="97">
        <v>47500738</v>
      </c>
      <c r="AD62" s="9" t="s">
        <v>7</v>
      </c>
      <c r="AE62" s="9" t="s">
        <v>284</v>
      </c>
      <c r="AF62" s="9" t="s">
        <v>10</v>
      </c>
      <c r="AG62" s="9" t="s">
        <v>7</v>
      </c>
      <c r="AH62" s="9" t="s">
        <v>256</v>
      </c>
      <c r="AI62" s="97">
        <v>18807381548.936668</v>
      </c>
    </row>
    <row r="63" spans="2:35" x14ac:dyDescent="0.3">
      <c r="X63" s="9" t="s">
        <v>7</v>
      </c>
      <c r="Y63" s="9" t="s">
        <v>284</v>
      </c>
      <c r="Z63" s="9" t="s">
        <v>13</v>
      </c>
      <c r="AA63" s="9" t="s">
        <v>7</v>
      </c>
      <c r="AB63" s="9" t="s">
        <v>256</v>
      </c>
      <c r="AC63" s="97">
        <v>73451519</v>
      </c>
      <c r="AD63" s="9" t="s">
        <v>7</v>
      </c>
      <c r="AE63" s="9" t="s">
        <v>284</v>
      </c>
      <c r="AF63" s="9" t="s">
        <v>11</v>
      </c>
      <c r="AG63" s="9" t="s">
        <v>7</v>
      </c>
      <c r="AH63" s="9" t="s">
        <v>256</v>
      </c>
      <c r="AI63" s="97">
        <v>9883263.527313441</v>
      </c>
    </row>
    <row r="64" spans="2:35" x14ac:dyDescent="0.3">
      <c r="X64" s="9" t="s">
        <v>7</v>
      </c>
      <c r="Y64" s="9" t="s">
        <v>294</v>
      </c>
      <c r="Z64" s="9" t="s">
        <v>10</v>
      </c>
      <c r="AA64" s="9" t="s">
        <v>7</v>
      </c>
      <c r="AB64" s="9" t="s">
        <v>257</v>
      </c>
      <c r="AC64" s="97">
        <v>72202510</v>
      </c>
      <c r="AD64" s="9" t="s">
        <v>7</v>
      </c>
      <c r="AE64" s="9" t="s">
        <v>284</v>
      </c>
      <c r="AF64" s="9" t="s">
        <v>13</v>
      </c>
      <c r="AG64" s="9" t="s">
        <v>7</v>
      </c>
      <c r="AH64" s="9" t="s">
        <v>257</v>
      </c>
      <c r="AI64" s="97">
        <v>7749095.2269316856</v>
      </c>
    </row>
    <row r="65" spans="24:35" x14ac:dyDescent="0.3">
      <c r="X65" s="9" t="s">
        <v>7</v>
      </c>
      <c r="Y65" s="9" t="s">
        <v>294</v>
      </c>
      <c r="Z65" s="9" t="s">
        <v>10</v>
      </c>
      <c r="AA65" s="9" t="s">
        <v>7</v>
      </c>
      <c r="AB65" s="9" t="s">
        <v>256</v>
      </c>
      <c r="AC65" s="97">
        <v>6372038023</v>
      </c>
      <c r="AD65" s="9" t="s">
        <v>7</v>
      </c>
      <c r="AE65" s="9" t="s">
        <v>284</v>
      </c>
      <c r="AF65" s="9" t="s">
        <v>13</v>
      </c>
      <c r="AG65" s="9" t="s">
        <v>7</v>
      </c>
      <c r="AH65" s="9" t="s">
        <v>256</v>
      </c>
      <c r="AI65" s="97">
        <v>142586395.2718229</v>
      </c>
    </row>
    <row r="66" spans="24:35" x14ac:dyDescent="0.3">
      <c r="X66" s="9" t="s">
        <v>7</v>
      </c>
      <c r="Y66" s="9" t="s">
        <v>294</v>
      </c>
      <c r="Z66" s="9" t="s">
        <v>11</v>
      </c>
      <c r="AA66" s="9" t="s">
        <v>7</v>
      </c>
      <c r="AB66" s="9" t="s">
        <v>256</v>
      </c>
      <c r="AC66" s="97">
        <v>797977777</v>
      </c>
      <c r="AD66" s="9" t="s">
        <v>7</v>
      </c>
      <c r="AE66" s="9" t="s">
        <v>294</v>
      </c>
      <c r="AF66" s="9" t="s">
        <v>9</v>
      </c>
      <c r="AG66" s="9" t="s">
        <v>7</v>
      </c>
      <c r="AH66" s="9" t="s">
        <v>256</v>
      </c>
      <c r="AI66" s="97">
        <v>0</v>
      </c>
    </row>
    <row r="67" spans="24:35" x14ac:dyDescent="0.3">
      <c r="X67" s="9" t="s">
        <v>4</v>
      </c>
      <c r="Y67" s="9" t="s">
        <v>278</v>
      </c>
      <c r="Z67" s="9" t="s">
        <v>8</v>
      </c>
      <c r="AA67" s="9" t="s">
        <v>6</v>
      </c>
      <c r="AB67" s="9" t="s">
        <v>256</v>
      </c>
      <c r="AC67" s="97">
        <v>6961231357</v>
      </c>
      <c r="AD67" s="9" t="s">
        <v>7</v>
      </c>
      <c r="AE67" s="9" t="s">
        <v>294</v>
      </c>
      <c r="AF67" s="9" t="s">
        <v>10</v>
      </c>
      <c r="AG67" s="9" t="s">
        <v>7</v>
      </c>
      <c r="AH67" s="9" t="s">
        <v>257</v>
      </c>
      <c r="AI67" s="97">
        <v>23188687.40131953</v>
      </c>
    </row>
    <row r="68" spans="24:35" x14ac:dyDescent="0.3">
      <c r="X68" s="9" t="s">
        <v>4</v>
      </c>
      <c r="Y68" s="9" t="s">
        <v>278</v>
      </c>
      <c r="Z68" s="9" t="s">
        <v>8</v>
      </c>
      <c r="AA68" s="9" t="s">
        <v>7</v>
      </c>
      <c r="AB68" s="9" t="s">
        <v>257</v>
      </c>
      <c r="AC68" s="97">
        <v>2036752506</v>
      </c>
      <c r="AD68" s="9" t="s">
        <v>7</v>
      </c>
      <c r="AE68" s="9" t="s">
        <v>294</v>
      </c>
      <c r="AF68" s="9" t="s">
        <v>10</v>
      </c>
      <c r="AG68" s="9" t="s">
        <v>7</v>
      </c>
      <c r="AH68" s="9" t="s">
        <v>256</v>
      </c>
      <c r="AI68" s="97">
        <v>9941585193.9026031</v>
      </c>
    </row>
    <row r="69" spans="24:35" x14ac:dyDescent="0.3">
      <c r="X69" s="9" t="s">
        <v>4</v>
      </c>
      <c r="Y69" s="9" t="s">
        <v>278</v>
      </c>
      <c r="Z69" s="9" t="s">
        <v>8</v>
      </c>
      <c r="AA69" s="9" t="s">
        <v>7</v>
      </c>
      <c r="AB69" s="9" t="s">
        <v>256</v>
      </c>
      <c r="AC69" s="97">
        <v>266174648</v>
      </c>
      <c r="AD69" s="9" t="s">
        <v>7</v>
      </c>
      <c r="AE69" s="9" t="s">
        <v>294</v>
      </c>
      <c r="AF69" s="9" t="s">
        <v>11</v>
      </c>
      <c r="AG69" s="9" t="s">
        <v>7</v>
      </c>
      <c r="AH69" s="9" t="s">
        <v>256</v>
      </c>
      <c r="AI69" s="97">
        <v>767964208.18303847</v>
      </c>
    </row>
    <row r="70" spans="24:35" x14ac:dyDescent="0.3">
      <c r="X70" s="9" t="s">
        <v>4</v>
      </c>
      <c r="Y70" s="9" t="s">
        <v>278</v>
      </c>
      <c r="Z70" s="9" t="s">
        <v>9</v>
      </c>
      <c r="AA70" s="9" t="s">
        <v>6</v>
      </c>
      <c r="AB70" s="9" t="s">
        <v>256</v>
      </c>
      <c r="AC70" s="97">
        <v>1822367561</v>
      </c>
      <c r="AD70" s="9" t="s">
        <v>7</v>
      </c>
      <c r="AE70" s="9" t="s">
        <v>294</v>
      </c>
      <c r="AF70" s="9" t="s">
        <v>13</v>
      </c>
      <c r="AG70" s="9" t="s">
        <v>7</v>
      </c>
      <c r="AH70" s="9" t="s">
        <v>257</v>
      </c>
      <c r="AI70" s="97">
        <v>23974224.998004649</v>
      </c>
    </row>
    <row r="71" spans="24:35" x14ac:dyDescent="0.3">
      <c r="X71" s="9" t="s">
        <v>4</v>
      </c>
      <c r="Y71" s="9" t="s">
        <v>278</v>
      </c>
      <c r="Z71" s="9" t="s">
        <v>9</v>
      </c>
      <c r="AA71" s="9" t="s">
        <v>7</v>
      </c>
      <c r="AB71" s="9" t="s">
        <v>257</v>
      </c>
      <c r="AC71" s="97">
        <v>1080509336</v>
      </c>
      <c r="AD71" s="9" t="s">
        <v>7</v>
      </c>
      <c r="AE71" s="9" t="s">
        <v>294</v>
      </c>
      <c r="AF71" s="9" t="s">
        <v>13</v>
      </c>
      <c r="AG71" s="9" t="s">
        <v>7</v>
      </c>
      <c r="AH71" s="9" t="s">
        <v>256</v>
      </c>
      <c r="AI71" s="97">
        <v>48405537.249058321</v>
      </c>
    </row>
    <row r="72" spans="24:35" x14ac:dyDescent="0.3">
      <c r="X72" s="9" t="s">
        <v>4</v>
      </c>
      <c r="Y72" s="9" t="s">
        <v>278</v>
      </c>
      <c r="Z72" s="9" t="s">
        <v>9</v>
      </c>
      <c r="AA72" s="9" t="s">
        <v>7</v>
      </c>
      <c r="AB72" s="9" t="s">
        <v>256</v>
      </c>
      <c r="AC72" s="97">
        <v>12400742227</v>
      </c>
      <c r="AD72" s="9" t="s">
        <v>4</v>
      </c>
      <c r="AE72" s="9" t="s">
        <v>278</v>
      </c>
      <c r="AF72" s="9" t="s">
        <v>8</v>
      </c>
      <c r="AG72" s="9" t="s">
        <v>6</v>
      </c>
      <c r="AH72" s="9" t="s">
        <v>256</v>
      </c>
      <c r="AI72" s="97">
        <v>4645639965.0493126</v>
      </c>
    </row>
    <row r="73" spans="24:35" x14ac:dyDescent="0.3">
      <c r="X73" s="9" t="s">
        <v>4</v>
      </c>
      <c r="Y73" s="9" t="s">
        <v>278</v>
      </c>
      <c r="Z73" s="9" t="s">
        <v>10</v>
      </c>
      <c r="AA73" s="9" t="s">
        <v>6</v>
      </c>
      <c r="AB73" s="9" t="s">
        <v>257</v>
      </c>
      <c r="AC73" s="97">
        <v>46798148</v>
      </c>
      <c r="AD73" s="9" t="s">
        <v>4</v>
      </c>
      <c r="AE73" s="9" t="s">
        <v>278</v>
      </c>
      <c r="AF73" s="9" t="s">
        <v>8</v>
      </c>
      <c r="AG73" s="9" t="s">
        <v>7</v>
      </c>
      <c r="AH73" s="9" t="s">
        <v>257</v>
      </c>
      <c r="AI73" s="97">
        <v>0</v>
      </c>
    </row>
    <row r="74" spans="24:35" x14ac:dyDescent="0.3">
      <c r="X74" s="9" t="s">
        <v>4</v>
      </c>
      <c r="Y74" s="9" t="s">
        <v>278</v>
      </c>
      <c r="Z74" s="9" t="s">
        <v>10</v>
      </c>
      <c r="AA74" s="9" t="s">
        <v>6</v>
      </c>
      <c r="AB74" s="9" t="s">
        <v>256</v>
      </c>
      <c r="AC74" s="97">
        <v>25947223304</v>
      </c>
      <c r="AD74" s="9" t="s">
        <v>4</v>
      </c>
      <c r="AE74" s="9" t="s">
        <v>278</v>
      </c>
      <c r="AF74" s="9" t="s">
        <v>8</v>
      </c>
      <c r="AG74" s="9" t="s">
        <v>7</v>
      </c>
      <c r="AH74" s="9" t="s">
        <v>256</v>
      </c>
      <c r="AI74" s="97">
        <v>343283553.91151029</v>
      </c>
    </row>
    <row r="75" spans="24:35" x14ac:dyDescent="0.3">
      <c r="X75" s="9" t="s">
        <v>4</v>
      </c>
      <c r="Y75" s="9" t="s">
        <v>278</v>
      </c>
      <c r="Z75" s="9" t="s">
        <v>10</v>
      </c>
      <c r="AA75" s="9" t="s">
        <v>7</v>
      </c>
      <c r="AB75" s="9" t="s">
        <v>257</v>
      </c>
      <c r="AC75" s="97">
        <v>6276235537</v>
      </c>
      <c r="AD75" s="9" t="s">
        <v>4</v>
      </c>
      <c r="AE75" s="9" t="s">
        <v>278</v>
      </c>
      <c r="AF75" s="9" t="s">
        <v>9</v>
      </c>
      <c r="AG75" s="9" t="s">
        <v>6</v>
      </c>
      <c r="AH75" s="9" t="s">
        <v>256</v>
      </c>
      <c r="AI75" s="97">
        <v>4562332281.9628057</v>
      </c>
    </row>
    <row r="76" spans="24:35" x14ac:dyDescent="0.3">
      <c r="X76" s="9" t="s">
        <v>4</v>
      </c>
      <c r="Y76" s="9" t="s">
        <v>278</v>
      </c>
      <c r="Z76" s="9" t="s">
        <v>10</v>
      </c>
      <c r="AA76" s="9" t="s">
        <v>7</v>
      </c>
      <c r="AB76" s="9" t="s">
        <v>256</v>
      </c>
      <c r="AC76" s="97">
        <v>57738494672</v>
      </c>
      <c r="AD76" s="9" t="s">
        <v>4</v>
      </c>
      <c r="AE76" s="9" t="s">
        <v>278</v>
      </c>
      <c r="AF76" s="9" t="s">
        <v>9</v>
      </c>
      <c r="AG76" s="9" t="s">
        <v>7</v>
      </c>
      <c r="AH76" s="9" t="s">
        <v>257</v>
      </c>
      <c r="AI76" s="97">
        <v>0</v>
      </c>
    </row>
    <row r="77" spans="24:35" x14ac:dyDescent="0.3">
      <c r="X77" s="9" t="s">
        <v>4</v>
      </c>
      <c r="Y77" s="9" t="s">
        <v>278</v>
      </c>
      <c r="Z77" s="9" t="s">
        <v>11</v>
      </c>
      <c r="AA77" s="9" t="s">
        <v>7</v>
      </c>
      <c r="AB77" s="9" t="s">
        <v>257</v>
      </c>
      <c r="AC77" s="97">
        <v>2940324865</v>
      </c>
      <c r="AD77" s="9" t="s">
        <v>4</v>
      </c>
      <c r="AE77" s="9" t="s">
        <v>278</v>
      </c>
      <c r="AF77" s="9" t="s">
        <v>9</v>
      </c>
      <c r="AG77" s="9" t="s">
        <v>7</v>
      </c>
      <c r="AH77" s="9" t="s">
        <v>256</v>
      </c>
      <c r="AI77" s="97">
        <v>15115305768.52157</v>
      </c>
    </row>
    <row r="78" spans="24:35" x14ac:dyDescent="0.3">
      <c r="X78" s="9" t="s">
        <v>4</v>
      </c>
      <c r="Y78" s="9" t="s">
        <v>278</v>
      </c>
      <c r="Z78" s="9" t="s">
        <v>11</v>
      </c>
      <c r="AA78" s="9" t="s">
        <v>7</v>
      </c>
      <c r="AB78" s="9" t="s">
        <v>256</v>
      </c>
      <c r="AC78" s="97">
        <v>65895432751</v>
      </c>
      <c r="AD78" s="9" t="s">
        <v>4</v>
      </c>
      <c r="AE78" s="9" t="s">
        <v>278</v>
      </c>
      <c r="AF78" s="9" t="s">
        <v>10</v>
      </c>
      <c r="AG78" s="9" t="s">
        <v>6</v>
      </c>
      <c r="AH78" s="9" t="s">
        <v>257</v>
      </c>
      <c r="AI78" s="97">
        <v>262685.98093766801</v>
      </c>
    </row>
    <row r="79" spans="24:35" x14ac:dyDescent="0.3">
      <c r="X79" s="9" t="s">
        <v>4</v>
      </c>
      <c r="Y79" s="9" t="s">
        <v>278</v>
      </c>
      <c r="Z79" s="9" t="s">
        <v>12</v>
      </c>
      <c r="AA79" s="9" t="s">
        <v>6</v>
      </c>
      <c r="AB79" s="9" t="s">
        <v>256</v>
      </c>
      <c r="AC79" s="97">
        <v>3141089386</v>
      </c>
      <c r="AD79" s="9" t="s">
        <v>4</v>
      </c>
      <c r="AE79" s="9" t="s">
        <v>278</v>
      </c>
      <c r="AF79" s="9" t="s">
        <v>10</v>
      </c>
      <c r="AG79" s="9" t="s">
        <v>6</v>
      </c>
      <c r="AH79" s="9" t="s">
        <v>256</v>
      </c>
      <c r="AI79" s="97">
        <v>6459178863.0261555</v>
      </c>
    </row>
    <row r="80" spans="24:35" x14ac:dyDescent="0.3">
      <c r="X80" s="9" t="s">
        <v>4</v>
      </c>
      <c r="Y80" s="9" t="s">
        <v>278</v>
      </c>
      <c r="Z80" s="9" t="s">
        <v>12</v>
      </c>
      <c r="AA80" s="9" t="s">
        <v>7</v>
      </c>
      <c r="AB80" s="9" t="s">
        <v>257</v>
      </c>
      <c r="AC80" s="97">
        <v>20352483</v>
      </c>
      <c r="AD80" s="9" t="s">
        <v>4</v>
      </c>
      <c r="AE80" s="9" t="s">
        <v>278</v>
      </c>
      <c r="AF80" s="9" t="s">
        <v>10</v>
      </c>
      <c r="AG80" s="9" t="s">
        <v>7</v>
      </c>
      <c r="AH80" s="9" t="s">
        <v>257</v>
      </c>
      <c r="AI80" s="97">
        <v>117.9509787016753</v>
      </c>
    </row>
    <row r="81" spans="24:35" x14ac:dyDescent="0.3">
      <c r="X81" s="9" t="s">
        <v>4</v>
      </c>
      <c r="Y81" s="9" t="s">
        <v>278</v>
      </c>
      <c r="Z81" s="9" t="s">
        <v>12</v>
      </c>
      <c r="AA81" s="9" t="s">
        <v>7</v>
      </c>
      <c r="AB81" s="9" t="s">
        <v>256</v>
      </c>
      <c r="AC81" s="97">
        <v>244233325</v>
      </c>
      <c r="AD81" s="9" t="s">
        <v>4</v>
      </c>
      <c r="AE81" s="9" t="s">
        <v>278</v>
      </c>
      <c r="AF81" s="9" t="s">
        <v>10</v>
      </c>
      <c r="AG81" s="9" t="s">
        <v>7</v>
      </c>
      <c r="AH81" s="9" t="s">
        <v>256</v>
      </c>
      <c r="AI81" s="97">
        <v>18882799756.904751</v>
      </c>
    </row>
    <row r="82" spans="24:35" x14ac:dyDescent="0.3">
      <c r="X82" s="9" t="s">
        <v>4</v>
      </c>
      <c r="Y82" s="9" t="s">
        <v>278</v>
      </c>
      <c r="Z82" s="9" t="s">
        <v>13</v>
      </c>
      <c r="AA82" s="9" t="s">
        <v>6</v>
      </c>
      <c r="AB82" s="9" t="s">
        <v>257</v>
      </c>
      <c r="AC82" s="97">
        <v>34273899</v>
      </c>
      <c r="AD82" s="9" t="s">
        <v>4</v>
      </c>
      <c r="AE82" s="9" t="s">
        <v>278</v>
      </c>
      <c r="AF82" s="9" t="s">
        <v>11</v>
      </c>
      <c r="AG82" s="9" t="s">
        <v>7</v>
      </c>
      <c r="AH82" s="9" t="s">
        <v>257</v>
      </c>
      <c r="AI82" s="97">
        <v>0</v>
      </c>
    </row>
    <row r="83" spans="24:35" x14ac:dyDescent="0.3">
      <c r="X83" s="9" t="s">
        <v>4</v>
      </c>
      <c r="Y83" s="9" t="s">
        <v>278</v>
      </c>
      <c r="Z83" s="9" t="s">
        <v>13</v>
      </c>
      <c r="AA83" s="9" t="s">
        <v>6</v>
      </c>
      <c r="AB83" s="9" t="s">
        <v>256</v>
      </c>
      <c r="AC83" s="97">
        <v>9574682155</v>
      </c>
      <c r="AD83" s="9" t="s">
        <v>4</v>
      </c>
      <c r="AE83" s="9" t="s">
        <v>278</v>
      </c>
      <c r="AF83" s="9" t="s">
        <v>11</v>
      </c>
      <c r="AG83" s="9" t="s">
        <v>7</v>
      </c>
      <c r="AH83" s="9" t="s">
        <v>256</v>
      </c>
      <c r="AI83" s="97">
        <v>85352698078.754211</v>
      </c>
    </row>
    <row r="84" spans="24:35" x14ac:dyDescent="0.3">
      <c r="X84" s="9" t="s">
        <v>4</v>
      </c>
      <c r="Y84" s="9" t="s">
        <v>278</v>
      </c>
      <c r="Z84" s="9" t="s">
        <v>13</v>
      </c>
      <c r="AA84" s="9" t="s">
        <v>7</v>
      </c>
      <c r="AB84" s="9" t="s">
        <v>257</v>
      </c>
      <c r="AC84" s="97">
        <v>3142738274</v>
      </c>
      <c r="AD84" s="9" t="s">
        <v>4</v>
      </c>
      <c r="AE84" s="9" t="s">
        <v>278</v>
      </c>
      <c r="AF84" s="9" t="s">
        <v>12</v>
      </c>
      <c r="AG84" s="9" t="s">
        <v>6</v>
      </c>
      <c r="AH84" s="9" t="s">
        <v>256</v>
      </c>
      <c r="AI84" s="97">
        <v>1178392274.13642</v>
      </c>
    </row>
    <row r="85" spans="24:35" x14ac:dyDescent="0.3">
      <c r="X85" s="9" t="s">
        <v>4</v>
      </c>
      <c r="Y85" s="9" t="s">
        <v>278</v>
      </c>
      <c r="Z85" s="9" t="s">
        <v>13</v>
      </c>
      <c r="AA85" s="9" t="s">
        <v>7</v>
      </c>
      <c r="AB85" s="9" t="s">
        <v>256</v>
      </c>
      <c r="AC85" s="97">
        <v>56612704911</v>
      </c>
      <c r="AD85" s="9" t="s">
        <v>4</v>
      </c>
      <c r="AE85" s="9" t="s">
        <v>278</v>
      </c>
      <c r="AF85" s="9" t="s">
        <v>12</v>
      </c>
      <c r="AG85" s="9" t="s">
        <v>7</v>
      </c>
      <c r="AH85" s="9" t="s">
        <v>257</v>
      </c>
      <c r="AI85" s="97">
        <v>0</v>
      </c>
    </row>
    <row r="86" spans="24:35" x14ac:dyDescent="0.3">
      <c r="X86" s="9" t="s">
        <v>4</v>
      </c>
      <c r="Y86" s="9" t="s">
        <v>278</v>
      </c>
      <c r="Z86" s="9" t="s">
        <v>14</v>
      </c>
      <c r="AA86" s="9" t="s">
        <v>7</v>
      </c>
      <c r="AB86" s="9" t="s">
        <v>257</v>
      </c>
      <c r="AC86" s="97">
        <v>330251142</v>
      </c>
      <c r="AD86" s="9" t="s">
        <v>4</v>
      </c>
      <c r="AE86" s="9" t="s">
        <v>278</v>
      </c>
      <c r="AF86" s="9" t="s">
        <v>12</v>
      </c>
      <c r="AG86" s="9" t="s">
        <v>7</v>
      </c>
      <c r="AH86" s="9" t="s">
        <v>256</v>
      </c>
      <c r="AI86" s="97">
        <v>946472567.7383492</v>
      </c>
    </row>
    <row r="87" spans="24:35" x14ac:dyDescent="0.3">
      <c r="X87" s="9" t="s">
        <v>4</v>
      </c>
      <c r="Y87" s="9" t="s">
        <v>278</v>
      </c>
      <c r="Z87" s="9" t="s">
        <v>14</v>
      </c>
      <c r="AA87" s="9" t="s">
        <v>7</v>
      </c>
      <c r="AB87" s="9" t="s">
        <v>256</v>
      </c>
      <c r="AC87" s="97">
        <v>64196104195</v>
      </c>
      <c r="AD87" s="9" t="s">
        <v>4</v>
      </c>
      <c r="AE87" s="9" t="s">
        <v>278</v>
      </c>
      <c r="AF87" s="9" t="s">
        <v>13</v>
      </c>
      <c r="AG87" s="9" t="s">
        <v>6</v>
      </c>
      <c r="AH87" s="9" t="s">
        <v>257</v>
      </c>
      <c r="AI87" s="97">
        <v>0</v>
      </c>
    </row>
    <row r="88" spans="24:35" x14ac:dyDescent="0.3">
      <c r="X88" s="9" t="s">
        <v>4</v>
      </c>
      <c r="Y88" s="9" t="s">
        <v>278</v>
      </c>
      <c r="Z88" s="9" t="s">
        <v>19</v>
      </c>
      <c r="AA88" s="9" t="s">
        <v>7</v>
      </c>
      <c r="AB88" s="9" t="s">
        <v>256</v>
      </c>
      <c r="AC88" s="97">
        <v>1140220000</v>
      </c>
      <c r="AD88" s="9" t="s">
        <v>4</v>
      </c>
      <c r="AE88" s="9" t="s">
        <v>278</v>
      </c>
      <c r="AF88" s="9" t="s">
        <v>13</v>
      </c>
      <c r="AG88" s="9" t="s">
        <v>6</v>
      </c>
      <c r="AH88" s="9" t="s">
        <v>256</v>
      </c>
      <c r="AI88" s="97">
        <v>3711204284.8533049</v>
      </c>
    </row>
    <row r="89" spans="24:35" x14ac:dyDescent="0.3">
      <c r="X89" s="9" t="s">
        <v>4</v>
      </c>
      <c r="Y89" s="9" t="s">
        <v>278</v>
      </c>
      <c r="Z89" s="9" t="s">
        <v>15</v>
      </c>
      <c r="AA89" s="9" t="s">
        <v>7</v>
      </c>
      <c r="AB89" s="9" t="s">
        <v>257</v>
      </c>
      <c r="AC89" s="97">
        <v>1153472841</v>
      </c>
      <c r="AD89" s="9" t="s">
        <v>4</v>
      </c>
      <c r="AE89" s="9" t="s">
        <v>278</v>
      </c>
      <c r="AF89" s="9" t="s">
        <v>13</v>
      </c>
      <c r="AG89" s="9" t="s">
        <v>7</v>
      </c>
      <c r="AH89" s="9" t="s">
        <v>257</v>
      </c>
      <c r="AI89" s="97">
        <v>285985052.98858172</v>
      </c>
    </row>
    <row r="90" spans="24:35" x14ac:dyDescent="0.3">
      <c r="X90" s="9" t="s">
        <v>4</v>
      </c>
      <c r="Y90" s="9" t="s">
        <v>278</v>
      </c>
      <c r="Z90" s="9" t="s">
        <v>15</v>
      </c>
      <c r="AA90" s="9" t="s">
        <v>7</v>
      </c>
      <c r="AB90" s="9" t="s">
        <v>256</v>
      </c>
      <c r="AC90" s="97">
        <v>29852704711</v>
      </c>
      <c r="AD90" s="9" t="s">
        <v>4</v>
      </c>
      <c r="AE90" s="9" t="s">
        <v>278</v>
      </c>
      <c r="AF90" s="9" t="s">
        <v>13</v>
      </c>
      <c r="AG90" s="9" t="s">
        <v>7</v>
      </c>
      <c r="AH90" s="9" t="s">
        <v>256</v>
      </c>
      <c r="AI90" s="97">
        <v>29112287841.801571</v>
      </c>
    </row>
    <row r="91" spans="24:35" x14ac:dyDescent="0.3">
      <c r="X91" s="9" t="s">
        <v>4</v>
      </c>
      <c r="Y91" s="9" t="s">
        <v>278</v>
      </c>
      <c r="Z91" s="9" t="s">
        <v>16</v>
      </c>
      <c r="AA91" s="9" t="s">
        <v>7</v>
      </c>
      <c r="AB91" s="9" t="s">
        <v>257</v>
      </c>
      <c r="AC91" s="97">
        <v>1484488027</v>
      </c>
      <c r="AD91" s="9" t="s">
        <v>4</v>
      </c>
      <c r="AE91" s="9" t="s">
        <v>278</v>
      </c>
      <c r="AF91" s="9" t="s">
        <v>14</v>
      </c>
      <c r="AG91" s="9" t="s">
        <v>6</v>
      </c>
      <c r="AH91" s="9" t="s">
        <v>256</v>
      </c>
      <c r="AI91" s="97">
        <v>167713.9440677925</v>
      </c>
    </row>
    <row r="92" spans="24:35" x14ac:dyDescent="0.3">
      <c r="X92" s="9" t="s">
        <v>4</v>
      </c>
      <c r="Y92" s="9" t="s">
        <v>278</v>
      </c>
      <c r="Z92" s="9" t="s">
        <v>16</v>
      </c>
      <c r="AA92" s="9" t="s">
        <v>7</v>
      </c>
      <c r="AB92" s="9" t="s">
        <v>256</v>
      </c>
      <c r="AC92" s="97">
        <v>55185334393</v>
      </c>
      <c r="AD92" s="9" t="s">
        <v>4</v>
      </c>
      <c r="AE92" s="9" t="s">
        <v>278</v>
      </c>
      <c r="AF92" s="9" t="s">
        <v>14</v>
      </c>
      <c r="AG92" s="9" t="s">
        <v>7</v>
      </c>
      <c r="AH92" s="9" t="s">
        <v>257</v>
      </c>
      <c r="AI92" s="97">
        <v>0</v>
      </c>
    </row>
    <row r="93" spans="24:35" x14ac:dyDescent="0.3">
      <c r="X93" s="9" t="s">
        <v>4</v>
      </c>
      <c r="Y93" s="9" t="s">
        <v>278</v>
      </c>
      <c r="Z93" s="9" t="s">
        <v>17</v>
      </c>
      <c r="AA93" s="9" t="s">
        <v>7</v>
      </c>
      <c r="AB93" s="9" t="s">
        <v>256</v>
      </c>
      <c r="AC93" s="97">
        <v>201601996</v>
      </c>
      <c r="AD93" s="9" t="s">
        <v>4</v>
      </c>
      <c r="AE93" s="9" t="s">
        <v>278</v>
      </c>
      <c r="AF93" s="9" t="s">
        <v>14</v>
      </c>
      <c r="AG93" s="9" t="s">
        <v>7</v>
      </c>
      <c r="AH93" s="9" t="s">
        <v>256</v>
      </c>
      <c r="AI93" s="97">
        <v>1470082922.46611</v>
      </c>
    </row>
    <row r="94" spans="24:35" x14ac:dyDescent="0.3">
      <c r="X94" s="9" t="s">
        <v>4</v>
      </c>
      <c r="Y94" s="9" t="s">
        <v>292</v>
      </c>
      <c r="Z94" s="9" t="s">
        <v>8</v>
      </c>
      <c r="AA94" s="9" t="s">
        <v>7</v>
      </c>
      <c r="AB94" s="9" t="s">
        <v>256</v>
      </c>
      <c r="AC94" s="97">
        <v>12456965930</v>
      </c>
      <c r="AD94" s="9" t="s">
        <v>4</v>
      </c>
      <c r="AE94" s="9" t="s">
        <v>278</v>
      </c>
      <c r="AF94" s="9" t="s">
        <v>15</v>
      </c>
      <c r="AG94" s="9" t="s">
        <v>7</v>
      </c>
      <c r="AH94" s="9" t="s">
        <v>257</v>
      </c>
      <c r="AI94" s="97">
        <v>0</v>
      </c>
    </row>
    <row r="95" spans="24:35" x14ac:dyDescent="0.3">
      <c r="X95" s="9" t="s">
        <v>4</v>
      </c>
      <c r="Y95" s="9" t="s">
        <v>292</v>
      </c>
      <c r="Z95" s="9" t="s">
        <v>9</v>
      </c>
      <c r="AA95" s="9" t="s">
        <v>7</v>
      </c>
      <c r="AB95" s="9" t="s">
        <v>256</v>
      </c>
      <c r="AC95" s="97">
        <v>2349469054</v>
      </c>
      <c r="AD95" s="9" t="s">
        <v>4</v>
      </c>
      <c r="AE95" s="9" t="s">
        <v>278</v>
      </c>
      <c r="AF95" s="9" t="s">
        <v>15</v>
      </c>
      <c r="AG95" s="9" t="s">
        <v>7</v>
      </c>
      <c r="AH95" s="9" t="s">
        <v>256</v>
      </c>
      <c r="AI95" s="97">
        <v>2061244795.78878</v>
      </c>
    </row>
    <row r="96" spans="24:35" x14ac:dyDescent="0.3">
      <c r="X96" s="9" t="s">
        <v>4</v>
      </c>
      <c r="Y96" s="9" t="s">
        <v>292</v>
      </c>
      <c r="Z96" s="9" t="s">
        <v>10</v>
      </c>
      <c r="AA96" s="9" t="s">
        <v>7</v>
      </c>
      <c r="AB96" s="9" t="s">
        <v>257</v>
      </c>
      <c r="AC96" s="97">
        <v>15964255861</v>
      </c>
      <c r="AD96" s="9" t="s">
        <v>4</v>
      </c>
      <c r="AE96" s="9" t="s">
        <v>278</v>
      </c>
      <c r="AF96" s="9" t="s">
        <v>16</v>
      </c>
      <c r="AG96" s="9" t="s">
        <v>7</v>
      </c>
      <c r="AH96" s="9" t="s">
        <v>257</v>
      </c>
      <c r="AI96" s="97">
        <v>0</v>
      </c>
    </row>
    <row r="97" spans="24:35" x14ac:dyDescent="0.3">
      <c r="X97" s="9" t="s">
        <v>4</v>
      </c>
      <c r="Y97" s="9" t="s">
        <v>292</v>
      </c>
      <c r="Z97" s="9" t="s">
        <v>10</v>
      </c>
      <c r="AA97" s="9" t="s">
        <v>7</v>
      </c>
      <c r="AB97" s="9" t="s">
        <v>256</v>
      </c>
      <c r="AC97" s="97">
        <v>47582979404</v>
      </c>
      <c r="AD97" s="9" t="s">
        <v>4</v>
      </c>
      <c r="AE97" s="9" t="s">
        <v>278</v>
      </c>
      <c r="AF97" s="9" t="s">
        <v>16</v>
      </c>
      <c r="AG97" s="9" t="s">
        <v>7</v>
      </c>
      <c r="AH97" s="9" t="s">
        <v>256</v>
      </c>
      <c r="AI97" s="97">
        <v>7958397474.4903088</v>
      </c>
    </row>
    <row r="98" spans="24:35" x14ac:dyDescent="0.3">
      <c r="X98" s="9" t="s">
        <v>4</v>
      </c>
      <c r="Y98" s="9" t="s">
        <v>292</v>
      </c>
      <c r="Z98" s="9" t="s">
        <v>11</v>
      </c>
      <c r="AA98" s="9" t="s">
        <v>7</v>
      </c>
      <c r="AB98" s="9" t="s">
        <v>256</v>
      </c>
      <c r="AC98" s="97">
        <v>207180205</v>
      </c>
      <c r="AD98" s="9" t="s">
        <v>4</v>
      </c>
      <c r="AE98" s="9" t="s">
        <v>278</v>
      </c>
      <c r="AF98" s="9" t="s">
        <v>17</v>
      </c>
      <c r="AG98" s="9" t="s">
        <v>7</v>
      </c>
      <c r="AH98" s="9" t="s">
        <v>256</v>
      </c>
      <c r="AI98" s="97">
        <v>100033606.67752489</v>
      </c>
    </row>
    <row r="99" spans="24:35" x14ac:dyDescent="0.3">
      <c r="X99" s="9" t="s">
        <v>4</v>
      </c>
      <c r="Y99" s="9" t="s">
        <v>292</v>
      </c>
      <c r="Z99" s="9" t="s">
        <v>12</v>
      </c>
      <c r="AA99" s="9" t="s">
        <v>7</v>
      </c>
      <c r="AB99" s="9" t="s">
        <v>256</v>
      </c>
      <c r="AC99" s="97">
        <v>3577214483</v>
      </c>
      <c r="AD99" s="9" t="s">
        <v>4</v>
      </c>
      <c r="AE99" s="9" t="s">
        <v>292</v>
      </c>
      <c r="AF99" s="9" t="s">
        <v>8</v>
      </c>
      <c r="AG99" s="9" t="s">
        <v>7</v>
      </c>
      <c r="AH99" s="9" t="s">
        <v>256</v>
      </c>
      <c r="AI99" s="97">
        <v>1540950359.6820691</v>
      </c>
    </row>
    <row r="100" spans="24:35" x14ac:dyDescent="0.3">
      <c r="X100" s="9" t="s">
        <v>4</v>
      </c>
      <c r="Y100" s="9" t="s">
        <v>292</v>
      </c>
      <c r="Z100" s="9" t="s">
        <v>13</v>
      </c>
      <c r="AA100" s="9" t="s">
        <v>7</v>
      </c>
      <c r="AB100" s="9" t="s">
        <v>256</v>
      </c>
      <c r="AC100" s="97">
        <v>9246204413</v>
      </c>
      <c r="AD100" s="9" t="s">
        <v>4</v>
      </c>
      <c r="AE100" s="9" t="s">
        <v>292</v>
      </c>
      <c r="AF100" s="9" t="s">
        <v>9</v>
      </c>
      <c r="AG100" s="9" t="s">
        <v>7</v>
      </c>
      <c r="AH100" s="9" t="s">
        <v>256</v>
      </c>
      <c r="AI100" s="97">
        <v>24215305.183243699</v>
      </c>
    </row>
    <row r="101" spans="24:35" x14ac:dyDescent="0.3">
      <c r="X101" s="9" t="s">
        <v>4</v>
      </c>
      <c r="Y101" s="9" t="s">
        <v>292</v>
      </c>
      <c r="Z101" s="9" t="s">
        <v>14</v>
      </c>
      <c r="AA101" s="9" t="s">
        <v>7</v>
      </c>
      <c r="AB101" s="9" t="s">
        <v>256</v>
      </c>
      <c r="AC101" s="97">
        <v>21632453</v>
      </c>
      <c r="AD101" s="9" t="s">
        <v>4</v>
      </c>
      <c r="AE101" s="9" t="s">
        <v>292</v>
      </c>
      <c r="AF101" s="9" t="s">
        <v>10</v>
      </c>
      <c r="AG101" s="9" t="s">
        <v>7</v>
      </c>
      <c r="AH101" s="9" t="s">
        <v>257</v>
      </c>
      <c r="AI101" s="97">
        <v>0</v>
      </c>
    </row>
    <row r="102" spans="24:35" x14ac:dyDescent="0.3">
      <c r="X102" s="9" t="s">
        <v>4</v>
      </c>
      <c r="Y102" s="9" t="s">
        <v>292</v>
      </c>
      <c r="Z102" s="9" t="s">
        <v>16</v>
      </c>
      <c r="AA102" s="9" t="s">
        <v>7</v>
      </c>
      <c r="AB102" s="9" t="s">
        <v>256</v>
      </c>
      <c r="AC102" s="97">
        <v>10249933</v>
      </c>
      <c r="AD102" s="9" t="s">
        <v>4</v>
      </c>
      <c r="AE102" s="9" t="s">
        <v>292</v>
      </c>
      <c r="AF102" s="9" t="s">
        <v>10</v>
      </c>
      <c r="AG102" s="9" t="s">
        <v>7</v>
      </c>
      <c r="AH102" s="9" t="s">
        <v>256</v>
      </c>
      <c r="AI102" s="97">
        <v>31565425721.47044</v>
      </c>
    </row>
    <row r="103" spans="24:35" x14ac:dyDescent="0.3">
      <c r="X103" s="9" t="s">
        <v>4</v>
      </c>
      <c r="Y103" s="9" t="s">
        <v>292</v>
      </c>
      <c r="Z103" s="9" t="s">
        <v>17</v>
      </c>
      <c r="AA103" s="9" t="s">
        <v>7</v>
      </c>
      <c r="AB103" s="9" t="s">
        <v>256</v>
      </c>
      <c r="AC103" s="97">
        <v>245697603</v>
      </c>
      <c r="AD103" s="9" t="s">
        <v>4</v>
      </c>
      <c r="AE103" s="9" t="s">
        <v>292</v>
      </c>
      <c r="AF103" s="9" t="s">
        <v>11</v>
      </c>
      <c r="AG103" s="9" t="s">
        <v>7</v>
      </c>
      <c r="AH103" s="9" t="s">
        <v>256</v>
      </c>
      <c r="AI103" s="97">
        <v>5917309.9386709556</v>
      </c>
    </row>
    <row r="104" spans="24:35" x14ac:dyDescent="0.3">
      <c r="X104" s="9" t="s">
        <v>4</v>
      </c>
      <c r="Y104" s="9" t="s">
        <v>281</v>
      </c>
      <c r="Z104" s="9" t="s">
        <v>10</v>
      </c>
      <c r="AA104" s="9" t="s">
        <v>7</v>
      </c>
      <c r="AB104" s="9" t="s">
        <v>256</v>
      </c>
      <c r="AC104" s="97">
        <v>73929437</v>
      </c>
      <c r="AD104" s="9" t="s">
        <v>4</v>
      </c>
      <c r="AE104" s="9" t="s">
        <v>292</v>
      </c>
      <c r="AF104" s="9" t="s">
        <v>12</v>
      </c>
      <c r="AG104" s="9" t="s">
        <v>7</v>
      </c>
      <c r="AH104" s="9" t="s">
        <v>256</v>
      </c>
      <c r="AI104" s="97">
        <v>1793092799.0242469</v>
      </c>
    </row>
    <row r="105" spans="24:35" x14ac:dyDescent="0.3">
      <c r="X105" s="9" t="s">
        <v>4</v>
      </c>
      <c r="Y105" s="9" t="s">
        <v>284</v>
      </c>
      <c r="Z105" s="9" t="s">
        <v>10</v>
      </c>
      <c r="AA105" s="9" t="s">
        <v>7</v>
      </c>
      <c r="AB105" s="9" t="s">
        <v>256</v>
      </c>
      <c r="AC105" s="97">
        <v>7158738</v>
      </c>
      <c r="AD105" s="9" t="s">
        <v>4</v>
      </c>
      <c r="AE105" s="9" t="s">
        <v>292</v>
      </c>
      <c r="AF105" s="9" t="s">
        <v>13</v>
      </c>
      <c r="AG105" s="9" t="s">
        <v>7</v>
      </c>
      <c r="AH105" s="9" t="s">
        <v>256</v>
      </c>
      <c r="AI105" s="97">
        <v>17124724891.71969</v>
      </c>
    </row>
    <row r="106" spans="24:35" x14ac:dyDescent="0.3">
      <c r="X106" s="9"/>
      <c r="Y106" s="9"/>
      <c r="Z106" s="9"/>
      <c r="AA106" s="9"/>
      <c r="AB106" s="9"/>
      <c r="AC106" s="97"/>
      <c r="AD106" s="9" t="s">
        <v>4</v>
      </c>
      <c r="AE106" s="9" t="s">
        <v>292</v>
      </c>
      <c r="AF106" s="9" t="s">
        <v>14</v>
      </c>
      <c r="AG106" s="9" t="s">
        <v>7</v>
      </c>
      <c r="AH106" s="9" t="s">
        <v>256</v>
      </c>
      <c r="AI106" s="97">
        <v>0</v>
      </c>
    </row>
    <row r="107" spans="24:35" x14ac:dyDescent="0.3">
      <c r="X107" s="9"/>
      <c r="Y107" s="9"/>
      <c r="Z107" s="9"/>
      <c r="AA107" s="9"/>
      <c r="AB107" s="9"/>
      <c r="AC107" s="97"/>
      <c r="AD107" s="9" t="s">
        <v>4</v>
      </c>
      <c r="AE107" s="9" t="s">
        <v>292</v>
      </c>
      <c r="AF107" s="9" t="s">
        <v>16</v>
      </c>
      <c r="AG107" s="9" t="s">
        <v>7</v>
      </c>
      <c r="AH107" s="9" t="s">
        <v>256</v>
      </c>
      <c r="AI107" s="97">
        <v>159258.02288821241</v>
      </c>
    </row>
    <row r="108" spans="24:35" x14ac:dyDescent="0.3">
      <c r="X108" s="9"/>
      <c r="Y108" s="9"/>
      <c r="Z108" s="9"/>
      <c r="AA108" s="9"/>
      <c r="AB108" s="9"/>
      <c r="AC108" s="97"/>
      <c r="AD108" s="9" t="s">
        <v>4</v>
      </c>
      <c r="AE108" s="9" t="s">
        <v>292</v>
      </c>
      <c r="AF108" s="9" t="s">
        <v>17</v>
      </c>
      <c r="AG108" s="9" t="s">
        <v>7</v>
      </c>
      <c r="AH108" s="9" t="s">
        <v>256</v>
      </c>
      <c r="AI108" s="97">
        <v>23769884.804534119</v>
      </c>
    </row>
    <row r="109" spans="24:35" x14ac:dyDescent="0.3">
      <c r="X109" s="9"/>
      <c r="Y109" s="9"/>
      <c r="Z109" s="9"/>
      <c r="AA109" s="9"/>
      <c r="AB109" s="9"/>
      <c r="AC109" s="97"/>
      <c r="AD109" s="9" t="s">
        <v>4</v>
      </c>
      <c r="AE109" s="9" t="s">
        <v>281</v>
      </c>
      <c r="AF109" s="9" t="s">
        <v>9</v>
      </c>
      <c r="AG109" s="9" t="s">
        <v>7</v>
      </c>
      <c r="AH109" s="9" t="s">
        <v>256</v>
      </c>
      <c r="AI109" s="97">
        <v>3043745.6048682411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281</v>
      </c>
      <c r="AF110" s="9" t="s">
        <v>10</v>
      </c>
      <c r="AG110" s="9" t="s">
        <v>6</v>
      </c>
      <c r="AH110" s="9" t="s">
        <v>256</v>
      </c>
      <c r="AI110" s="97">
        <v>0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281</v>
      </c>
      <c r="AF111" s="9" t="s">
        <v>10</v>
      </c>
      <c r="AG111" s="9" t="s">
        <v>7</v>
      </c>
      <c r="AH111" s="9" t="s">
        <v>256</v>
      </c>
      <c r="AI111" s="97">
        <v>0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284</v>
      </c>
      <c r="AF112" s="9" t="s">
        <v>10</v>
      </c>
      <c r="AG112" s="9" t="s">
        <v>7</v>
      </c>
      <c r="AH112" s="9" t="s">
        <v>256</v>
      </c>
      <c r="AI112" s="97">
        <v>0</v>
      </c>
    </row>
    <row r="113" spans="24:35" x14ac:dyDescent="0.3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7"/>
    </row>
    <row r="114" spans="24:35" x14ac:dyDescent="0.3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7"/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7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7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7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7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7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7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7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7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7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7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7"/>
    </row>
    <row r="134" spans="24:35" x14ac:dyDescent="0.3">
      <c r="X134" s="243" t="s">
        <v>47</v>
      </c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5"/>
    </row>
    <row r="135" spans="24:35" x14ac:dyDescent="0.3">
      <c r="X135" s="243" t="s">
        <v>199</v>
      </c>
      <c r="Y135" s="244"/>
      <c r="Z135" s="244"/>
      <c r="AA135" s="244"/>
      <c r="AB135" s="244"/>
      <c r="AC135" s="245"/>
      <c r="AD135" s="243" t="s">
        <v>46</v>
      </c>
      <c r="AE135" s="244"/>
      <c r="AF135" s="244"/>
      <c r="AG135" s="244"/>
      <c r="AH135" s="244"/>
      <c r="AI135" s="245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 t="s">
        <v>6</v>
      </c>
      <c r="Y137" s="9" t="s">
        <v>278</v>
      </c>
      <c r="Z137" s="9" t="s">
        <v>285</v>
      </c>
      <c r="AA137" s="9" t="s">
        <v>6</v>
      </c>
      <c r="AB137" s="9" t="s">
        <v>18</v>
      </c>
      <c r="AC137" s="9">
        <v>25840789</v>
      </c>
      <c r="AD137" s="9" t="s">
        <v>6</v>
      </c>
      <c r="AE137" s="9" t="s">
        <v>278</v>
      </c>
      <c r="AF137" s="9" t="s">
        <v>285</v>
      </c>
      <c r="AG137" s="9" t="s">
        <v>6</v>
      </c>
      <c r="AH137" s="9" t="s">
        <v>18</v>
      </c>
      <c r="AI137" s="9">
        <v>0</v>
      </c>
    </row>
    <row r="138" spans="24:35" x14ac:dyDescent="0.3">
      <c r="X138" s="9" t="s">
        <v>6</v>
      </c>
      <c r="Y138" s="9" t="s">
        <v>278</v>
      </c>
      <c r="Z138" s="9" t="s">
        <v>285</v>
      </c>
      <c r="AA138" s="9" t="s">
        <v>7</v>
      </c>
      <c r="AB138" s="9" t="s">
        <v>18</v>
      </c>
      <c r="AC138" s="9">
        <v>794193404601</v>
      </c>
      <c r="AD138" s="9" t="s">
        <v>6</v>
      </c>
      <c r="AE138" s="9" t="s">
        <v>278</v>
      </c>
      <c r="AF138" s="9" t="s">
        <v>285</v>
      </c>
      <c r="AG138" s="9" t="s">
        <v>7</v>
      </c>
      <c r="AH138" s="9" t="s">
        <v>18</v>
      </c>
      <c r="AI138" s="9">
        <v>103453264982.42551</v>
      </c>
    </row>
    <row r="139" spans="24:35" x14ac:dyDescent="0.3">
      <c r="X139" s="9" t="s">
        <v>6</v>
      </c>
      <c r="Y139" s="9" t="s">
        <v>278</v>
      </c>
      <c r="Z139" s="9" t="s">
        <v>286</v>
      </c>
      <c r="AA139" s="9" t="s">
        <v>6</v>
      </c>
      <c r="AB139" s="9" t="s">
        <v>18</v>
      </c>
      <c r="AC139" s="9">
        <v>48671880</v>
      </c>
      <c r="AD139" s="9" t="s">
        <v>6</v>
      </c>
      <c r="AE139" s="9" t="s">
        <v>278</v>
      </c>
      <c r="AF139" s="9" t="s">
        <v>286</v>
      </c>
      <c r="AG139" s="9" t="s">
        <v>6</v>
      </c>
      <c r="AH139" s="9" t="s">
        <v>18</v>
      </c>
      <c r="AI139" s="9">
        <v>0</v>
      </c>
    </row>
    <row r="140" spans="24:35" x14ac:dyDescent="0.3">
      <c r="X140" s="9" t="s">
        <v>6</v>
      </c>
      <c r="Y140" s="9" t="s">
        <v>278</v>
      </c>
      <c r="Z140" s="9" t="s">
        <v>286</v>
      </c>
      <c r="AA140" s="9" t="s">
        <v>7</v>
      </c>
      <c r="AB140" s="9" t="s">
        <v>18</v>
      </c>
      <c r="AC140" s="9">
        <v>1320330628526</v>
      </c>
      <c r="AD140" s="9" t="s">
        <v>6</v>
      </c>
      <c r="AE140" s="9" t="s">
        <v>278</v>
      </c>
      <c r="AF140" s="9" t="s">
        <v>286</v>
      </c>
      <c r="AG140" s="9" t="s">
        <v>7</v>
      </c>
      <c r="AH140" s="9" t="s">
        <v>18</v>
      </c>
      <c r="AI140" s="9">
        <v>20359064028.74754</v>
      </c>
    </row>
    <row r="141" spans="24:35" x14ac:dyDescent="0.3">
      <c r="X141" s="9" t="s">
        <v>6</v>
      </c>
      <c r="Y141" s="9" t="s">
        <v>278</v>
      </c>
      <c r="Z141" s="9" t="s">
        <v>287</v>
      </c>
      <c r="AA141" s="9" t="s">
        <v>6</v>
      </c>
      <c r="AB141" s="9" t="s">
        <v>18</v>
      </c>
      <c r="AC141" s="9">
        <v>35852098976</v>
      </c>
      <c r="AD141" s="9" t="s">
        <v>6</v>
      </c>
      <c r="AE141" s="9" t="s">
        <v>278</v>
      </c>
      <c r="AF141" s="9" t="s">
        <v>287</v>
      </c>
      <c r="AG141" s="9" t="s">
        <v>6</v>
      </c>
      <c r="AH141" s="9" t="s">
        <v>18</v>
      </c>
      <c r="AI141" s="9">
        <v>4221820267.5214481</v>
      </c>
    </row>
    <row r="142" spans="24:35" x14ac:dyDescent="0.3">
      <c r="X142" s="9" t="s">
        <v>6</v>
      </c>
      <c r="Y142" s="9" t="s">
        <v>278</v>
      </c>
      <c r="Z142" s="9" t="s">
        <v>287</v>
      </c>
      <c r="AA142" s="9" t="s">
        <v>7</v>
      </c>
      <c r="AB142" s="9" t="s">
        <v>18</v>
      </c>
      <c r="AC142" s="9">
        <v>241987203412</v>
      </c>
      <c r="AD142" s="9" t="s">
        <v>6</v>
      </c>
      <c r="AE142" s="9" t="s">
        <v>278</v>
      </c>
      <c r="AF142" s="9" t="s">
        <v>287</v>
      </c>
      <c r="AG142" s="9" t="s">
        <v>7</v>
      </c>
      <c r="AH142" s="9" t="s">
        <v>18</v>
      </c>
      <c r="AI142" s="9">
        <v>28479910092.360031</v>
      </c>
    </row>
    <row r="143" spans="24:35" x14ac:dyDescent="0.3">
      <c r="X143" s="9" t="s">
        <v>6</v>
      </c>
      <c r="Y143" s="9" t="s">
        <v>278</v>
      </c>
      <c r="Z143" s="9" t="s">
        <v>288</v>
      </c>
      <c r="AA143" s="9" t="s">
        <v>6</v>
      </c>
      <c r="AB143" s="9" t="s">
        <v>18</v>
      </c>
      <c r="AC143" s="9">
        <v>53756012788</v>
      </c>
      <c r="AD143" s="9" t="s">
        <v>6</v>
      </c>
      <c r="AE143" s="9" t="s">
        <v>278</v>
      </c>
      <c r="AF143" s="9" t="s">
        <v>288</v>
      </c>
      <c r="AG143" s="9" t="s">
        <v>6</v>
      </c>
      <c r="AH143" s="9" t="s">
        <v>18</v>
      </c>
      <c r="AI143" s="9">
        <v>885355985.60527766</v>
      </c>
    </row>
    <row r="144" spans="24:35" x14ac:dyDescent="0.3">
      <c r="X144" s="9" t="s">
        <v>6</v>
      </c>
      <c r="Y144" s="9" t="s">
        <v>278</v>
      </c>
      <c r="Z144" s="9" t="s">
        <v>288</v>
      </c>
      <c r="AA144" s="9" t="s">
        <v>7</v>
      </c>
      <c r="AB144" s="9" t="s">
        <v>18</v>
      </c>
      <c r="AC144" s="9">
        <v>355691575086</v>
      </c>
      <c r="AD144" s="9" t="s">
        <v>6</v>
      </c>
      <c r="AE144" s="9" t="s">
        <v>278</v>
      </c>
      <c r="AF144" s="9" t="s">
        <v>288</v>
      </c>
      <c r="AG144" s="9" t="s">
        <v>7</v>
      </c>
      <c r="AH144" s="9" t="s">
        <v>18</v>
      </c>
      <c r="AI144" s="9">
        <v>5788540622.6094389</v>
      </c>
    </row>
    <row r="145" spans="24:35" x14ac:dyDescent="0.3">
      <c r="X145" s="9" t="s">
        <v>6</v>
      </c>
      <c r="Y145" s="9" t="s">
        <v>278</v>
      </c>
      <c r="Z145" s="9" t="s">
        <v>290</v>
      </c>
      <c r="AA145" s="9" t="s">
        <v>7</v>
      </c>
      <c r="AB145" s="9" t="s">
        <v>18</v>
      </c>
      <c r="AC145" s="9">
        <v>108384308981</v>
      </c>
      <c r="AD145" s="9" t="s">
        <v>6</v>
      </c>
      <c r="AE145" s="9" t="s">
        <v>278</v>
      </c>
      <c r="AF145" s="9" t="s">
        <v>290</v>
      </c>
      <c r="AG145" s="9" t="s">
        <v>7</v>
      </c>
      <c r="AH145" s="9" t="s">
        <v>18</v>
      </c>
      <c r="AI145" s="9">
        <v>12705449236.750879</v>
      </c>
    </row>
    <row r="146" spans="24:35" x14ac:dyDescent="0.3">
      <c r="X146" s="9" t="s">
        <v>6</v>
      </c>
      <c r="Y146" s="9" t="s">
        <v>278</v>
      </c>
      <c r="Z146" s="9" t="s">
        <v>291</v>
      </c>
      <c r="AA146" s="9" t="s">
        <v>7</v>
      </c>
      <c r="AB146" s="9" t="s">
        <v>18</v>
      </c>
      <c r="AC146" s="9">
        <v>144461946806</v>
      </c>
      <c r="AD146" s="9" t="s">
        <v>6</v>
      </c>
      <c r="AE146" s="9" t="s">
        <v>278</v>
      </c>
      <c r="AF146" s="9" t="s">
        <v>291</v>
      </c>
      <c r="AG146" s="9" t="s">
        <v>7</v>
      </c>
      <c r="AH146" s="9" t="s">
        <v>18</v>
      </c>
      <c r="AI146" s="9">
        <v>3385648993.4686151</v>
      </c>
    </row>
    <row r="147" spans="24:35" x14ac:dyDescent="0.3">
      <c r="X147" s="9" t="s">
        <v>6</v>
      </c>
      <c r="Y147" s="9" t="s">
        <v>278</v>
      </c>
      <c r="Z147" s="9" t="s">
        <v>289</v>
      </c>
      <c r="AA147" s="9" t="s">
        <v>6</v>
      </c>
      <c r="AB147" s="9" t="s">
        <v>18</v>
      </c>
      <c r="AC147" s="9">
        <v>-161883</v>
      </c>
      <c r="AD147" s="9" t="s">
        <v>6</v>
      </c>
      <c r="AE147" s="9" t="s">
        <v>278</v>
      </c>
      <c r="AF147" s="9" t="s">
        <v>289</v>
      </c>
      <c r="AG147" s="9" t="s">
        <v>7</v>
      </c>
      <c r="AH147" s="9" t="s">
        <v>18</v>
      </c>
      <c r="AI147" s="9">
        <v>5249225885.3366938</v>
      </c>
    </row>
    <row r="148" spans="24:35" x14ac:dyDescent="0.3">
      <c r="X148" s="9" t="s">
        <v>6</v>
      </c>
      <c r="Y148" s="9" t="s">
        <v>278</v>
      </c>
      <c r="Z148" s="9" t="s">
        <v>289</v>
      </c>
      <c r="AA148" s="9" t="s">
        <v>7</v>
      </c>
      <c r="AB148" s="9" t="s">
        <v>18</v>
      </c>
      <c r="AC148" s="9">
        <v>65426021892</v>
      </c>
      <c r="AD148" s="9" t="s">
        <v>4</v>
      </c>
      <c r="AE148" s="9" t="s">
        <v>278</v>
      </c>
      <c r="AF148" s="9" t="s">
        <v>285</v>
      </c>
      <c r="AG148" s="9" t="s">
        <v>6</v>
      </c>
      <c r="AH148" s="9" t="s">
        <v>256</v>
      </c>
      <c r="AI148" s="9">
        <v>614897368.1300106</v>
      </c>
    </row>
    <row r="149" spans="24:35" x14ac:dyDescent="0.3">
      <c r="X149" s="9" t="s">
        <v>4</v>
      </c>
      <c r="Y149" s="9" t="s">
        <v>278</v>
      </c>
      <c r="Z149" s="9" t="s">
        <v>285</v>
      </c>
      <c r="AA149" s="9" t="s">
        <v>6</v>
      </c>
      <c r="AB149" s="9" t="s">
        <v>256</v>
      </c>
      <c r="AC149" s="9">
        <v>3817135</v>
      </c>
      <c r="AD149" s="9" t="s">
        <v>4</v>
      </c>
      <c r="AE149" s="9" t="s">
        <v>278</v>
      </c>
      <c r="AF149" s="9" t="s">
        <v>286</v>
      </c>
      <c r="AG149" s="9" t="s">
        <v>6</v>
      </c>
      <c r="AH149" s="9" t="s">
        <v>256</v>
      </c>
      <c r="AI149" s="9">
        <v>59829533.021105453</v>
      </c>
    </row>
    <row r="150" spans="24:35" x14ac:dyDescent="0.3">
      <c r="X150" s="9" t="s">
        <v>4</v>
      </c>
      <c r="Y150" s="9" t="s">
        <v>278</v>
      </c>
      <c r="Z150" s="9" t="s">
        <v>286</v>
      </c>
      <c r="AA150" s="9" t="s">
        <v>6</v>
      </c>
      <c r="AB150" s="9" t="s">
        <v>256</v>
      </c>
      <c r="AC150" s="9">
        <v>7184524</v>
      </c>
      <c r="AD150" s="9" t="s">
        <v>4</v>
      </c>
      <c r="AE150" s="9" t="s">
        <v>278</v>
      </c>
      <c r="AF150" s="9" t="s">
        <v>287</v>
      </c>
      <c r="AG150" s="9" t="s">
        <v>6</v>
      </c>
      <c r="AH150" s="9" t="s">
        <v>256</v>
      </c>
      <c r="AI150" s="9">
        <v>2375943861.7450609</v>
      </c>
    </row>
    <row r="151" spans="24:35" x14ac:dyDescent="0.3">
      <c r="X151" s="9" t="s">
        <v>4</v>
      </c>
      <c r="Y151" s="9" t="s">
        <v>278</v>
      </c>
      <c r="Z151" s="9" t="s">
        <v>287</v>
      </c>
      <c r="AA151" s="9" t="s">
        <v>6</v>
      </c>
      <c r="AB151" s="9" t="s">
        <v>256</v>
      </c>
      <c r="AC151" s="9">
        <v>9047757902</v>
      </c>
      <c r="AD151" s="9" t="s">
        <v>4</v>
      </c>
      <c r="AE151" s="9" t="s">
        <v>278</v>
      </c>
      <c r="AF151" s="9" t="s">
        <v>288</v>
      </c>
      <c r="AG151" s="9" t="s">
        <v>6</v>
      </c>
      <c r="AH151" s="9" t="s">
        <v>256</v>
      </c>
      <c r="AI151" s="9">
        <v>782697440.72687829</v>
      </c>
    </row>
    <row r="152" spans="24:35" x14ac:dyDescent="0.3">
      <c r="X152" s="9" t="s">
        <v>4</v>
      </c>
      <c r="Y152" s="9" t="s">
        <v>278</v>
      </c>
      <c r="Z152" s="9" t="s">
        <v>288</v>
      </c>
      <c r="AA152" s="9" t="s">
        <v>6</v>
      </c>
      <c r="AB152" s="9" t="s">
        <v>256</v>
      </c>
      <c r="AC152" s="9">
        <v>14201979066</v>
      </c>
      <c r="AD152" s="9" t="s">
        <v>4</v>
      </c>
      <c r="AE152" s="9" t="s">
        <v>278</v>
      </c>
      <c r="AF152" s="9" t="s">
        <v>289</v>
      </c>
      <c r="AG152" s="9" t="s">
        <v>6</v>
      </c>
      <c r="AH152" s="9" t="s">
        <v>256</v>
      </c>
      <c r="AI152" s="9">
        <v>461252181.01793468</v>
      </c>
    </row>
    <row r="153" spans="24:35" x14ac:dyDescent="0.3">
      <c r="X153" s="9" t="s">
        <v>4</v>
      </c>
      <c r="Y153" s="9" t="s">
        <v>278</v>
      </c>
      <c r="Z153" s="9" t="s">
        <v>289</v>
      </c>
      <c r="AA153" s="9" t="s">
        <v>6</v>
      </c>
      <c r="AB153" s="9" t="s">
        <v>256</v>
      </c>
      <c r="AC153" s="9">
        <v>-80941</v>
      </c>
      <c r="AD153" s="9" t="s">
        <v>4</v>
      </c>
      <c r="AE153" s="9" t="s">
        <v>278</v>
      </c>
      <c r="AF153" s="9" t="s">
        <v>289</v>
      </c>
      <c r="AG153" s="9" t="s">
        <v>7</v>
      </c>
      <c r="AH153" s="9" t="s">
        <v>257</v>
      </c>
      <c r="AI153" s="9">
        <v>2961496447.827034</v>
      </c>
    </row>
    <row r="154" spans="24:35" x14ac:dyDescent="0.3">
      <c r="X154" s="9" t="s">
        <v>4</v>
      </c>
      <c r="Y154" s="9" t="s">
        <v>278</v>
      </c>
      <c r="Z154" s="9" t="s">
        <v>289</v>
      </c>
      <c r="AA154" s="9" t="s">
        <v>7</v>
      </c>
      <c r="AB154" s="9" t="s">
        <v>257</v>
      </c>
      <c r="AC154" s="9">
        <v>2919928548</v>
      </c>
      <c r="AD154" s="9"/>
      <c r="AE154" s="9"/>
      <c r="AF154" s="9"/>
      <c r="AG154" s="9"/>
      <c r="AH154" s="9"/>
      <c r="AI154" s="9"/>
    </row>
  </sheetData>
  <mergeCells count="8">
    <mergeCell ref="X1:AI1"/>
    <mergeCell ref="X2:AC2"/>
    <mergeCell ref="AD2:AI2"/>
    <mergeCell ref="X134:AI134"/>
    <mergeCell ref="X135:AC135"/>
    <mergeCell ref="AD135:AI135"/>
    <mergeCell ref="O7:P7"/>
    <mergeCell ref="H7:I7"/>
  </mergeCells>
  <phoneticPr fontId="3" type="noConversion"/>
  <dataValidations disablePrompts="1"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5"/>
  <sheetViews>
    <sheetView topLeftCell="A16" zoomScale="85" zoomScaleNormal="85" workbookViewId="0">
      <selection activeCell="E46" sqref="E46:E55"/>
    </sheetView>
  </sheetViews>
  <sheetFormatPr defaultColWidth="8.875" defaultRowHeight="16.5" x14ac:dyDescent="0.3"/>
  <cols>
    <col min="1" max="1" width="2.25" style="217" customWidth="1"/>
    <col min="2" max="2" width="13.125" style="217" customWidth="1"/>
    <col min="3" max="3" width="9.25" style="224" bestFit="1" customWidth="1"/>
    <col min="4" max="4" width="9.375" style="224" customWidth="1"/>
    <col min="5" max="5" width="15.75" style="224" customWidth="1"/>
    <col min="6" max="6" width="14" style="224" bestFit="1" customWidth="1"/>
    <col min="7" max="7" width="9.25" style="224" bestFit="1" customWidth="1"/>
    <col min="8" max="8" width="15.5" style="225" bestFit="1" customWidth="1"/>
    <col min="9" max="9" width="11.25" style="225" customWidth="1"/>
    <col min="10" max="10" width="14.25" style="225" bestFit="1" customWidth="1"/>
    <col min="11" max="11" width="14.375" style="226" bestFit="1" customWidth="1"/>
    <col min="12" max="12" width="13.25" style="226" bestFit="1" customWidth="1"/>
    <col min="13" max="13" width="17.375" style="226" bestFit="1" customWidth="1"/>
    <col min="14" max="18" width="13.125" style="226" customWidth="1"/>
    <col min="19" max="20" width="18.125" style="225" bestFit="1" customWidth="1"/>
    <col min="21" max="21" width="16.125" style="225" bestFit="1" customWidth="1"/>
    <col min="22" max="23" width="18.125" style="225" bestFit="1" customWidth="1"/>
    <col min="24" max="24" width="16.125" style="225" bestFit="1" customWidth="1"/>
    <col min="25" max="25" width="14" style="225" bestFit="1" customWidth="1"/>
    <col min="26" max="26" width="14" style="217" bestFit="1" customWidth="1"/>
    <col min="27" max="28" width="18.125" style="217" bestFit="1" customWidth="1"/>
    <col min="29" max="29" width="20.25" style="217" bestFit="1" customWidth="1"/>
    <col min="30" max="30" width="15.375" style="217" bestFit="1" customWidth="1"/>
    <col min="31" max="31" width="20.875" style="217" bestFit="1" customWidth="1"/>
    <col min="32" max="32" width="45.25" style="217" bestFit="1" customWidth="1"/>
    <col min="33" max="16384" width="8.875" style="217"/>
  </cols>
  <sheetData>
    <row r="1" spans="2:46" x14ac:dyDescent="0.3">
      <c r="B1" s="218"/>
      <c r="C1" s="216"/>
      <c r="D1" s="216"/>
      <c r="E1" s="216"/>
      <c r="F1" s="216"/>
      <c r="G1" s="216"/>
      <c r="H1" s="217"/>
      <c r="I1" s="217"/>
      <c r="J1" s="217"/>
      <c r="K1" s="217"/>
      <c r="L1" s="217"/>
      <c r="M1" s="217"/>
      <c r="N1" s="217"/>
      <c r="O1" s="217"/>
      <c r="P1" s="217"/>
      <c r="Q1" s="220"/>
      <c r="R1" s="217"/>
      <c r="S1" s="217"/>
      <c r="T1" s="217"/>
      <c r="U1" s="217"/>
      <c r="V1" s="217"/>
      <c r="W1" s="217"/>
      <c r="X1" s="217"/>
      <c r="Y1" s="217"/>
    </row>
    <row r="2" spans="2:46" s="220" customFormat="1" ht="13.5" customHeight="1" x14ac:dyDescent="0.3">
      <c r="B2" s="252" t="s">
        <v>214</v>
      </c>
      <c r="C2" s="248" t="s">
        <v>215</v>
      </c>
      <c r="D2" s="249"/>
      <c r="E2" s="249"/>
      <c r="F2" s="249"/>
      <c r="G2" s="250"/>
      <c r="H2" s="248" t="s">
        <v>201</v>
      </c>
      <c r="I2" s="249"/>
      <c r="J2" s="249"/>
      <c r="K2" s="248" t="s">
        <v>216</v>
      </c>
      <c r="L2" s="249"/>
      <c r="M2" s="250"/>
      <c r="N2" s="250" t="s">
        <v>217</v>
      </c>
      <c r="O2" s="251"/>
      <c r="P2" s="251"/>
      <c r="Q2" s="251"/>
      <c r="R2" s="248"/>
      <c r="S2" s="248" t="s">
        <v>218</v>
      </c>
      <c r="T2" s="249"/>
      <c r="U2" s="250"/>
      <c r="V2" s="248" t="s">
        <v>219</v>
      </c>
      <c r="W2" s="249"/>
      <c r="X2" s="250"/>
      <c r="Y2" s="251" t="s">
        <v>202</v>
      </c>
      <c r="Z2" s="251"/>
      <c r="AA2" s="251" t="s">
        <v>220</v>
      </c>
      <c r="AB2" s="251"/>
      <c r="AC2" s="251" t="s">
        <v>203</v>
      </c>
      <c r="AD2" s="251"/>
      <c r="AE2" s="251"/>
      <c r="AF2" s="197" t="s">
        <v>221</v>
      </c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</row>
    <row r="3" spans="2:46" s="223" customFormat="1" ht="33" x14ac:dyDescent="0.3">
      <c r="B3" s="253"/>
      <c r="C3" s="227" t="s">
        <v>2</v>
      </c>
      <c r="D3" s="198" t="s">
        <v>204</v>
      </c>
      <c r="E3" s="199" t="s">
        <v>222</v>
      </c>
      <c r="F3" s="198" t="s">
        <v>223</v>
      </c>
      <c r="G3" s="198" t="s">
        <v>224</v>
      </c>
      <c r="H3" s="200" t="s">
        <v>225</v>
      </c>
      <c r="I3" s="200" t="s">
        <v>226</v>
      </c>
      <c r="J3" s="201" t="s">
        <v>227</v>
      </c>
      <c r="K3" s="200" t="s">
        <v>228</v>
      </c>
      <c r="L3" s="200" t="s">
        <v>229</v>
      </c>
      <c r="M3" s="200" t="s">
        <v>230</v>
      </c>
      <c r="N3" s="202" t="s">
        <v>231</v>
      </c>
      <c r="O3" s="197" t="s">
        <v>232</v>
      </c>
      <c r="P3" s="197" t="s">
        <v>233</v>
      </c>
      <c r="Q3" s="197" t="s">
        <v>205</v>
      </c>
      <c r="R3" s="203" t="s">
        <v>234</v>
      </c>
      <c r="S3" s="204" t="s">
        <v>206</v>
      </c>
      <c r="T3" s="204" t="s">
        <v>207</v>
      </c>
      <c r="U3" s="204" t="s">
        <v>208</v>
      </c>
      <c r="V3" s="204" t="s">
        <v>206</v>
      </c>
      <c r="W3" s="204" t="s">
        <v>207</v>
      </c>
      <c r="X3" s="204" t="s">
        <v>208</v>
      </c>
      <c r="Y3" s="204" t="s">
        <v>209</v>
      </c>
      <c r="Z3" s="204" t="s">
        <v>210</v>
      </c>
      <c r="AA3" s="200" t="s">
        <v>211</v>
      </c>
      <c r="AB3" s="200" t="s">
        <v>212</v>
      </c>
      <c r="AC3" s="205" t="s">
        <v>235</v>
      </c>
      <c r="AD3" s="197" t="s">
        <v>236</v>
      </c>
      <c r="AE3" s="197" t="s">
        <v>213</v>
      </c>
      <c r="AF3" s="197" t="s">
        <v>237</v>
      </c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</row>
    <row r="4" spans="2:46" s="218" customFormat="1" x14ac:dyDescent="0.3">
      <c r="B4" s="206">
        <v>1</v>
      </c>
      <c r="C4" s="207" t="s">
        <v>8</v>
      </c>
      <c r="D4" s="207" t="s">
        <v>265</v>
      </c>
      <c r="E4" s="207" t="s">
        <v>260</v>
      </c>
      <c r="F4" s="207" t="s">
        <v>273</v>
      </c>
      <c r="G4" s="207" t="s">
        <v>274</v>
      </c>
      <c r="H4" s="232">
        <v>192314.61799999999</v>
      </c>
      <c r="I4" s="232">
        <v>0</v>
      </c>
      <c r="J4" s="232">
        <v>38955.682000000001</v>
      </c>
      <c r="K4" s="208">
        <v>0.62882796859815959</v>
      </c>
      <c r="L4" s="208">
        <v>0.54209391254365791</v>
      </c>
      <c r="M4" s="209">
        <f t="shared" ref="M4:M55" si="0">IFERROR(L4+100%,"")</f>
        <v>1.5420939125436579</v>
      </c>
      <c r="N4" s="210">
        <v>0.8</v>
      </c>
      <c r="O4" s="210">
        <v>0.36</v>
      </c>
      <c r="P4" s="210">
        <v>0.54</v>
      </c>
      <c r="Q4" s="210">
        <v>0.6</v>
      </c>
      <c r="R4" s="210">
        <v>0.36</v>
      </c>
      <c r="S4" s="232">
        <v>120932.81056867111</v>
      </c>
      <c r="T4" s="232">
        <v>296567.20171095902</v>
      </c>
      <c r="U4" s="232">
        <v>175634.3911422879</v>
      </c>
      <c r="V4" s="232">
        <v>96436.388191255173</v>
      </c>
      <c r="W4" s="232">
        <v>236493.88163977239</v>
      </c>
      <c r="X4" s="232">
        <v>140057.49344851729</v>
      </c>
      <c r="Y4" s="232">
        <v>14024.04552</v>
      </c>
      <c r="Z4" s="232">
        <v>14024.04552</v>
      </c>
      <c r="AA4" s="234">
        <v>0</v>
      </c>
      <c r="AB4" s="234">
        <v>0</v>
      </c>
      <c r="AC4" s="235">
        <f>$U4</f>
        <v>175634.3911422879</v>
      </c>
      <c r="AD4" s="235">
        <f>$X4</f>
        <v>140057.49344851729</v>
      </c>
      <c r="AE4" s="235">
        <f t="shared" ref="AE4:AE25" si="1">(Z4-Y4)-(AB4-AA4)</f>
        <v>0</v>
      </c>
      <c r="AF4" s="211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</row>
    <row r="5" spans="2:46" x14ac:dyDescent="0.3">
      <c r="B5" s="206">
        <f>B4+1</f>
        <v>2</v>
      </c>
      <c r="C5" s="212" t="s">
        <v>8</v>
      </c>
      <c r="D5" s="212" t="s">
        <v>266</v>
      </c>
      <c r="E5" s="212" t="s">
        <v>260</v>
      </c>
      <c r="F5" s="207" t="s">
        <v>273</v>
      </c>
      <c r="G5" s="207" t="s">
        <v>274</v>
      </c>
      <c r="H5" s="233">
        <v>527012.94799999997</v>
      </c>
      <c r="I5" s="233">
        <v>0</v>
      </c>
      <c r="J5" s="233">
        <v>162319.99</v>
      </c>
      <c r="K5" s="213">
        <v>0.62882796859815959</v>
      </c>
      <c r="L5" s="213">
        <v>0.54209391254365791</v>
      </c>
      <c r="M5" s="209">
        <f t="shared" si="0"/>
        <v>1.5420939125436579</v>
      </c>
      <c r="N5" s="213">
        <v>0.8</v>
      </c>
      <c r="O5" s="213">
        <v>0.39</v>
      </c>
      <c r="P5" s="213">
        <v>0.54</v>
      </c>
      <c r="Q5" s="213">
        <v>0.6</v>
      </c>
      <c r="R5" s="213">
        <v>0.34</v>
      </c>
      <c r="S5" s="232">
        <v>331400.48151576752</v>
      </c>
      <c r="T5" s="232">
        <v>812703.45894248737</v>
      </c>
      <c r="U5" s="232">
        <v>481302.97742671979</v>
      </c>
      <c r="V5" s="232">
        <v>229329.13194119392</v>
      </c>
      <c r="W5" s="232">
        <v>562390.79047934001</v>
      </c>
      <c r="X5" s="232">
        <v>333061.658538146</v>
      </c>
      <c r="Y5" s="232">
        <v>56639.551820341141</v>
      </c>
      <c r="Z5" s="232">
        <v>55188.796600000001</v>
      </c>
      <c r="AA5" s="234">
        <v>0</v>
      </c>
      <c r="AB5" s="234">
        <v>0</v>
      </c>
      <c r="AC5" s="235">
        <f t="shared" ref="AC5:AC55" si="2">$U5</f>
        <v>481302.97742671979</v>
      </c>
      <c r="AD5" s="235">
        <f t="shared" ref="AD5:AD55" si="3">$X5</f>
        <v>333061.658538146</v>
      </c>
      <c r="AE5" s="235">
        <f t="shared" si="1"/>
        <v>-1450.7552203411396</v>
      </c>
      <c r="AF5" s="214"/>
    </row>
    <row r="6" spans="2:46" x14ac:dyDescent="0.3">
      <c r="B6" s="206">
        <f t="shared" ref="B6:B55" si="4">B5+1</f>
        <v>3</v>
      </c>
      <c r="C6" s="212" t="s">
        <v>8</v>
      </c>
      <c r="D6" s="212" t="s">
        <v>267</v>
      </c>
      <c r="E6" s="212" t="s">
        <v>260</v>
      </c>
      <c r="F6" s="207" t="s">
        <v>273</v>
      </c>
      <c r="G6" s="207" t="s">
        <v>274</v>
      </c>
      <c r="H6" s="233">
        <v>19169845.815000001</v>
      </c>
      <c r="I6" s="233">
        <v>0</v>
      </c>
      <c r="J6" s="233">
        <v>3882903.8309999998</v>
      </c>
      <c r="K6" s="213">
        <v>0.62882796859815959</v>
      </c>
      <c r="L6" s="213">
        <v>0.54209391254365791</v>
      </c>
      <c r="M6" s="209">
        <f t="shared" si="0"/>
        <v>1.5420939125436579</v>
      </c>
      <c r="N6" s="213">
        <v>0.8</v>
      </c>
      <c r="O6" s="213">
        <v>0.39</v>
      </c>
      <c r="P6" s="213">
        <v>0.55000000000000004</v>
      </c>
      <c r="Q6" s="213">
        <v>0.6</v>
      </c>
      <c r="R6" s="213">
        <v>0.33</v>
      </c>
      <c r="S6" s="232">
        <v>12054535.20218638</v>
      </c>
      <c r="T6" s="232">
        <v>29561702.535712022</v>
      </c>
      <c r="U6" s="232">
        <v>17507167.333525632</v>
      </c>
      <c r="V6" s="232">
        <v>9612856.6738766395</v>
      </c>
      <c r="W6" s="232">
        <v>23573900.174934473</v>
      </c>
      <c r="X6" s="232">
        <v>13961043.501057832</v>
      </c>
      <c r="Y6" s="232">
        <v>1393720.2796742069</v>
      </c>
      <c r="Z6" s="232">
        <v>1281358.2642300001</v>
      </c>
      <c r="AA6" s="234">
        <v>0</v>
      </c>
      <c r="AB6" s="234">
        <v>0</v>
      </c>
      <c r="AC6" s="235">
        <f t="shared" si="2"/>
        <v>17507167.333525632</v>
      </c>
      <c r="AD6" s="235">
        <f t="shared" si="3"/>
        <v>13961043.501057832</v>
      </c>
      <c r="AE6" s="235">
        <f t="shared" si="1"/>
        <v>-112362.01544420677</v>
      </c>
      <c r="AF6" s="215"/>
    </row>
    <row r="7" spans="2:46" x14ac:dyDescent="0.3">
      <c r="B7" s="198">
        <f t="shared" si="4"/>
        <v>4</v>
      </c>
      <c r="C7" s="212" t="s">
        <v>8</v>
      </c>
      <c r="D7" s="212" t="s">
        <v>268</v>
      </c>
      <c r="E7" s="212" t="s">
        <v>260</v>
      </c>
      <c r="F7" s="207" t="s">
        <v>273</v>
      </c>
      <c r="G7" s="207" t="s">
        <v>274</v>
      </c>
      <c r="H7" s="233">
        <v>18507879.363000002</v>
      </c>
      <c r="I7" s="233">
        <v>0</v>
      </c>
      <c r="J7" s="233">
        <v>2880776.8590000002</v>
      </c>
      <c r="K7" s="213">
        <v>0.62882796859815959</v>
      </c>
      <c r="L7" s="213">
        <v>0.54209391254365791</v>
      </c>
      <c r="M7" s="209">
        <f t="shared" si="0"/>
        <v>1.5420939125436579</v>
      </c>
      <c r="N7" s="213">
        <v>0.8</v>
      </c>
      <c r="O7" s="213">
        <v>0.39</v>
      </c>
      <c r="P7" s="213">
        <v>0.56000000000000005</v>
      </c>
      <c r="Q7" s="213">
        <v>0.59</v>
      </c>
      <c r="R7" s="213">
        <v>0.32</v>
      </c>
      <c r="S7" s="232">
        <v>11638272.18289509</v>
      </c>
      <c r="T7" s="232">
        <v>28540888.099774688</v>
      </c>
      <c r="U7" s="232">
        <v>16902615.916879602</v>
      </c>
      <c r="V7" s="232">
        <v>9826759.1226655338</v>
      </c>
      <c r="W7" s="232">
        <v>24098459.642114151</v>
      </c>
      <c r="X7" s="232">
        <v>14271700.519448619</v>
      </c>
      <c r="Y7" s="232">
        <v>1062826.972864355</v>
      </c>
      <c r="Z7" s="232">
        <v>921848.59487999999</v>
      </c>
      <c r="AA7" s="234">
        <v>0</v>
      </c>
      <c r="AB7" s="234">
        <v>0</v>
      </c>
      <c r="AC7" s="235">
        <f t="shared" si="2"/>
        <v>16902615.916879602</v>
      </c>
      <c r="AD7" s="235">
        <f t="shared" si="3"/>
        <v>14271700.519448619</v>
      </c>
      <c r="AE7" s="235">
        <f t="shared" si="1"/>
        <v>-140978.37798435497</v>
      </c>
      <c r="AF7" s="215"/>
    </row>
    <row r="8" spans="2:46" x14ac:dyDescent="0.3">
      <c r="B8" s="198">
        <f t="shared" si="4"/>
        <v>5</v>
      </c>
      <c r="C8" s="212" t="s">
        <v>10</v>
      </c>
      <c r="D8" s="212" t="s">
        <v>265</v>
      </c>
      <c r="E8" s="212" t="s">
        <v>260</v>
      </c>
      <c r="F8" s="207" t="s">
        <v>270</v>
      </c>
      <c r="G8" s="207" t="s">
        <v>271</v>
      </c>
      <c r="H8" s="233">
        <v>101400.503</v>
      </c>
      <c r="I8" s="233">
        <v>0</v>
      </c>
      <c r="J8" s="233">
        <v>28990.335999999999</v>
      </c>
      <c r="K8" s="213">
        <v>0.57339338045048327</v>
      </c>
      <c r="L8" s="213">
        <v>0.50100419255102424</v>
      </c>
      <c r="M8" s="209">
        <f t="shared" si="0"/>
        <v>1.5010041925510242</v>
      </c>
      <c r="N8" s="213">
        <v>0.8</v>
      </c>
      <c r="O8" s="213">
        <v>0.36</v>
      </c>
      <c r="P8" s="213">
        <v>0.54</v>
      </c>
      <c r="Q8" s="213">
        <v>0.6</v>
      </c>
      <c r="R8" s="213">
        <v>0.36</v>
      </c>
      <c r="S8" s="232">
        <v>58142.377194549365</v>
      </c>
      <c r="T8" s="232">
        <v>152202.5801297827</v>
      </c>
      <c r="U8" s="232">
        <v>94060.202935233334</v>
      </c>
      <c r="V8" s="232">
        <v>41519.510435114033</v>
      </c>
      <c r="W8" s="232">
        <v>108687.9642503198</v>
      </c>
      <c r="X8" s="232">
        <v>67168.453815205794</v>
      </c>
      <c r="Y8" s="232">
        <v>10705.704800451729</v>
      </c>
      <c r="Z8" s="232">
        <v>10436.520960000002</v>
      </c>
      <c r="AA8" s="234">
        <v>0</v>
      </c>
      <c r="AB8" s="234">
        <v>0</v>
      </c>
      <c r="AC8" s="235">
        <f t="shared" si="2"/>
        <v>94060.202935233334</v>
      </c>
      <c r="AD8" s="235">
        <f t="shared" si="3"/>
        <v>67168.453815205794</v>
      </c>
      <c r="AE8" s="235">
        <f t="shared" si="1"/>
        <v>-269.18384045172752</v>
      </c>
      <c r="AF8" s="215"/>
    </row>
    <row r="9" spans="2:46" x14ac:dyDescent="0.3">
      <c r="B9" s="206">
        <f t="shared" si="4"/>
        <v>6</v>
      </c>
      <c r="C9" s="212" t="s">
        <v>10</v>
      </c>
      <c r="D9" s="212" t="s">
        <v>266</v>
      </c>
      <c r="E9" s="212" t="s">
        <v>260</v>
      </c>
      <c r="F9" s="207" t="s">
        <v>270</v>
      </c>
      <c r="G9" s="207" t="s">
        <v>271</v>
      </c>
      <c r="H9" s="233">
        <v>313429.25599999999</v>
      </c>
      <c r="I9" s="233">
        <v>0</v>
      </c>
      <c r="J9" s="233">
        <v>100222.758</v>
      </c>
      <c r="K9" s="213">
        <v>0.57339338045048327</v>
      </c>
      <c r="L9" s="213">
        <v>0.50100419255102424</v>
      </c>
      <c r="M9" s="209">
        <f t="shared" si="0"/>
        <v>1.5010041925510242</v>
      </c>
      <c r="N9" s="213">
        <v>0.8</v>
      </c>
      <c r="O9" s="213">
        <v>0.39</v>
      </c>
      <c r="P9" s="213">
        <v>0.54</v>
      </c>
      <c r="Q9" s="213">
        <v>0.6</v>
      </c>
      <c r="R9" s="213">
        <v>0.34</v>
      </c>
      <c r="S9" s="232">
        <v>179718.26062991988</v>
      </c>
      <c r="T9" s="232">
        <v>470458.62732414831</v>
      </c>
      <c r="U9" s="232">
        <v>290740.36669422843</v>
      </c>
      <c r="V9" s="232">
        <v>122251.1946222292</v>
      </c>
      <c r="W9" s="232">
        <v>320023.84737712162</v>
      </c>
      <c r="X9" s="232">
        <v>197772.6527548923</v>
      </c>
      <c r="Y9" s="232">
        <v>39416.137009847429</v>
      </c>
      <c r="Z9" s="232">
        <v>34075.737719999997</v>
      </c>
      <c r="AA9" s="234">
        <v>0</v>
      </c>
      <c r="AB9" s="234">
        <v>0</v>
      </c>
      <c r="AC9" s="235">
        <f t="shared" si="2"/>
        <v>290740.36669422843</v>
      </c>
      <c r="AD9" s="235">
        <f t="shared" si="3"/>
        <v>197772.6527548923</v>
      </c>
      <c r="AE9" s="235">
        <f t="shared" si="1"/>
        <v>-5340.3992898474316</v>
      </c>
      <c r="AF9" s="215"/>
    </row>
    <row r="10" spans="2:46" x14ac:dyDescent="0.3">
      <c r="B10" s="206">
        <f t="shared" si="4"/>
        <v>7</v>
      </c>
      <c r="C10" s="212" t="s">
        <v>10</v>
      </c>
      <c r="D10" s="212" t="s">
        <v>267</v>
      </c>
      <c r="E10" s="212" t="s">
        <v>260</v>
      </c>
      <c r="F10" s="207" t="s">
        <v>270</v>
      </c>
      <c r="G10" s="207" t="s">
        <v>271</v>
      </c>
      <c r="H10" s="233">
        <v>22969300.533</v>
      </c>
      <c r="I10" s="233">
        <v>0</v>
      </c>
      <c r="J10" s="233">
        <v>8298763.665</v>
      </c>
      <c r="K10" s="213">
        <v>0.57339338045048327</v>
      </c>
      <c r="L10" s="213">
        <v>0.50100419255102424</v>
      </c>
      <c r="M10" s="209">
        <f t="shared" si="0"/>
        <v>1.5010041925510242</v>
      </c>
      <c r="N10" s="213">
        <v>0.8</v>
      </c>
      <c r="O10" s="213">
        <v>0.39</v>
      </c>
      <c r="P10" s="213">
        <v>0.55000000000000004</v>
      </c>
      <c r="Q10" s="213">
        <v>0.6</v>
      </c>
      <c r="R10" s="213">
        <v>0.33</v>
      </c>
      <c r="S10" s="232">
        <v>13170444.879199961</v>
      </c>
      <c r="T10" s="232">
        <v>34477016.399997465</v>
      </c>
      <c r="U10" s="232">
        <v>21306571.520797521</v>
      </c>
      <c r="V10" s="232">
        <v>8411988.7277659662</v>
      </c>
      <c r="W10" s="232">
        <v>22020537.345842369</v>
      </c>
      <c r="X10" s="232">
        <v>13608548.61807641</v>
      </c>
      <c r="Y10" s="232">
        <v>3346769.3580828072</v>
      </c>
      <c r="Z10" s="232">
        <v>2738592.0094499998</v>
      </c>
      <c r="AA10" s="234">
        <v>0</v>
      </c>
      <c r="AB10" s="234">
        <v>0</v>
      </c>
      <c r="AC10" s="235">
        <f t="shared" si="2"/>
        <v>21306571.520797521</v>
      </c>
      <c r="AD10" s="235">
        <f t="shared" si="3"/>
        <v>13608548.61807641</v>
      </c>
      <c r="AE10" s="235">
        <f t="shared" si="1"/>
        <v>-608177.34863280738</v>
      </c>
      <c r="AF10" s="215"/>
    </row>
    <row r="11" spans="2:46" x14ac:dyDescent="0.3">
      <c r="B11" s="206">
        <f t="shared" si="4"/>
        <v>8</v>
      </c>
      <c r="C11" s="212" t="s">
        <v>10</v>
      </c>
      <c r="D11" s="212" t="s">
        <v>268</v>
      </c>
      <c r="E11" s="212" t="s">
        <v>260</v>
      </c>
      <c r="F11" s="207" t="s">
        <v>270</v>
      </c>
      <c r="G11" s="207" t="s">
        <v>271</v>
      </c>
      <c r="H11" s="233">
        <v>21605072.263999999</v>
      </c>
      <c r="I11" s="233">
        <v>0</v>
      </c>
      <c r="J11" s="233">
        <v>7618845.8509999998</v>
      </c>
      <c r="K11" s="213">
        <v>0.57339338045048327</v>
      </c>
      <c r="L11" s="213">
        <v>0.50100419255102424</v>
      </c>
      <c r="M11" s="209">
        <f t="shared" si="0"/>
        <v>1.5010041925510242</v>
      </c>
      <c r="N11" s="213">
        <v>0.8</v>
      </c>
      <c r="O11" s="213">
        <v>0.39</v>
      </c>
      <c r="P11" s="213">
        <v>0.56000000000000005</v>
      </c>
      <c r="Q11" s="213">
        <v>0.59</v>
      </c>
      <c r="R11" s="213">
        <v>0.32</v>
      </c>
      <c r="S11" s="232">
        <v>12388205.42033194</v>
      </c>
      <c r="T11" s="232">
        <v>32429304.048631851</v>
      </c>
      <c r="U11" s="232">
        <v>20041098.628299911</v>
      </c>
      <c r="V11" s="232">
        <v>8019609.6426959066</v>
      </c>
      <c r="W11" s="232">
        <v>20993384.48388087</v>
      </c>
      <c r="X11" s="232">
        <v>12973774.84118497</v>
      </c>
      <c r="Y11" s="232">
        <v>3148756.9599631783</v>
      </c>
      <c r="Z11" s="232">
        <v>2438030.6723200004</v>
      </c>
      <c r="AA11" s="234">
        <v>0</v>
      </c>
      <c r="AB11" s="234">
        <v>0</v>
      </c>
      <c r="AC11" s="235">
        <f t="shared" si="2"/>
        <v>20041098.628299911</v>
      </c>
      <c r="AD11" s="235">
        <f t="shared" si="3"/>
        <v>12973774.84118497</v>
      </c>
      <c r="AE11" s="235">
        <f t="shared" si="1"/>
        <v>-710726.2876431779</v>
      </c>
      <c r="AF11" s="215"/>
    </row>
    <row r="12" spans="2:46" x14ac:dyDescent="0.3">
      <c r="B12" s="206">
        <f t="shared" si="4"/>
        <v>9</v>
      </c>
      <c r="C12" s="212" t="s">
        <v>9</v>
      </c>
      <c r="D12" s="212" t="s">
        <v>264</v>
      </c>
      <c r="E12" s="212" t="s">
        <v>259</v>
      </c>
      <c r="F12" s="207" t="s">
        <v>270</v>
      </c>
      <c r="G12" s="207" t="s">
        <v>271</v>
      </c>
      <c r="H12" s="233">
        <v>37594.019999999997</v>
      </c>
      <c r="I12" s="233">
        <v>0</v>
      </c>
      <c r="J12" s="233">
        <v>15393.04</v>
      </c>
      <c r="K12" s="213">
        <v>0.41720890001761007</v>
      </c>
      <c r="L12" s="213">
        <v>0.1628647754915937</v>
      </c>
      <c r="M12" s="209">
        <f t="shared" si="0"/>
        <v>1.1628647754915937</v>
      </c>
      <c r="N12" s="213">
        <v>0.8</v>
      </c>
      <c r="O12" s="213">
        <v>0.32</v>
      </c>
      <c r="P12" s="213">
        <v>0.57999999999999996</v>
      </c>
      <c r="Q12" s="213">
        <v>0.55000000000000004</v>
      </c>
      <c r="R12" s="213">
        <v>0.32</v>
      </c>
      <c r="S12" s="232">
        <v>15684.559731440029</v>
      </c>
      <c r="T12" s="232">
        <v>43716.761627126492</v>
      </c>
      <c r="U12" s="232">
        <v>28032.201895686452</v>
      </c>
      <c r="V12" s="232">
        <v>9262.4464451129606</v>
      </c>
      <c r="W12" s="232">
        <v>25816.737623393361</v>
      </c>
      <c r="X12" s="232">
        <v>16554.2911782804</v>
      </c>
      <c r="Y12" s="232">
        <v>7730.8908109383419</v>
      </c>
      <c r="Z12" s="232">
        <v>4925.7727999999997</v>
      </c>
      <c r="AA12" s="234">
        <v>0</v>
      </c>
      <c r="AB12" s="234">
        <v>0</v>
      </c>
      <c r="AC12" s="235">
        <f t="shared" si="2"/>
        <v>28032.201895686452</v>
      </c>
      <c r="AD12" s="235">
        <f t="shared" si="3"/>
        <v>16554.2911782804</v>
      </c>
      <c r="AE12" s="235">
        <f t="shared" si="1"/>
        <v>-2805.1180109383422</v>
      </c>
      <c r="AF12" s="215"/>
    </row>
    <row r="13" spans="2:46" x14ac:dyDescent="0.3">
      <c r="B13" s="206">
        <f t="shared" si="4"/>
        <v>10</v>
      </c>
      <c r="C13" s="212" t="s">
        <v>9</v>
      </c>
      <c r="D13" s="212" t="s">
        <v>265</v>
      </c>
      <c r="E13" s="212" t="s">
        <v>259</v>
      </c>
      <c r="F13" s="207" t="s">
        <v>270</v>
      </c>
      <c r="G13" s="207" t="s">
        <v>271</v>
      </c>
      <c r="H13" s="233">
        <v>207109.80499999999</v>
      </c>
      <c r="I13" s="233">
        <v>0</v>
      </c>
      <c r="J13" s="233">
        <v>50539.226000000002</v>
      </c>
      <c r="K13" s="213">
        <v>0.41720890001761007</v>
      </c>
      <c r="L13" s="213">
        <v>0.1628647754915937</v>
      </c>
      <c r="M13" s="209">
        <f t="shared" si="0"/>
        <v>1.1628647754915937</v>
      </c>
      <c r="N13" s="213">
        <v>0.8</v>
      </c>
      <c r="O13" s="213">
        <v>0.33</v>
      </c>
      <c r="P13" s="213">
        <v>0.56999999999999995</v>
      </c>
      <c r="Q13" s="213">
        <v>0.55000000000000004</v>
      </c>
      <c r="R13" s="213">
        <v>0.32</v>
      </c>
      <c r="S13" s="232">
        <v>86408.053926911714</v>
      </c>
      <c r="T13" s="232">
        <v>240840.69689343279</v>
      </c>
      <c r="U13" s="232">
        <v>154432.64296652112</v>
      </c>
      <c r="V13" s="232">
        <v>65322.639039710324</v>
      </c>
      <c r="W13" s="232">
        <v>182070.41119742379</v>
      </c>
      <c r="X13" s="232">
        <v>116747.77215771351</v>
      </c>
      <c r="Y13" s="232">
        <v>25281.38257423888</v>
      </c>
      <c r="Z13" s="232">
        <v>16172.552320000001</v>
      </c>
      <c r="AA13" s="234">
        <v>0</v>
      </c>
      <c r="AB13" s="234">
        <v>0</v>
      </c>
      <c r="AC13" s="235">
        <f t="shared" si="2"/>
        <v>154432.64296652112</v>
      </c>
      <c r="AD13" s="235">
        <f t="shared" si="3"/>
        <v>116747.77215771351</v>
      </c>
      <c r="AE13" s="235">
        <f t="shared" si="1"/>
        <v>-9108.8302542388792</v>
      </c>
      <c r="AF13" s="215"/>
    </row>
    <row r="14" spans="2:46" x14ac:dyDescent="0.3">
      <c r="B14" s="206">
        <f t="shared" si="4"/>
        <v>11</v>
      </c>
      <c r="C14" s="212" t="s">
        <v>9</v>
      </c>
      <c r="D14" s="212" t="s">
        <v>266</v>
      </c>
      <c r="E14" s="212" t="s">
        <v>259</v>
      </c>
      <c r="F14" s="207" t="s">
        <v>270</v>
      </c>
      <c r="G14" s="207" t="s">
        <v>271</v>
      </c>
      <c r="H14" s="233">
        <v>718704.90800000005</v>
      </c>
      <c r="I14" s="233">
        <v>0</v>
      </c>
      <c r="J14" s="233">
        <v>131154.554</v>
      </c>
      <c r="K14" s="213">
        <v>0.41720890001761007</v>
      </c>
      <c r="L14" s="213">
        <v>0.1628647754915937</v>
      </c>
      <c r="M14" s="209">
        <f t="shared" si="0"/>
        <v>1.1628647754915937</v>
      </c>
      <c r="N14" s="213">
        <v>0.8</v>
      </c>
      <c r="O14" s="213">
        <v>0.33</v>
      </c>
      <c r="P14" s="213">
        <v>0.56999999999999995</v>
      </c>
      <c r="Q14" s="213">
        <v>0.55000000000000004</v>
      </c>
      <c r="R14" s="213">
        <v>0.32</v>
      </c>
      <c r="S14" s="232">
        <v>299850.08410393761</v>
      </c>
      <c r="T14" s="232">
        <v>835756.62148612656</v>
      </c>
      <c r="U14" s="232">
        <v>535906.53738218895</v>
      </c>
      <c r="V14" s="232">
        <v>245131.23689729741</v>
      </c>
      <c r="W14" s="232">
        <v>683241.61049421644</v>
      </c>
      <c r="X14" s="232">
        <v>438110.37359691912</v>
      </c>
      <c r="Y14" s="232">
        <v>65607.820270687807</v>
      </c>
      <c r="Z14" s="232">
        <v>41969.457280000002</v>
      </c>
      <c r="AA14" s="234">
        <v>0</v>
      </c>
      <c r="AB14" s="234">
        <v>0</v>
      </c>
      <c r="AC14" s="235">
        <f t="shared" si="2"/>
        <v>535906.53738218895</v>
      </c>
      <c r="AD14" s="235">
        <f t="shared" si="3"/>
        <v>438110.37359691912</v>
      </c>
      <c r="AE14" s="235">
        <f t="shared" si="1"/>
        <v>-23638.362990687805</v>
      </c>
      <c r="AF14" s="215"/>
    </row>
    <row r="15" spans="2:46" x14ac:dyDescent="0.3">
      <c r="B15" s="206">
        <f t="shared" si="4"/>
        <v>12</v>
      </c>
      <c r="C15" s="212" t="s">
        <v>9</v>
      </c>
      <c r="D15" s="212" t="s">
        <v>267</v>
      </c>
      <c r="E15" s="212" t="s">
        <v>259</v>
      </c>
      <c r="F15" s="207" t="s">
        <v>270</v>
      </c>
      <c r="G15" s="207" t="s">
        <v>271</v>
      </c>
      <c r="H15" s="233">
        <v>2149270.5750000002</v>
      </c>
      <c r="I15" s="233">
        <v>0</v>
      </c>
      <c r="J15" s="233">
        <v>541190.67299999995</v>
      </c>
      <c r="K15" s="213">
        <v>0.41720890001761007</v>
      </c>
      <c r="L15" s="213">
        <v>0.1628647754915937</v>
      </c>
      <c r="M15" s="209">
        <f t="shared" si="0"/>
        <v>1.1628647754915937</v>
      </c>
      <c r="N15" s="213">
        <v>0.8</v>
      </c>
      <c r="O15" s="213">
        <v>0.35499999999999998</v>
      </c>
      <c r="P15" s="213">
        <v>0.54500000000000004</v>
      </c>
      <c r="Q15" s="213">
        <v>0.56999999999999995</v>
      </c>
      <c r="R15" s="213">
        <v>0.32</v>
      </c>
      <c r="S15" s="232">
        <v>896694.81243596633</v>
      </c>
      <c r="T15" s="232">
        <v>2499311.044668064</v>
      </c>
      <c r="U15" s="232">
        <v>1602616.2322320968</v>
      </c>
      <c r="V15" s="232">
        <v>670905.24705384625</v>
      </c>
      <c r="W15" s="232">
        <v>1869979.4742117741</v>
      </c>
      <c r="X15" s="232">
        <v>1199074.227157928</v>
      </c>
      <c r="Y15" s="232">
        <v>268015.41561130388</v>
      </c>
      <c r="Z15" s="232">
        <v>173181.01536000002</v>
      </c>
      <c r="AA15" s="234">
        <v>0</v>
      </c>
      <c r="AB15" s="234">
        <v>0</v>
      </c>
      <c r="AC15" s="235">
        <f t="shared" si="2"/>
        <v>1602616.2322320968</v>
      </c>
      <c r="AD15" s="235">
        <f t="shared" si="3"/>
        <v>1199074.227157928</v>
      </c>
      <c r="AE15" s="235">
        <f t="shared" si="1"/>
        <v>-94834.400251303858</v>
      </c>
      <c r="AF15" s="215"/>
    </row>
    <row r="16" spans="2:46" x14ac:dyDescent="0.3">
      <c r="B16" s="206">
        <f t="shared" si="4"/>
        <v>13</v>
      </c>
      <c r="C16" s="212" t="s">
        <v>9</v>
      </c>
      <c r="D16" s="212" t="s">
        <v>268</v>
      </c>
      <c r="E16" s="212" t="s">
        <v>259</v>
      </c>
      <c r="F16" s="207" t="s">
        <v>270</v>
      </c>
      <c r="G16" s="207" t="s">
        <v>271</v>
      </c>
      <c r="H16" s="233">
        <v>2520270.3879999998</v>
      </c>
      <c r="I16" s="233">
        <v>0</v>
      </c>
      <c r="J16" s="233">
        <v>817291.32700000005</v>
      </c>
      <c r="K16" s="213">
        <v>0.41720890001761007</v>
      </c>
      <c r="L16" s="213">
        <v>0.1628647754915937</v>
      </c>
      <c r="M16" s="209">
        <f t="shared" si="0"/>
        <v>1.1628647754915937</v>
      </c>
      <c r="N16" s="213">
        <v>0.8</v>
      </c>
      <c r="O16" s="213">
        <v>0.38</v>
      </c>
      <c r="P16" s="213">
        <v>0.52</v>
      </c>
      <c r="Q16" s="213">
        <v>0.56999999999999995</v>
      </c>
      <c r="R16" s="213">
        <v>0.32</v>
      </c>
      <c r="S16" s="232">
        <v>1051479.2363244351</v>
      </c>
      <c r="T16" s="232">
        <v>2930733.6589197321</v>
      </c>
      <c r="U16" s="232">
        <v>1879254.4225952958</v>
      </c>
      <c r="V16" s="232">
        <v>710498.02079283248</v>
      </c>
      <c r="W16" s="232">
        <v>1980334.36343665</v>
      </c>
      <c r="X16" s="232">
        <v>1269836.342643817</v>
      </c>
      <c r="Y16" s="232">
        <v>400663.0810227177</v>
      </c>
      <c r="Z16" s="232">
        <v>261533.22463999997</v>
      </c>
      <c r="AA16" s="234">
        <v>0</v>
      </c>
      <c r="AB16" s="234">
        <v>0</v>
      </c>
      <c r="AC16" s="235">
        <f t="shared" si="2"/>
        <v>1879254.4225952958</v>
      </c>
      <c r="AD16" s="235">
        <f t="shared" si="3"/>
        <v>1269836.342643817</v>
      </c>
      <c r="AE16" s="235">
        <f t="shared" si="1"/>
        <v>-139129.85638271773</v>
      </c>
      <c r="AF16" s="215"/>
    </row>
    <row r="17" spans="2:32" x14ac:dyDescent="0.3">
      <c r="B17" s="206">
        <f t="shared" si="4"/>
        <v>14</v>
      </c>
      <c r="C17" s="212" t="s">
        <v>10</v>
      </c>
      <c r="D17" s="212" t="s">
        <v>265</v>
      </c>
      <c r="E17" s="212" t="s">
        <v>259</v>
      </c>
      <c r="F17" s="207" t="s">
        <v>270</v>
      </c>
      <c r="G17" s="207" t="s">
        <v>271</v>
      </c>
      <c r="H17" s="233">
        <v>2066.8530000000001</v>
      </c>
      <c r="I17" s="233">
        <v>0</v>
      </c>
      <c r="J17" s="233">
        <v>1446.796</v>
      </c>
      <c r="K17" s="213">
        <v>0.57339338045048327</v>
      </c>
      <c r="L17" s="213">
        <v>0.50100419255102424</v>
      </c>
      <c r="M17" s="209">
        <f t="shared" si="0"/>
        <v>1.5010041925510242</v>
      </c>
      <c r="N17" s="213">
        <v>0.8</v>
      </c>
      <c r="O17" s="213">
        <v>0.33</v>
      </c>
      <c r="P17" s="213">
        <v>0.56999999999999995</v>
      </c>
      <c r="Q17" s="213">
        <v>0.55000000000000004</v>
      </c>
      <c r="R17" s="213">
        <v>0.32</v>
      </c>
      <c r="S17" s="232">
        <v>1185.1198285642229</v>
      </c>
      <c r="T17" s="232">
        <v>3102.3550183866619</v>
      </c>
      <c r="U17" s="232">
        <v>1917.235189822439</v>
      </c>
      <c r="V17" s="232">
        <v>355.53657930198528</v>
      </c>
      <c r="W17" s="232">
        <v>930.70815662061034</v>
      </c>
      <c r="X17" s="232">
        <v>575.17157731862505</v>
      </c>
      <c r="Y17" s="232">
        <v>542.96126459021002</v>
      </c>
      <c r="Z17" s="232">
        <v>462.97471999999999</v>
      </c>
      <c r="AA17" s="234">
        <v>0</v>
      </c>
      <c r="AB17" s="234">
        <v>0</v>
      </c>
      <c r="AC17" s="235">
        <f t="shared" si="2"/>
        <v>1917.235189822439</v>
      </c>
      <c r="AD17" s="235">
        <f t="shared" si="3"/>
        <v>575.17157731862505</v>
      </c>
      <c r="AE17" s="235">
        <f t="shared" si="1"/>
        <v>-79.98654459021003</v>
      </c>
      <c r="AF17" s="215"/>
    </row>
    <row r="18" spans="2:32" x14ac:dyDescent="0.3">
      <c r="B18" s="206">
        <f t="shared" si="4"/>
        <v>15</v>
      </c>
      <c r="C18" s="212" t="s">
        <v>10</v>
      </c>
      <c r="D18" s="212" t="s">
        <v>266</v>
      </c>
      <c r="E18" s="212" t="s">
        <v>259</v>
      </c>
      <c r="F18" s="207" t="s">
        <v>270</v>
      </c>
      <c r="G18" s="207" t="s">
        <v>271</v>
      </c>
      <c r="H18" s="233">
        <v>15817.763999999999</v>
      </c>
      <c r="I18" s="233">
        <v>0</v>
      </c>
      <c r="J18" s="233">
        <v>11072.434999999999</v>
      </c>
      <c r="K18" s="213">
        <v>0.57339338045048327</v>
      </c>
      <c r="L18" s="213">
        <v>0.50100419255102424</v>
      </c>
      <c r="M18" s="209">
        <f t="shared" si="0"/>
        <v>1.5010041925510242</v>
      </c>
      <c r="N18" s="213">
        <v>0.8</v>
      </c>
      <c r="O18" s="213">
        <v>0.33</v>
      </c>
      <c r="P18" s="213">
        <v>0.56999999999999995</v>
      </c>
      <c r="Q18" s="213">
        <v>0.55000000000000004</v>
      </c>
      <c r="R18" s="213">
        <v>0.32</v>
      </c>
      <c r="S18" s="232">
        <v>9069.8011711279578</v>
      </c>
      <c r="T18" s="232">
        <v>23742.530080782661</v>
      </c>
      <c r="U18" s="232">
        <v>14672.728909654699</v>
      </c>
      <c r="V18" s="232">
        <v>2720.9402366597114</v>
      </c>
      <c r="W18" s="232">
        <v>7122.758724033959</v>
      </c>
      <c r="X18" s="232">
        <v>4401.8184873742484</v>
      </c>
      <c r="Y18" s="232">
        <v>4155.3220424254023</v>
      </c>
      <c r="Z18" s="232">
        <v>3543.1792</v>
      </c>
      <c r="AA18" s="234">
        <v>0</v>
      </c>
      <c r="AB18" s="234">
        <v>0</v>
      </c>
      <c r="AC18" s="235">
        <f t="shared" si="2"/>
        <v>14672.728909654699</v>
      </c>
      <c r="AD18" s="235">
        <f t="shared" si="3"/>
        <v>4401.8184873742484</v>
      </c>
      <c r="AE18" s="235">
        <f t="shared" si="1"/>
        <v>-612.14284242540225</v>
      </c>
      <c r="AF18" s="215"/>
    </row>
    <row r="19" spans="2:32" x14ac:dyDescent="0.3">
      <c r="B19" s="206">
        <f t="shared" si="4"/>
        <v>16</v>
      </c>
      <c r="C19" s="212" t="s">
        <v>10</v>
      </c>
      <c r="D19" s="212" t="s">
        <v>267</v>
      </c>
      <c r="E19" s="212" t="s">
        <v>259</v>
      </c>
      <c r="F19" s="207" t="s">
        <v>270</v>
      </c>
      <c r="G19" s="207" t="s">
        <v>271</v>
      </c>
      <c r="H19" s="233">
        <v>1608908.182</v>
      </c>
      <c r="I19" s="233">
        <v>0</v>
      </c>
      <c r="J19" s="233">
        <v>1113899.2409999999</v>
      </c>
      <c r="K19" s="213">
        <v>0.57339338045048327</v>
      </c>
      <c r="L19" s="213">
        <v>0.50100419255102424</v>
      </c>
      <c r="M19" s="209">
        <f t="shared" si="0"/>
        <v>1.5010041925510242</v>
      </c>
      <c r="N19" s="213">
        <v>0.8</v>
      </c>
      <c r="O19" s="213">
        <v>0.35499999999999998</v>
      </c>
      <c r="P19" s="213">
        <v>0.54500000000000004</v>
      </c>
      <c r="Q19" s="213">
        <v>0.56999999999999995</v>
      </c>
      <c r="R19" s="213">
        <v>0.32</v>
      </c>
      <c r="S19" s="232">
        <v>922537.30131142144</v>
      </c>
      <c r="T19" s="232">
        <v>2414977.9266116461</v>
      </c>
      <c r="U19" s="232">
        <v>1492440.6253002251</v>
      </c>
      <c r="V19" s="232">
        <v>283834.85003320378</v>
      </c>
      <c r="W19" s="232">
        <v>743010.49579124257</v>
      </c>
      <c r="X19" s="232">
        <v>459175.64575803879</v>
      </c>
      <c r="Y19" s="232">
        <v>412460.50976642605</v>
      </c>
      <c r="Z19" s="232">
        <v>356447.75712000002</v>
      </c>
      <c r="AA19" s="234">
        <v>0</v>
      </c>
      <c r="AB19" s="234">
        <v>0</v>
      </c>
      <c r="AC19" s="235">
        <f t="shared" si="2"/>
        <v>1492440.6253002251</v>
      </c>
      <c r="AD19" s="235">
        <f t="shared" si="3"/>
        <v>459175.64575803879</v>
      </c>
      <c r="AE19" s="235">
        <f t="shared" si="1"/>
        <v>-56012.75264642603</v>
      </c>
      <c r="AF19" s="215"/>
    </row>
    <row r="20" spans="2:32" x14ac:dyDescent="0.3">
      <c r="B20" s="206">
        <f t="shared" si="4"/>
        <v>17</v>
      </c>
      <c r="C20" s="212" t="s">
        <v>10</v>
      </c>
      <c r="D20" s="212" t="s">
        <v>268</v>
      </c>
      <c r="E20" s="212" t="s">
        <v>259</v>
      </c>
      <c r="F20" s="207" t="s">
        <v>270</v>
      </c>
      <c r="G20" s="207" t="s">
        <v>271</v>
      </c>
      <c r="H20" s="233">
        <v>2024488.537</v>
      </c>
      <c r="I20" s="233">
        <v>0</v>
      </c>
      <c r="J20" s="233">
        <v>1006435.121</v>
      </c>
      <c r="K20" s="213">
        <v>0.57339338045048327</v>
      </c>
      <c r="L20" s="213">
        <v>0.50100419255102424</v>
      </c>
      <c r="M20" s="209">
        <f t="shared" si="0"/>
        <v>1.5010041925510242</v>
      </c>
      <c r="N20" s="213">
        <v>0.8</v>
      </c>
      <c r="O20" s="213">
        <v>0.38</v>
      </c>
      <c r="P20" s="213">
        <v>0.52</v>
      </c>
      <c r="Q20" s="213">
        <v>0.56999999999999995</v>
      </c>
      <c r="R20" s="213">
        <v>0.32</v>
      </c>
      <c r="S20" s="232">
        <v>1160828.325913683</v>
      </c>
      <c r="T20" s="232">
        <v>3038765.781808489</v>
      </c>
      <c r="U20" s="232">
        <v>1877937.455894806</v>
      </c>
      <c r="V20" s="232">
        <v>583745.08967940207</v>
      </c>
      <c r="W20" s="232">
        <v>1528102.4456568921</v>
      </c>
      <c r="X20" s="232">
        <v>944357.35597748996</v>
      </c>
      <c r="Y20" s="232">
        <v>367635.95071657508</v>
      </c>
      <c r="Z20" s="232">
        <v>322059.23872000002</v>
      </c>
      <c r="AA20" s="234">
        <v>0</v>
      </c>
      <c r="AB20" s="234">
        <v>0</v>
      </c>
      <c r="AC20" s="235">
        <f t="shared" si="2"/>
        <v>1877937.455894806</v>
      </c>
      <c r="AD20" s="235">
        <f t="shared" si="3"/>
        <v>944357.35597748996</v>
      </c>
      <c r="AE20" s="235">
        <f t="shared" si="1"/>
        <v>-45576.711996575061</v>
      </c>
      <c r="AF20" s="215"/>
    </row>
    <row r="21" spans="2:32" x14ac:dyDescent="0.3">
      <c r="B21" s="206">
        <f t="shared" si="4"/>
        <v>18</v>
      </c>
      <c r="C21" s="212" t="s">
        <v>9</v>
      </c>
      <c r="D21" s="212" t="s">
        <v>267</v>
      </c>
      <c r="E21" s="212" t="s">
        <v>262</v>
      </c>
      <c r="F21" s="207"/>
      <c r="G21" s="207" t="s">
        <v>271</v>
      </c>
      <c r="H21" s="233">
        <v>16147.124</v>
      </c>
      <c r="I21" s="233">
        <v>0</v>
      </c>
      <c r="J21" s="233">
        <v>2422.0700000000002</v>
      </c>
      <c r="K21" s="213">
        <v>0.41720890001761007</v>
      </c>
      <c r="L21" s="213">
        <v>0.1628647754915937</v>
      </c>
      <c r="M21" s="209">
        <f t="shared" si="0"/>
        <v>1.1628647754915937</v>
      </c>
      <c r="N21" s="213">
        <v>0.71875</v>
      </c>
      <c r="O21" s="213">
        <v>0.33500000000000002</v>
      </c>
      <c r="P21" s="213">
        <v>0.49</v>
      </c>
      <c r="Q21" s="213">
        <v>0.45</v>
      </c>
      <c r="R21" s="213">
        <v>0.22</v>
      </c>
      <c r="S21" s="232">
        <v>6736.7238424879515</v>
      </c>
      <c r="T21" s="232">
        <v>18776.92172509493</v>
      </c>
      <c r="U21" s="232">
        <v>12040.19788260697</v>
      </c>
      <c r="V21" s="232">
        <v>5726.2146820222997</v>
      </c>
      <c r="W21" s="232">
        <v>15960.38183832</v>
      </c>
      <c r="X21" s="232">
        <v>10234.167156297701</v>
      </c>
      <c r="Y21" s="232">
        <v>1043.699883102812</v>
      </c>
      <c r="Z21" s="232">
        <v>532.85540000000003</v>
      </c>
      <c r="AA21" s="234">
        <v>0</v>
      </c>
      <c r="AB21" s="234">
        <v>0</v>
      </c>
      <c r="AC21" s="235">
        <f t="shared" si="2"/>
        <v>12040.19788260697</v>
      </c>
      <c r="AD21" s="235">
        <f t="shared" si="3"/>
        <v>10234.167156297701</v>
      </c>
      <c r="AE21" s="235">
        <f t="shared" si="1"/>
        <v>-510.84448310281198</v>
      </c>
      <c r="AF21" s="215"/>
    </row>
    <row r="22" spans="2:32" x14ac:dyDescent="0.3">
      <c r="B22" s="206">
        <f t="shared" si="4"/>
        <v>19</v>
      </c>
      <c r="C22" s="212" t="s">
        <v>9</v>
      </c>
      <c r="D22" s="212" t="s">
        <v>268</v>
      </c>
      <c r="E22" s="212" t="s">
        <v>262</v>
      </c>
      <c r="F22" s="207"/>
      <c r="G22" s="207" t="s">
        <v>271</v>
      </c>
      <c r="H22" s="233">
        <v>8146.9449999999997</v>
      </c>
      <c r="I22" s="233">
        <v>0</v>
      </c>
      <c r="J22" s="233">
        <v>3838.6640000000002</v>
      </c>
      <c r="K22" s="213">
        <v>0.41720890001761007</v>
      </c>
      <c r="L22" s="213">
        <v>0.1628647754915937</v>
      </c>
      <c r="M22" s="209">
        <f t="shared" si="0"/>
        <v>1.1628647754915937</v>
      </c>
      <c r="N22" s="213">
        <v>0.71875</v>
      </c>
      <c r="O22" s="213">
        <v>0.33500000000000002</v>
      </c>
      <c r="P22" s="213">
        <v>0.49</v>
      </c>
      <c r="Q22" s="213">
        <v>0.45</v>
      </c>
      <c r="R22" s="213">
        <v>0.22</v>
      </c>
      <c r="S22" s="232">
        <v>3398.9779619539677</v>
      </c>
      <c r="T22" s="232">
        <v>9473.7953683673622</v>
      </c>
      <c r="U22" s="232">
        <v>6074.8174064133946</v>
      </c>
      <c r="V22" s="232">
        <v>1797.4531769767691</v>
      </c>
      <c r="W22" s="232">
        <v>5009.9482178196995</v>
      </c>
      <c r="X22" s="232">
        <v>3212.4950408429299</v>
      </c>
      <c r="Y22" s="232">
        <v>1654.127737047638</v>
      </c>
      <c r="Z22" s="232">
        <v>844.50608</v>
      </c>
      <c r="AA22" s="234">
        <v>0</v>
      </c>
      <c r="AB22" s="234">
        <v>0</v>
      </c>
      <c r="AC22" s="235">
        <f t="shared" si="2"/>
        <v>6074.8174064133946</v>
      </c>
      <c r="AD22" s="235">
        <f t="shared" si="3"/>
        <v>3212.4950408429299</v>
      </c>
      <c r="AE22" s="235">
        <f t="shared" si="1"/>
        <v>-809.621657047638</v>
      </c>
      <c r="AF22" s="215"/>
    </row>
    <row r="23" spans="2:32" x14ac:dyDescent="0.3">
      <c r="B23" s="206">
        <f t="shared" si="4"/>
        <v>20</v>
      </c>
      <c r="C23" s="212" t="s">
        <v>10</v>
      </c>
      <c r="D23" s="212" t="s">
        <v>264</v>
      </c>
      <c r="E23" s="212" t="s">
        <v>262</v>
      </c>
      <c r="F23" s="207"/>
      <c r="G23" s="207" t="s">
        <v>271</v>
      </c>
      <c r="H23" s="233">
        <v>6820.8280000000004</v>
      </c>
      <c r="I23" s="233">
        <v>0</v>
      </c>
      <c r="J23" s="233">
        <v>2486.4070000000002</v>
      </c>
      <c r="K23" s="213">
        <v>0.57339338045048327</v>
      </c>
      <c r="L23" s="213">
        <v>0.50100419255102424</v>
      </c>
      <c r="M23" s="209">
        <f t="shared" si="0"/>
        <v>1.5010041925510242</v>
      </c>
      <c r="N23" s="213">
        <v>0.66666700000000001</v>
      </c>
      <c r="O23" s="213">
        <v>0.3</v>
      </c>
      <c r="P23" s="213">
        <v>0.5</v>
      </c>
      <c r="Q23" s="213">
        <v>0.4</v>
      </c>
      <c r="R23" s="213">
        <v>0.2</v>
      </c>
      <c r="S23" s="232">
        <v>3911.0176243913088</v>
      </c>
      <c r="T23" s="232">
        <v>10238.091424669421</v>
      </c>
      <c r="U23" s="232">
        <v>6327.0738002781081</v>
      </c>
      <c r="V23" s="232">
        <v>2485.3283094855642</v>
      </c>
      <c r="W23" s="232">
        <v>6505.9840932812031</v>
      </c>
      <c r="X23" s="232">
        <v>4020.6557837956389</v>
      </c>
      <c r="Y23" s="232">
        <v>790.02513014043188</v>
      </c>
      <c r="Z23" s="232">
        <v>497.28140000000002</v>
      </c>
      <c r="AA23" s="234">
        <v>0</v>
      </c>
      <c r="AB23" s="234">
        <v>0</v>
      </c>
      <c r="AC23" s="235">
        <f t="shared" si="2"/>
        <v>6327.0738002781081</v>
      </c>
      <c r="AD23" s="235">
        <f t="shared" si="3"/>
        <v>4020.6557837956389</v>
      </c>
      <c r="AE23" s="235">
        <f t="shared" si="1"/>
        <v>-292.74373014043186</v>
      </c>
      <c r="AF23" s="215"/>
    </row>
    <row r="24" spans="2:32" x14ac:dyDescent="0.3">
      <c r="B24" s="206">
        <f t="shared" si="4"/>
        <v>21</v>
      </c>
      <c r="C24" s="212" t="s">
        <v>10</v>
      </c>
      <c r="D24" s="212" t="s">
        <v>265</v>
      </c>
      <c r="E24" s="212" t="s">
        <v>262</v>
      </c>
      <c r="F24" s="207"/>
      <c r="G24" s="207" t="s">
        <v>271</v>
      </c>
      <c r="H24" s="233">
        <v>15907.341</v>
      </c>
      <c r="I24" s="233">
        <v>0</v>
      </c>
      <c r="J24" s="233">
        <v>3717.221</v>
      </c>
      <c r="K24" s="213">
        <v>0.57339338045048327</v>
      </c>
      <c r="L24" s="213">
        <v>0.50100419255102424</v>
      </c>
      <c r="M24" s="209">
        <f t="shared" si="0"/>
        <v>1.5010041925510242</v>
      </c>
      <c r="N24" s="213">
        <v>0.7</v>
      </c>
      <c r="O24" s="213">
        <v>0.315</v>
      </c>
      <c r="P24" s="213">
        <v>0.5</v>
      </c>
      <c r="Q24" s="213">
        <v>0.42</v>
      </c>
      <c r="R24" s="213">
        <v>0.21</v>
      </c>
      <c r="S24" s="232">
        <v>9121.1640299685714</v>
      </c>
      <c r="T24" s="232">
        <v>23876.9855333388</v>
      </c>
      <c r="U24" s="232">
        <v>14755.821503370229</v>
      </c>
      <c r="V24" s="232">
        <v>6989.7341148970454</v>
      </c>
      <c r="W24" s="232">
        <v>18297.421227700088</v>
      </c>
      <c r="X24" s="232">
        <v>11307.687112803049</v>
      </c>
      <c r="Y24" s="232">
        <v>1186.256789949932</v>
      </c>
      <c r="Z24" s="232">
        <v>780.61640999999986</v>
      </c>
      <c r="AA24" s="234">
        <v>0</v>
      </c>
      <c r="AB24" s="234">
        <v>0</v>
      </c>
      <c r="AC24" s="235">
        <f t="shared" si="2"/>
        <v>14755.821503370229</v>
      </c>
      <c r="AD24" s="235">
        <f t="shared" si="3"/>
        <v>11307.687112803049</v>
      </c>
      <c r="AE24" s="235">
        <f t="shared" si="1"/>
        <v>-405.64037994993214</v>
      </c>
      <c r="AF24" s="215"/>
    </row>
    <row r="25" spans="2:32" x14ac:dyDescent="0.3">
      <c r="B25" s="206">
        <f t="shared" si="4"/>
        <v>22</v>
      </c>
      <c r="C25" s="212" t="s">
        <v>10</v>
      </c>
      <c r="D25" s="212" t="s">
        <v>266</v>
      </c>
      <c r="E25" s="212" t="s">
        <v>262</v>
      </c>
      <c r="F25" s="207"/>
      <c r="G25" s="207" t="s">
        <v>271</v>
      </c>
      <c r="H25" s="233">
        <v>3369979.76</v>
      </c>
      <c r="I25" s="233">
        <v>0</v>
      </c>
      <c r="J25" s="233">
        <v>415458.24</v>
      </c>
      <c r="K25" s="213">
        <v>0.57339338045048327</v>
      </c>
      <c r="L25" s="213">
        <v>0.50100419255102424</v>
      </c>
      <c r="M25" s="209">
        <f t="shared" si="0"/>
        <v>1.5010041925510242</v>
      </c>
      <c r="N25" s="213">
        <v>0.7</v>
      </c>
      <c r="O25" s="213">
        <v>0.32500000000000001</v>
      </c>
      <c r="P25" s="213">
        <v>0.5</v>
      </c>
      <c r="Q25" s="213">
        <v>0.43</v>
      </c>
      <c r="R25" s="213">
        <v>0.22</v>
      </c>
      <c r="S25" s="232">
        <v>1932324.0866361079</v>
      </c>
      <c r="T25" s="232">
        <v>5058353.7485720953</v>
      </c>
      <c r="U25" s="232">
        <v>3126029.661935987</v>
      </c>
      <c r="V25" s="232">
        <v>1694103.0819665</v>
      </c>
      <c r="W25" s="232">
        <v>4434749.1885022251</v>
      </c>
      <c r="X25" s="232">
        <v>2740646.1065357253</v>
      </c>
      <c r="Y25" s="232">
        <v>135491.16633127429</v>
      </c>
      <c r="Z25" s="232">
        <v>91400.8128</v>
      </c>
      <c r="AA25" s="234">
        <v>0</v>
      </c>
      <c r="AB25" s="234">
        <v>0</v>
      </c>
      <c r="AC25" s="235">
        <f t="shared" si="2"/>
        <v>3126029.661935987</v>
      </c>
      <c r="AD25" s="235">
        <f t="shared" si="3"/>
        <v>2740646.1065357253</v>
      </c>
      <c r="AE25" s="235">
        <f t="shared" si="1"/>
        <v>-44090.35353127429</v>
      </c>
      <c r="AF25" s="215"/>
    </row>
    <row r="26" spans="2:32" x14ac:dyDescent="0.3">
      <c r="B26" s="206">
        <f t="shared" si="4"/>
        <v>23</v>
      </c>
      <c r="C26" s="212" t="s">
        <v>10</v>
      </c>
      <c r="D26" s="212" t="s">
        <v>267</v>
      </c>
      <c r="E26" s="212" t="s">
        <v>262</v>
      </c>
      <c r="F26" s="207"/>
      <c r="G26" s="207" t="s">
        <v>271</v>
      </c>
      <c r="H26" s="233">
        <v>40583366.917000003</v>
      </c>
      <c r="I26" s="233">
        <v>0</v>
      </c>
      <c r="J26" s="233">
        <v>4826105.2050000001</v>
      </c>
      <c r="K26" s="213">
        <v>0.57339338045048327</v>
      </c>
      <c r="L26" s="213">
        <v>0.50100419255102424</v>
      </c>
      <c r="M26" s="209">
        <f t="shared" si="0"/>
        <v>1.5010041925510242</v>
      </c>
      <c r="N26" s="213">
        <v>0.71875</v>
      </c>
      <c r="O26" s="213">
        <v>0.33500000000000002</v>
      </c>
      <c r="P26" s="213">
        <v>0.49</v>
      </c>
      <c r="Q26" s="213">
        <v>0.45</v>
      </c>
      <c r="R26" s="213">
        <v>0.22</v>
      </c>
      <c r="S26" s="232">
        <v>23270233.94660094</v>
      </c>
      <c r="T26" s="232">
        <v>60915803.890253529</v>
      </c>
      <c r="U26" s="232">
        <v>37645569.9436526</v>
      </c>
      <c r="V26" s="232">
        <v>20502977.168696318</v>
      </c>
      <c r="W26" s="232">
        <v>53671799.743856214</v>
      </c>
      <c r="X26" s="232">
        <v>33168822.5751599</v>
      </c>
      <c r="Y26" s="232">
        <v>1537861.385222459</v>
      </c>
      <c r="Z26" s="232">
        <v>1061743.1451000001</v>
      </c>
      <c r="AA26" s="234">
        <v>0</v>
      </c>
      <c r="AB26" s="234">
        <v>0</v>
      </c>
      <c r="AC26" s="235">
        <f t="shared" si="2"/>
        <v>37645569.9436526</v>
      </c>
      <c r="AD26" s="235">
        <f t="shared" si="3"/>
        <v>33168822.5751599</v>
      </c>
      <c r="AE26" s="235">
        <f t="shared" ref="AE26:AE43" si="5">(Z26-Y26)-(AB26-AA26)</f>
        <v>-476118.2401224589</v>
      </c>
      <c r="AF26" s="215"/>
    </row>
    <row r="27" spans="2:32" x14ac:dyDescent="0.3">
      <c r="B27" s="206">
        <f t="shared" si="4"/>
        <v>24</v>
      </c>
      <c r="C27" s="212" t="s">
        <v>10</v>
      </c>
      <c r="D27" s="212" t="s">
        <v>268</v>
      </c>
      <c r="E27" s="212" t="s">
        <v>262</v>
      </c>
      <c r="F27" s="207"/>
      <c r="G27" s="207" t="s">
        <v>271</v>
      </c>
      <c r="H27" s="233">
        <v>22760476.774</v>
      </c>
      <c r="I27" s="233">
        <v>0</v>
      </c>
      <c r="J27" s="233">
        <v>3021029.091</v>
      </c>
      <c r="K27" s="213">
        <v>0.57339338045048327</v>
      </c>
      <c r="L27" s="213">
        <v>0.50100419255102424</v>
      </c>
      <c r="M27" s="209">
        <f t="shared" si="0"/>
        <v>1.5010041925510242</v>
      </c>
      <c r="N27" s="213">
        <v>0.71875</v>
      </c>
      <c r="O27" s="213">
        <v>0.33500000000000002</v>
      </c>
      <c r="P27" s="213">
        <v>0.49</v>
      </c>
      <c r="Q27" s="213">
        <v>0.45</v>
      </c>
      <c r="R27" s="213">
        <v>0.22</v>
      </c>
      <c r="S27" s="232">
        <v>13050706.71810857</v>
      </c>
      <c r="T27" s="232">
        <v>34163571.062234208</v>
      </c>
      <c r="U27" s="232">
        <v>21112864.34412564</v>
      </c>
      <c r="V27" s="232">
        <v>11318468.635180829</v>
      </c>
      <c r="W27" s="232">
        <v>29628993.730824601</v>
      </c>
      <c r="X27" s="232">
        <v>18310525.09564377</v>
      </c>
      <c r="Y27" s="232">
        <v>962665.29330303031</v>
      </c>
      <c r="Z27" s="232">
        <v>664626.40001999994</v>
      </c>
      <c r="AA27" s="234">
        <v>0</v>
      </c>
      <c r="AB27" s="234">
        <v>0</v>
      </c>
      <c r="AC27" s="235">
        <f t="shared" si="2"/>
        <v>21112864.34412564</v>
      </c>
      <c r="AD27" s="235">
        <f t="shared" si="3"/>
        <v>18310525.09564377</v>
      </c>
      <c r="AE27" s="235">
        <f t="shared" si="5"/>
        <v>-298038.89328303037</v>
      </c>
      <c r="AF27" s="215"/>
    </row>
    <row r="28" spans="2:32" x14ac:dyDescent="0.3">
      <c r="B28" s="206">
        <f t="shared" si="4"/>
        <v>25</v>
      </c>
      <c r="C28" s="212" t="s">
        <v>10</v>
      </c>
      <c r="D28" s="212" t="s">
        <v>264</v>
      </c>
      <c r="E28" s="212" t="s">
        <v>261</v>
      </c>
      <c r="F28" s="207" t="s">
        <v>270</v>
      </c>
      <c r="G28" s="207" t="s">
        <v>271</v>
      </c>
      <c r="H28" s="233">
        <v>983.48299999999995</v>
      </c>
      <c r="I28" s="233">
        <v>0</v>
      </c>
      <c r="J28" s="233">
        <v>75.632999999999996</v>
      </c>
      <c r="K28" s="213">
        <v>0.57339338045048327</v>
      </c>
      <c r="L28" s="213">
        <v>0.50100419255102424</v>
      </c>
      <c r="M28" s="209">
        <f t="shared" si="0"/>
        <v>1.5010041925510242</v>
      </c>
      <c r="N28" s="213">
        <v>0.5</v>
      </c>
      <c r="O28" s="213">
        <v>0.36</v>
      </c>
      <c r="P28" s="213">
        <v>0.59</v>
      </c>
      <c r="Q28" s="213">
        <v>0.45</v>
      </c>
      <c r="R28" s="213">
        <v>0.25</v>
      </c>
      <c r="S28" s="232">
        <v>563.92264198558269</v>
      </c>
      <c r="T28" s="232">
        <v>1476.2121063026591</v>
      </c>
      <c r="U28" s="232">
        <v>912.28946431707641</v>
      </c>
      <c r="V28" s="232">
        <v>520.55518044197117</v>
      </c>
      <c r="W28" s="232">
        <v>1362.686656207447</v>
      </c>
      <c r="X28" s="232">
        <v>842.13147576547624</v>
      </c>
      <c r="Y28" s="232">
        <v>34.034849999999999</v>
      </c>
      <c r="Z28" s="232">
        <v>18.908249999999999</v>
      </c>
      <c r="AA28" s="234">
        <v>0</v>
      </c>
      <c r="AB28" s="234">
        <v>0</v>
      </c>
      <c r="AC28" s="235">
        <f t="shared" si="2"/>
        <v>912.28946431707641</v>
      </c>
      <c r="AD28" s="235">
        <f t="shared" si="3"/>
        <v>842.13147576547624</v>
      </c>
      <c r="AE28" s="235">
        <f t="shared" si="5"/>
        <v>-15.1266</v>
      </c>
      <c r="AF28" s="215"/>
    </row>
    <row r="29" spans="2:32" x14ac:dyDescent="0.3">
      <c r="B29" s="206">
        <f t="shared" si="4"/>
        <v>26</v>
      </c>
      <c r="C29" s="212" t="s">
        <v>10</v>
      </c>
      <c r="D29" s="212" t="s">
        <v>265</v>
      </c>
      <c r="E29" s="212" t="s">
        <v>261</v>
      </c>
      <c r="F29" s="207" t="s">
        <v>270</v>
      </c>
      <c r="G29" s="207" t="s">
        <v>271</v>
      </c>
      <c r="H29" s="233">
        <v>113879.719</v>
      </c>
      <c r="I29" s="233">
        <v>0</v>
      </c>
      <c r="J29" s="233">
        <v>857.61900000000003</v>
      </c>
      <c r="K29" s="213">
        <v>0.57339338045048327</v>
      </c>
      <c r="L29" s="213">
        <v>0.50100419255102424</v>
      </c>
      <c r="M29" s="209">
        <f t="shared" si="0"/>
        <v>1.5010041925510242</v>
      </c>
      <c r="N29" s="213">
        <v>0.5</v>
      </c>
      <c r="O29" s="213">
        <v>0.36</v>
      </c>
      <c r="P29" s="213">
        <v>0.59</v>
      </c>
      <c r="Q29" s="213">
        <v>0.45</v>
      </c>
      <c r="R29" s="213">
        <v>0.25</v>
      </c>
      <c r="S29" s="232">
        <v>65297.877042161126</v>
      </c>
      <c r="T29" s="232">
        <v>170933.93566553251</v>
      </c>
      <c r="U29" s="232">
        <v>105636.05862337141</v>
      </c>
      <c r="V29" s="232">
        <v>64806.123984612561</v>
      </c>
      <c r="W29" s="232">
        <v>169646.64595092108</v>
      </c>
      <c r="X29" s="232">
        <v>104840.52196630859</v>
      </c>
      <c r="Y29" s="232">
        <v>385.92854999999997</v>
      </c>
      <c r="Z29" s="232">
        <v>214.40475000000001</v>
      </c>
      <c r="AA29" s="234">
        <v>0</v>
      </c>
      <c r="AB29" s="234">
        <v>0</v>
      </c>
      <c r="AC29" s="235">
        <f t="shared" si="2"/>
        <v>105636.05862337141</v>
      </c>
      <c r="AD29" s="235">
        <f t="shared" si="3"/>
        <v>104840.52196630859</v>
      </c>
      <c r="AE29" s="235">
        <f t="shared" si="5"/>
        <v>-171.52379999999997</v>
      </c>
      <c r="AF29" s="215"/>
    </row>
    <row r="30" spans="2:32" x14ac:dyDescent="0.3">
      <c r="B30" s="206">
        <f t="shared" si="4"/>
        <v>27</v>
      </c>
      <c r="C30" s="212" t="s">
        <v>10</v>
      </c>
      <c r="D30" s="212" t="s">
        <v>266</v>
      </c>
      <c r="E30" s="212" t="s">
        <v>261</v>
      </c>
      <c r="F30" s="207" t="s">
        <v>270</v>
      </c>
      <c r="G30" s="207" t="s">
        <v>271</v>
      </c>
      <c r="H30" s="233">
        <v>547354.42200000002</v>
      </c>
      <c r="I30" s="233">
        <v>0</v>
      </c>
      <c r="J30" s="233">
        <v>1977.598</v>
      </c>
      <c r="K30" s="213">
        <v>0.57339338045048327</v>
      </c>
      <c r="L30" s="213">
        <v>0.50100419255102424</v>
      </c>
      <c r="M30" s="209">
        <f t="shared" si="0"/>
        <v>1.5010041925510242</v>
      </c>
      <c r="N30" s="213">
        <v>0.5</v>
      </c>
      <c r="O30" s="213">
        <v>0.36</v>
      </c>
      <c r="P30" s="213">
        <v>0.59</v>
      </c>
      <c r="Q30" s="213">
        <v>0.45</v>
      </c>
      <c r="R30" s="213">
        <v>0.25</v>
      </c>
      <c r="S30" s="232">
        <v>313849.4023351004</v>
      </c>
      <c r="T30" s="232">
        <v>821581.28223334253</v>
      </c>
      <c r="U30" s="232">
        <v>507731.87989824219</v>
      </c>
      <c r="V30" s="232">
        <v>312715.46073270828</v>
      </c>
      <c r="W30" s="232">
        <v>818612.89934416208</v>
      </c>
      <c r="X30" s="232">
        <v>505897.43861145375</v>
      </c>
      <c r="Y30" s="232">
        <v>889.91909999999996</v>
      </c>
      <c r="Z30" s="232">
        <v>494.39949999999999</v>
      </c>
      <c r="AA30" s="234">
        <v>0</v>
      </c>
      <c r="AB30" s="234">
        <v>0</v>
      </c>
      <c r="AC30" s="235">
        <f t="shared" si="2"/>
        <v>507731.87989824219</v>
      </c>
      <c r="AD30" s="235">
        <f t="shared" si="3"/>
        <v>505897.43861145375</v>
      </c>
      <c r="AE30" s="235">
        <f t="shared" si="5"/>
        <v>-395.51959999999997</v>
      </c>
      <c r="AF30" s="215"/>
    </row>
    <row r="31" spans="2:32" x14ac:dyDescent="0.3">
      <c r="B31" s="206">
        <f t="shared" si="4"/>
        <v>28</v>
      </c>
      <c r="C31" s="212" t="s">
        <v>10</v>
      </c>
      <c r="D31" s="212" t="s">
        <v>267</v>
      </c>
      <c r="E31" s="212" t="s">
        <v>261</v>
      </c>
      <c r="F31" s="207" t="s">
        <v>270</v>
      </c>
      <c r="G31" s="207" t="s">
        <v>271</v>
      </c>
      <c r="H31" s="233">
        <v>17581837.772999998</v>
      </c>
      <c r="I31" s="233">
        <v>0</v>
      </c>
      <c r="J31" s="233">
        <v>270803.13199999998</v>
      </c>
      <c r="K31" s="213">
        <v>0.57339338045048327</v>
      </c>
      <c r="L31" s="213">
        <v>0.50100419255102424</v>
      </c>
      <c r="M31" s="209">
        <f t="shared" si="0"/>
        <v>1.5010041925510242</v>
      </c>
      <c r="N31" s="213">
        <v>0.5</v>
      </c>
      <c r="O31" s="213">
        <v>0.36</v>
      </c>
      <c r="P31" s="213">
        <v>0.59</v>
      </c>
      <c r="Q31" s="213">
        <v>0.45</v>
      </c>
      <c r="R31" s="213">
        <v>0.25</v>
      </c>
      <c r="S31" s="232">
        <v>10081309.39519247</v>
      </c>
      <c r="T31" s="232">
        <v>26390412.21002496</v>
      </c>
      <c r="U31" s="232">
        <v>16309102.814832501</v>
      </c>
      <c r="V31" s="232">
        <v>9926032.6718984097</v>
      </c>
      <c r="W31" s="232">
        <v>25983935.573537011</v>
      </c>
      <c r="X31" s="232">
        <v>16057902.90163861</v>
      </c>
      <c r="Y31" s="232">
        <v>121861.4094</v>
      </c>
      <c r="Z31" s="232">
        <v>67700.782999999996</v>
      </c>
      <c r="AA31" s="234">
        <v>0</v>
      </c>
      <c r="AB31" s="234">
        <v>0</v>
      </c>
      <c r="AC31" s="235">
        <f t="shared" si="2"/>
        <v>16309102.814832501</v>
      </c>
      <c r="AD31" s="235">
        <f t="shared" si="3"/>
        <v>16057902.90163861</v>
      </c>
      <c r="AE31" s="235">
        <f t="shared" si="5"/>
        <v>-54160.626400000008</v>
      </c>
      <c r="AF31" s="215"/>
    </row>
    <row r="32" spans="2:32" x14ac:dyDescent="0.3">
      <c r="B32" s="206">
        <f t="shared" si="4"/>
        <v>29</v>
      </c>
      <c r="C32" s="212" t="s">
        <v>10</v>
      </c>
      <c r="D32" s="212" t="s">
        <v>268</v>
      </c>
      <c r="E32" s="212" t="s">
        <v>261</v>
      </c>
      <c r="F32" s="207" t="s">
        <v>270</v>
      </c>
      <c r="G32" s="207" t="s">
        <v>271</v>
      </c>
      <c r="H32" s="233">
        <v>18028611.835000001</v>
      </c>
      <c r="I32" s="233">
        <v>0</v>
      </c>
      <c r="J32" s="233">
        <v>342708.62900000002</v>
      </c>
      <c r="K32" s="213">
        <v>0.57339338045048327</v>
      </c>
      <c r="L32" s="213">
        <v>0.50100419255102424</v>
      </c>
      <c r="M32" s="209">
        <f t="shared" si="0"/>
        <v>1.5010041925510242</v>
      </c>
      <c r="N32" s="213">
        <v>0.5</v>
      </c>
      <c r="O32" s="213">
        <v>0.36</v>
      </c>
      <c r="P32" s="213">
        <v>0.59</v>
      </c>
      <c r="Q32" s="213">
        <v>0.45</v>
      </c>
      <c r="R32" s="213">
        <v>0.27</v>
      </c>
      <c r="S32" s="232">
        <v>10337486.684900239</v>
      </c>
      <c r="T32" s="232">
        <v>27061021.950210009</v>
      </c>
      <c r="U32" s="232">
        <v>16723535.26530977</v>
      </c>
      <c r="V32" s="232">
        <v>10140979.82560838</v>
      </c>
      <c r="W32" s="232">
        <v>26546614.861257598</v>
      </c>
      <c r="X32" s="232">
        <v>16405635.03564922</v>
      </c>
      <c r="Y32" s="232">
        <v>154218.88305</v>
      </c>
      <c r="Z32" s="232">
        <v>92531.329830000017</v>
      </c>
      <c r="AA32" s="234">
        <v>0</v>
      </c>
      <c r="AB32" s="234">
        <v>0</v>
      </c>
      <c r="AC32" s="235">
        <f t="shared" si="2"/>
        <v>16723535.26530977</v>
      </c>
      <c r="AD32" s="235">
        <f t="shared" si="3"/>
        <v>16405635.03564922</v>
      </c>
      <c r="AE32" s="235">
        <f t="shared" si="5"/>
        <v>-61687.553219999987</v>
      </c>
      <c r="AF32" s="215"/>
    </row>
    <row r="33" spans="2:32" x14ac:dyDescent="0.3">
      <c r="B33" s="206">
        <f t="shared" si="4"/>
        <v>30</v>
      </c>
      <c r="C33" s="212" t="s">
        <v>13</v>
      </c>
      <c r="D33" s="212" t="s">
        <v>295</v>
      </c>
      <c r="E33" s="212" t="s">
        <v>261</v>
      </c>
      <c r="F33" s="207" t="s">
        <v>270</v>
      </c>
      <c r="G33" s="207" t="s">
        <v>271</v>
      </c>
      <c r="H33" s="233">
        <v>1835.95</v>
      </c>
      <c r="I33" s="233">
        <v>0</v>
      </c>
      <c r="J33" s="233">
        <v>550.78499999999997</v>
      </c>
      <c r="K33" s="213">
        <v>0.64185742442813798</v>
      </c>
      <c r="L33" s="213">
        <v>3.78E-2</v>
      </c>
      <c r="M33" s="209">
        <f t="shared" si="0"/>
        <v>1.0378000000000001</v>
      </c>
      <c r="N33" s="213">
        <v>0.5</v>
      </c>
      <c r="O33" s="213">
        <v>0.36</v>
      </c>
      <c r="P33" s="213">
        <v>0.59</v>
      </c>
      <c r="Q33" s="213">
        <v>0.45</v>
      </c>
      <c r="R33" s="213">
        <v>0.25</v>
      </c>
      <c r="S33" s="232">
        <v>1178.41813837884</v>
      </c>
      <c r="T33" s="232">
        <v>1905.3489099999999</v>
      </c>
      <c r="U33" s="232">
        <v>726.93077162116026</v>
      </c>
      <c r="V33" s="232">
        <v>824.89269686518799</v>
      </c>
      <c r="W33" s="232">
        <v>1333.7442369999999</v>
      </c>
      <c r="X33" s="232">
        <v>508.85154013481201</v>
      </c>
      <c r="Y33" s="232">
        <v>247.341729243174</v>
      </c>
      <c r="Z33" s="232">
        <v>138.30211350000002</v>
      </c>
      <c r="AA33" s="234">
        <v>0</v>
      </c>
      <c r="AB33" s="234">
        <v>0</v>
      </c>
      <c r="AC33" s="235">
        <f t="shared" si="2"/>
        <v>726.93077162116026</v>
      </c>
      <c r="AD33" s="235">
        <f t="shared" si="3"/>
        <v>508.85154013481201</v>
      </c>
      <c r="AE33" s="235">
        <f t="shared" si="5"/>
        <v>-109.03961574317398</v>
      </c>
      <c r="AF33" s="215"/>
    </row>
    <row r="34" spans="2:32" x14ac:dyDescent="0.3">
      <c r="B34" s="206">
        <f t="shared" si="4"/>
        <v>31</v>
      </c>
      <c r="C34" s="212" t="s">
        <v>13</v>
      </c>
      <c r="D34" s="212" t="s">
        <v>264</v>
      </c>
      <c r="E34" s="212" t="s">
        <v>261</v>
      </c>
      <c r="F34" s="207" t="s">
        <v>270</v>
      </c>
      <c r="G34" s="207" t="s">
        <v>271</v>
      </c>
      <c r="H34" s="233">
        <v>1118.6120000000001</v>
      </c>
      <c r="I34" s="233">
        <v>0</v>
      </c>
      <c r="J34" s="233">
        <v>335.58199999999999</v>
      </c>
      <c r="K34" s="213">
        <v>0.64185742442813798</v>
      </c>
      <c r="L34" s="213">
        <v>3.78E-2</v>
      </c>
      <c r="M34" s="209">
        <f t="shared" si="0"/>
        <v>1.0378000000000001</v>
      </c>
      <c r="N34" s="213">
        <v>0.5</v>
      </c>
      <c r="O34" s="213">
        <v>0.36</v>
      </c>
      <c r="P34" s="213">
        <v>0.59</v>
      </c>
      <c r="Q34" s="213">
        <v>0.45</v>
      </c>
      <c r="R34" s="213">
        <v>0.25</v>
      </c>
      <c r="S34" s="232">
        <v>717.98941725440829</v>
      </c>
      <c r="T34" s="232">
        <v>1160.8955335999999</v>
      </c>
      <c r="U34" s="232">
        <v>442.90611634559173</v>
      </c>
      <c r="V34" s="232">
        <v>502.5936190499649</v>
      </c>
      <c r="W34" s="232">
        <v>812.62853400000006</v>
      </c>
      <c r="X34" s="232">
        <v>310.03491495003522</v>
      </c>
      <c r="Y34" s="232">
        <v>150.70024089777831</v>
      </c>
      <c r="Z34" s="232">
        <v>84.264640199999974</v>
      </c>
      <c r="AA34" s="234">
        <v>0</v>
      </c>
      <c r="AB34" s="234">
        <v>0</v>
      </c>
      <c r="AC34" s="235">
        <f t="shared" si="2"/>
        <v>442.90611634559173</v>
      </c>
      <c r="AD34" s="235">
        <f t="shared" si="3"/>
        <v>310.03491495003522</v>
      </c>
      <c r="AE34" s="235">
        <f t="shared" si="5"/>
        <v>-66.435600697778341</v>
      </c>
      <c r="AF34" s="215"/>
    </row>
    <row r="35" spans="2:32" x14ac:dyDescent="0.3">
      <c r="B35" s="206">
        <f t="shared" si="4"/>
        <v>32</v>
      </c>
      <c r="C35" s="212" t="s">
        <v>13</v>
      </c>
      <c r="D35" s="212" t="s">
        <v>265</v>
      </c>
      <c r="E35" s="212" t="s">
        <v>261</v>
      </c>
      <c r="F35" s="207" t="s">
        <v>270</v>
      </c>
      <c r="G35" s="207" t="s">
        <v>271</v>
      </c>
      <c r="H35" s="233">
        <v>73778.554000000004</v>
      </c>
      <c r="I35" s="233">
        <v>0</v>
      </c>
      <c r="J35" s="233">
        <v>37080.197</v>
      </c>
      <c r="K35" s="213">
        <v>0.64185742442813798</v>
      </c>
      <c r="L35" s="213">
        <v>3.78E-2</v>
      </c>
      <c r="M35" s="209">
        <f t="shared" si="0"/>
        <v>1.0378000000000001</v>
      </c>
      <c r="N35" s="213">
        <v>0.5</v>
      </c>
      <c r="O35" s="213">
        <v>0.36</v>
      </c>
      <c r="P35" s="213">
        <v>0.59</v>
      </c>
      <c r="Q35" s="213">
        <v>0.45</v>
      </c>
      <c r="R35" s="213">
        <v>0.25</v>
      </c>
      <c r="S35" s="232">
        <v>47355.312648472289</v>
      </c>
      <c r="T35" s="232">
        <v>76567.383341200009</v>
      </c>
      <c r="U35" s="232">
        <v>29212.07069272771</v>
      </c>
      <c r="V35" s="232">
        <v>23555.11290476433</v>
      </c>
      <c r="W35" s="232">
        <v>38085.554894599998</v>
      </c>
      <c r="X35" s="232">
        <v>14530.441989835679</v>
      </c>
      <c r="Y35" s="232">
        <v>16651.651818146012</v>
      </c>
      <c r="Z35" s="232">
        <v>9310.8374666999971</v>
      </c>
      <c r="AA35" s="234">
        <v>0</v>
      </c>
      <c r="AB35" s="234">
        <v>0</v>
      </c>
      <c r="AC35" s="235">
        <f t="shared" si="2"/>
        <v>29212.07069272771</v>
      </c>
      <c r="AD35" s="235">
        <f t="shared" si="3"/>
        <v>14530.441989835679</v>
      </c>
      <c r="AE35" s="235">
        <f t="shared" si="5"/>
        <v>-7340.8143514460153</v>
      </c>
      <c r="AF35" s="215"/>
    </row>
    <row r="36" spans="2:32" x14ac:dyDescent="0.3">
      <c r="B36" s="206">
        <f t="shared" si="4"/>
        <v>33</v>
      </c>
      <c r="C36" s="212" t="s">
        <v>13</v>
      </c>
      <c r="D36" s="212" t="s">
        <v>266</v>
      </c>
      <c r="E36" s="212" t="s">
        <v>261</v>
      </c>
      <c r="F36" s="207" t="s">
        <v>270</v>
      </c>
      <c r="G36" s="207" t="s">
        <v>271</v>
      </c>
      <c r="H36" s="233">
        <v>306086.01</v>
      </c>
      <c r="I36" s="233">
        <v>0</v>
      </c>
      <c r="J36" s="233">
        <v>111250.85799999999</v>
      </c>
      <c r="K36" s="213">
        <v>0.64185742442813798</v>
      </c>
      <c r="L36" s="213">
        <v>3.78E-2</v>
      </c>
      <c r="M36" s="209">
        <f t="shared" si="0"/>
        <v>1.0378000000000001</v>
      </c>
      <c r="N36" s="213">
        <v>0.5</v>
      </c>
      <c r="O36" s="213">
        <v>0.36</v>
      </c>
      <c r="P36" s="213">
        <v>0.59</v>
      </c>
      <c r="Q36" s="213">
        <v>0.45</v>
      </c>
      <c r="R36" s="213">
        <v>0.25</v>
      </c>
      <c r="S36" s="232">
        <v>196463.57803208529</v>
      </c>
      <c r="T36" s="232">
        <v>317656.06117799995</v>
      </c>
      <c r="U36" s="232">
        <v>121192.48314591471</v>
      </c>
      <c r="V36" s="232">
        <v>125056.38885078479</v>
      </c>
      <c r="W36" s="232">
        <v>202199.92074559999</v>
      </c>
      <c r="X36" s="232">
        <v>77143.531894815242</v>
      </c>
      <c r="Y36" s="232">
        <v>49959.566069349741</v>
      </c>
      <c r="Z36" s="232">
        <v>27935.090443799992</v>
      </c>
      <c r="AA36" s="234">
        <v>0</v>
      </c>
      <c r="AB36" s="234">
        <v>0</v>
      </c>
      <c r="AC36" s="235">
        <f t="shared" si="2"/>
        <v>121192.48314591471</v>
      </c>
      <c r="AD36" s="235">
        <f t="shared" si="3"/>
        <v>77143.531894815242</v>
      </c>
      <c r="AE36" s="235">
        <f t="shared" si="5"/>
        <v>-22024.475625549749</v>
      </c>
      <c r="AF36" s="215"/>
    </row>
    <row r="37" spans="2:32" x14ac:dyDescent="0.3">
      <c r="B37" s="206">
        <f t="shared" si="4"/>
        <v>34</v>
      </c>
      <c r="C37" s="212" t="s">
        <v>13</v>
      </c>
      <c r="D37" s="212" t="s">
        <v>267</v>
      </c>
      <c r="E37" s="212" t="s">
        <v>261</v>
      </c>
      <c r="F37" s="207" t="s">
        <v>270</v>
      </c>
      <c r="G37" s="207" t="s">
        <v>271</v>
      </c>
      <c r="H37" s="233">
        <v>14176329.813999999</v>
      </c>
      <c r="I37" s="233">
        <v>0</v>
      </c>
      <c r="J37" s="233">
        <v>4321245.5049999999</v>
      </c>
      <c r="K37" s="213">
        <v>0.64185742442813798</v>
      </c>
      <c r="L37" s="213">
        <v>3.78E-2</v>
      </c>
      <c r="M37" s="209">
        <f t="shared" si="0"/>
        <v>1.0378000000000001</v>
      </c>
      <c r="N37" s="213">
        <v>0.5</v>
      </c>
      <c r="O37" s="213">
        <v>0.36</v>
      </c>
      <c r="P37" s="213">
        <v>0.59</v>
      </c>
      <c r="Q37" s="213">
        <v>0.45</v>
      </c>
      <c r="R37" s="213">
        <v>0.25</v>
      </c>
      <c r="S37" s="232">
        <v>9099182.542257864</v>
      </c>
      <c r="T37" s="232">
        <v>14712195.0809692</v>
      </c>
      <c r="U37" s="232">
        <v>5613012.5387113364</v>
      </c>
      <c r="V37" s="232">
        <v>6325559.0320968963</v>
      </c>
      <c r="W37" s="232">
        <v>10227606.4958802</v>
      </c>
      <c r="X37" s="232">
        <v>3902047.4637833051</v>
      </c>
      <c r="Y37" s="232">
        <v>1940547.283769516</v>
      </c>
      <c r="Z37" s="232">
        <v>1085064.7463054999</v>
      </c>
      <c r="AA37" s="234">
        <v>0</v>
      </c>
      <c r="AB37" s="234">
        <v>0</v>
      </c>
      <c r="AC37" s="235">
        <f t="shared" si="2"/>
        <v>5613012.5387113364</v>
      </c>
      <c r="AD37" s="235">
        <f t="shared" si="3"/>
        <v>3902047.4637833051</v>
      </c>
      <c r="AE37" s="235">
        <f t="shared" si="5"/>
        <v>-855482.53746401612</v>
      </c>
      <c r="AF37" s="215"/>
    </row>
    <row r="38" spans="2:32" x14ac:dyDescent="0.3">
      <c r="B38" s="206">
        <f t="shared" si="4"/>
        <v>35</v>
      </c>
      <c r="C38" s="212" t="s">
        <v>13</v>
      </c>
      <c r="D38" s="212" t="s">
        <v>268</v>
      </c>
      <c r="E38" s="212" t="s">
        <v>261</v>
      </c>
      <c r="F38" s="207" t="s">
        <v>270</v>
      </c>
      <c r="G38" s="207" t="s">
        <v>271</v>
      </c>
      <c r="H38" s="233">
        <v>17999300.179000001</v>
      </c>
      <c r="I38" s="233">
        <v>0</v>
      </c>
      <c r="J38" s="233">
        <v>5138605.62</v>
      </c>
      <c r="K38" s="213">
        <v>0.64185742442813798</v>
      </c>
      <c r="L38" s="213">
        <v>3.78E-2</v>
      </c>
      <c r="M38" s="209">
        <f t="shared" si="0"/>
        <v>1.0378000000000001</v>
      </c>
      <c r="N38" s="213">
        <v>0.5</v>
      </c>
      <c r="O38" s="213">
        <v>0.36</v>
      </c>
      <c r="P38" s="213">
        <v>0.59</v>
      </c>
      <c r="Q38" s="213">
        <v>0.45</v>
      </c>
      <c r="R38" s="213">
        <v>0.27</v>
      </c>
      <c r="S38" s="232">
        <v>11552984.45440186</v>
      </c>
      <c r="T38" s="232">
        <v>18679673.725766201</v>
      </c>
      <c r="U38" s="232">
        <v>7126689.2713643378</v>
      </c>
      <c r="V38" s="232">
        <v>8254732.2859967081</v>
      </c>
      <c r="W38" s="232">
        <v>13346828.8133302</v>
      </c>
      <c r="X38" s="232">
        <v>5092096.5273334924</v>
      </c>
      <c r="Y38" s="232">
        <v>2307600.243197422</v>
      </c>
      <c r="Z38" s="232">
        <v>1387423.5174</v>
      </c>
      <c r="AA38" s="234">
        <v>0</v>
      </c>
      <c r="AB38" s="234">
        <v>0</v>
      </c>
      <c r="AC38" s="235">
        <f t="shared" si="2"/>
        <v>7126689.2713643378</v>
      </c>
      <c r="AD38" s="235">
        <f t="shared" si="3"/>
        <v>5092096.5273334924</v>
      </c>
      <c r="AE38" s="235">
        <f t="shared" si="5"/>
        <v>-920176.725797422</v>
      </c>
      <c r="AF38" s="215"/>
    </row>
    <row r="39" spans="2:32" x14ac:dyDescent="0.3">
      <c r="B39" s="206">
        <f t="shared" si="4"/>
        <v>36</v>
      </c>
      <c r="C39" s="212" t="s">
        <v>12</v>
      </c>
      <c r="D39" s="212" t="s">
        <v>295</v>
      </c>
      <c r="E39" s="212" t="s">
        <v>258</v>
      </c>
      <c r="F39" s="207" t="s">
        <v>270</v>
      </c>
      <c r="G39" s="207" t="s">
        <v>271</v>
      </c>
      <c r="H39" s="233">
        <v>159.60400000000001</v>
      </c>
      <c r="I39" s="233">
        <v>0</v>
      </c>
      <c r="J39" s="233">
        <v>28.817</v>
      </c>
      <c r="K39" s="213">
        <v>0.87210649246008642</v>
      </c>
      <c r="L39" s="213">
        <v>0.42312437701014288</v>
      </c>
      <c r="M39" s="209">
        <f t="shared" si="0"/>
        <v>1.4231243770101429</v>
      </c>
      <c r="N39" s="213">
        <v>0.8</v>
      </c>
      <c r="O39" s="213">
        <v>0.24</v>
      </c>
      <c r="P39" s="213">
        <v>0.7</v>
      </c>
      <c r="Q39" s="213">
        <v>0.3</v>
      </c>
      <c r="R39" s="213">
        <v>0.18</v>
      </c>
      <c r="S39" s="232">
        <v>139.19168462259961</v>
      </c>
      <c r="T39" s="232">
        <v>227.13634306832691</v>
      </c>
      <c r="U39" s="232">
        <v>87.944658445727228</v>
      </c>
      <c r="V39" s="232">
        <v>114.0601918293773</v>
      </c>
      <c r="W39" s="232">
        <v>186.12616789602561</v>
      </c>
      <c r="X39" s="232">
        <v>72.065976066648233</v>
      </c>
      <c r="Y39" s="232">
        <v>5.5995697654221495</v>
      </c>
      <c r="Z39" s="232">
        <v>5.1870599999999989</v>
      </c>
      <c r="AA39" s="234">
        <v>0</v>
      </c>
      <c r="AB39" s="234">
        <v>0</v>
      </c>
      <c r="AC39" s="235">
        <f t="shared" si="2"/>
        <v>87.944658445727228</v>
      </c>
      <c r="AD39" s="235">
        <f t="shared" si="3"/>
        <v>72.065976066648233</v>
      </c>
      <c r="AE39" s="235">
        <f t="shared" si="5"/>
        <v>-0.41250976542215056</v>
      </c>
      <c r="AF39" s="215"/>
    </row>
    <row r="40" spans="2:32" x14ac:dyDescent="0.3">
      <c r="B40" s="206">
        <f t="shared" si="4"/>
        <v>37</v>
      </c>
      <c r="C40" s="212" t="s">
        <v>12</v>
      </c>
      <c r="D40" s="212" t="s">
        <v>263</v>
      </c>
      <c r="E40" s="212" t="s">
        <v>258</v>
      </c>
      <c r="F40" s="207" t="s">
        <v>270</v>
      </c>
      <c r="G40" s="207" t="s">
        <v>271</v>
      </c>
      <c r="H40" s="233">
        <v>16407.076000000001</v>
      </c>
      <c r="I40" s="233">
        <v>0</v>
      </c>
      <c r="J40" s="233">
        <v>3275.2849999999999</v>
      </c>
      <c r="K40" s="213">
        <v>0.87210649246008642</v>
      </c>
      <c r="L40" s="213">
        <v>0.42312437701014288</v>
      </c>
      <c r="M40" s="209">
        <f t="shared" si="0"/>
        <v>1.4231243770101429</v>
      </c>
      <c r="N40" s="213">
        <v>0.8</v>
      </c>
      <c r="O40" s="213">
        <v>0.24</v>
      </c>
      <c r="P40" s="213">
        <v>0.7</v>
      </c>
      <c r="Q40" s="213">
        <v>0.3</v>
      </c>
      <c r="R40" s="213">
        <v>0.18</v>
      </c>
      <c r="S40" s="232">
        <v>14308.71750188606</v>
      </c>
      <c r="T40" s="232">
        <v>23349.309811058072</v>
      </c>
      <c r="U40" s="232">
        <v>9040.5923091720033</v>
      </c>
      <c r="V40" s="232">
        <v>11452.320188728931</v>
      </c>
      <c r="W40" s="232">
        <v>18688.1718859024</v>
      </c>
      <c r="X40" s="232">
        <v>7235.8516971734707</v>
      </c>
      <c r="Y40" s="232">
        <v>636.43636947429229</v>
      </c>
      <c r="Z40" s="232">
        <v>589.55129999999997</v>
      </c>
      <c r="AA40" s="234">
        <v>0</v>
      </c>
      <c r="AB40" s="234">
        <v>0</v>
      </c>
      <c r="AC40" s="235">
        <f t="shared" si="2"/>
        <v>9040.5923091720033</v>
      </c>
      <c r="AD40" s="235">
        <f t="shared" si="3"/>
        <v>7235.8516971734707</v>
      </c>
      <c r="AE40" s="235">
        <f t="shared" si="5"/>
        <v>-46.885069474292322</v>
      </c>
      <c r="AF40" s="215"/>
    </row>
    <row r="41" spans="2:32" x14ac:dyDescent="0.3">
      <c r="B41" s="206">
        <f t="shared" si="4"/>
        <v>38</v>
      </c>
      <c r="C41" s="212" t="s">
        <v>12</v>
      </c>
      <c r="D41" s="212" t="s">
        <v>264</v>
      </c>
      <c r="E41" s="212" t="s">
        <v>258</v>
      </c>
      <c r="F41" s="207" t="s">
        <v>270</v>
      </c>
      <c r="G41" s="207" t="s">
        <v>271</v>
      </c>
      <c r="H41" s="233">
        <v>14757.334000000001</v>
      </c>
      <c r="I41" s="233">
        <v>0</v>
      </c>
      <c r="J41" s="233">
        <v>2756.3339999999998</v>
      </c>
      <c r="K41" s="213">
        <v>0.87210649246008642</v>
      </c>
      <c r="L41" s="213">
        <v>0.42312437701014288</v>
      </c>
      <c r="M41" s="209">
        <f t="shared" si="0"/>
        <v>1.4231243770101429</v>
      </c>
      <c r="N41" s="213">
        <v>0.8</v>
      </c>
      <c r="O41" s="213">
        <v>0.24</v>
      </c>
      <c r="P41" s="213">
        <v>0.7</v>
      </c>
      <c r="Q41" s="213">
        <v>0.3</v>
      </c>
      <c r="R41" s="213">
        <v>0.18</v>
      </c>
      <c r="S41" s="232">
        <v>12869.966792801981</v>
      </c>
      <c r="T41" s="232">
        <v>21001.521755080601</v>
      </c>
      <c r="U41" s="232">
        <v>8131.554962278623</v>
      </c>
      <c r="V41" s="232">
        <v>10466.1500160135</v>
      </c>
      <c r="W41" s="232">
        <v>17078.915648498729</v>
      </c>
      <c r="X41" s="232">
        <v>6612.7656324852278</v>
      </c>
      <c r="Y41" s="232">
        <v>535.59650656921576</v>
      </c>
      <c r="Z41" s="232">
        <v>496.14011999999997</v>
      </c>
      <c r="AA41" s="234">
        <v>0</v>
      </c>
      <c r="AB41" s="234">
        <v>0</v>
      </c>
      <c r="AC41" s="235">
        <f t="shared" si="2"/>
        <v>8131.554962278623</v>
      </c>
      <c r="AD41" s="235">
        <f t="shared" si="3"/>
        <v>6612.7656324852278</v>
      </c>
      <c r="AE41" s="235">
        <f t="shared" si="5"/>
        <v>-39.456386569215795</v>
      </c>
      <c r="AF41" s="215"/>
    </row>
    <row r="42" spans="2:32" x14ac:dyDescent="0.3">
      <c r="B42" s="206">
        <f t="shared" si="4"/>
        <v>39</v>
      </c>
      <c r="C42" s="212" t="s">
        <v>12</v>
      </c>
      <c r="D42" s="212" t="s">
        <v>265</v>
      </c>
      <c r="E42" s="212" t="s">
        <v>258</v>
      </c>
      <c r="F42" s="207" t="s">
        <v>270</v>
      </c>
      <c r="G42" s="207" t="s">
        <v>271</v>
      </c>
      <c r="H42" s="233">
        <v>1134705.058</v>
      </c>
      <c r="I42" s="233">
        <v>0</v>
      </c>
      <c r="J42" s="233">
        <v>226351.66699999999</v>
      </c>
      <c r="K42" s="213">
        <v>0.87210649246008642</v>
      </c>
      <c r="L42" s="213">
        <v>0.42312437701014288</v>
      </c>
      <c r="M42" s="209">
        <f t="shared" si="0"/>
        <v>1.4231243770101429</v>
      </c>
      <c r="N42" s="213">
        <v>0.8</v>
      </c>
      <c r="O42" s="213">
        <v>0.24</v>
      </c>
      <c r="P42" s="213">
        <v>0.7</v>
      </c>
      <c r="Q42" s="213">
        <v>0.3</v>
      </c>
      <c r="R42" s="213">
        <v>0.18</v>
      </c>
      <c r="S42" s="232">
        <v>989583.6481090989</v>
      </c>
      <c r="T42" s="232">
        <v>1614826.428756508</v>
      </c>
      <c r="U42" s="232">
        <v>625242.78064740915</v>
      </c>
      <c r="V42" s="232">
        <v>792180.8897392354</v>
      </c>
      <c r="W42" s="232">
        <v>1292699.8536719261</v>
      </c>
      <c r="X42" s="232">
        <v>500518.96393269039</v>
      </c>
      <c r="Y42" s="232">
        <v>43983.480268109182</v>
      </c>
      <c r="Z42" s="232">
        <v>40743.300059999987</v>
      </c>
      <c r="AA42" s="234">
        <v>0</v>
      </c>
      <c r="AB42" s="234">
        <v>0</v>
      </c>
      <c r="AC42" s="235">
        <f t="shared" si="2"/>
        <v>625242.78064740915</v>
      </c>
      <c r="AD42" s="235">
        <f t="shared" si="3"/>
        <v>500518.96393269039</v>
      </c>
      <c r="AE42" s="235">
        <f t="shared" si="5"/>
        <v>-3240.1802081091955</v>
      </c>
      <c r="AF42" s="215"/>
    </row>
    <row r="43" spans="2:32" x14ac:dyDescent="0.3">
      <c r="B43" s="206">
        <f t="shared" si="4"/>
        <v>40</v>
      </c>
      <c r="C43" s="212" t="s">
        <v>12</v>
      </c>
      <c r="D43" s="212" t="s">
        <v>266</v>
      </c>
      <c r="E43" s="212" t="s">
        <v>258</v>
      </c>
      <c r="F43" s="207" t="s">
        <v>270</v>
      </c>
      <c r="G43" s="207" t="s">
        <v>271</v>
      </c>
      <c r="H43" s="233">
        <v>84867.675000000003</v>
      </c>
      <c r="I43" s="233">
        <v>0</v>
      </c>
      <c r="J43" s="233">
        <v>15279.46</v>
      </c>
      <c r="K43" s="213">
        <v>0.87210649246008642</v>
      </c>
      <c r="L43" s="213">
        <v>0.42312437701014288</v>
      </c>
      <c r="M43" s="209">
        <f t="shared" si="0"/>
        <v>1.4231243770101429</v>
      </c>
      <c r="N43" s="213">
        <v>0.8</v>
      </c>
      <c r="O43" s="213">
        <v>0.24</v>
      </c>
      <c r="P43" s="213">
        <v>0.7</v>
      </c>
      <c r="Q43" s="213">
        <v>0.3</v>
      </c>
      <c r="R43" s="213">
        <v>0.18</v>
      </c>
      <c r="S43" s="232">
        <v>74013.650367492577</v>
      </c>
      <c r="T43" s="232">
        <v>120777.2571126743</v>
      </c>
      <c r="U43" s="232">
        <v>46763.606745181707</v>
      </c>
      <c r="V43" s="232">
        <v>60688.334100208369</v>
      </c>
      <c r="W43" s="232">
        <v>99032.685119122878</v>
      </c>
      <c r="X43" s="232">
        <v>38344.351018914516</v>
      </c>
      <c r="Y43" s="232">
        <v>2969.0253061726453</v>
      </c>
      <c r="Z43" s="232">
        <v>2750.3027999999999</v>
      </c>
      <c r="AA43" s="234">
        <v>0</v>
      </c>
      <c r="AB43" s="234">
        <v>0</v>
      </c>
      <c r="AC43" s="235">
        <f t="shared" si="2"/>
        <v>46763.606745181707</v>
      </c>
      <c r="AD43" s="235">
        <f t="shared" si="3"/>
        <v>38344.351018914516</v>
      </c>
      <c r="AE43" s="235">
        <f t="shared" si="5"/>
        <v>-218.72250617264535</v>
      </c>
      <c r="AF43" s="215"/>
    </row>
    <row r="44" spans="2:32" x14ac:dyDescent="0.3">
      <c r="B44" s="206">
        <f t="shared" si="4"/>
        <v>41</v>
      </c>
      <c r="C44" s="212" t="s">
        <v>12</v>
      </c>
      <c r="D44" s="212" t="s">
        <v>267</v>
      </c>
      <c r="E44" s="212" t="s">
        <v>258</v>
      </c>
      <c r="F44" s="207" t="s">
        <v>270</v>
      </c>
      <c r="G44" s="207" t="s">
        <v>271</v>
      </c>
      <c r="H44" s="233">
        <v>6018237.352</v>
      </c>
      <c r="I44" s="233">
        <v>0</v>
      </c>
      <c r="J44" s="233">
        <v>1190887.0759999999</v>
      </c>
      <c r="K44" s="213">
        <v>0.87210649246008642</v>
      </c>
      <c r="L44" s="213">
        <v>0.42312437701014288</v>
      </c>
      <c r="M44" s="209">
        <f t="shared" si="0"/>
        <v>1.4231243770101429</v>
      </c>
      <c r="N44" s="213">
        <v>0.8</v>
      </c>
      <c r="O44" s="213">
        <v>0.24</v>
      </c>
      <c r="P44" s="213">
        <v>0.7</v>
      </c>
      <c r="Q44" s="213">
        <v>0.3</v>
      </c>
      <c r="R44" s="213">
        <v>0.18</v>
      </c>
      <c r="S44" s="232">
        <v>5248543.8678449979</v>
      </c>
      <c r="T44" s="232">
        <v>8564700.282264173</v>
      </c>
      <c r="U44" s="232">
        <v>3316156.4144191742</v>
      </c>
      <c r="V44" s="232">
        <v>4209963.5170785896</v>
      </c>
      <c r="W44" s="232">
        <v>6869919.8541422402</v>
      </c>
      <c r="X44" s="232">
        <v>2659956.337063652</v>
      </c>
      <c r="Y44" s="232">
        <v>231406.9911788732</v>
      </c>
      <c r="Z44" s="232">
        <v>214359.67368000001</v>
      </c>
      <c r="AA44" s="234">
        <v>0</v>
      </c>
      <c r="AB44" s="234">
        <v>0</v>
      </c>
      <c r="AC44" s="235">
        <f t="shared" si="2"/>
        <v>3316156.4144191742</v>
      </c>
      <c r="AD44" s="235">
        <f t="shared" si="3"/>
        <v>2659956.337063652</v>
      </c>
      <c r="AE44" s="235">
        <f t="shared" ref="AE44:AE45" si="6">(Z44-Y44)-(AB44-AA44)</f>
        <v>-17047.317498873192</v>
      </c>
      <c r="AF44" s="215"/>
    </row>
    <row r="45" spans="2:32" x14ac:dyDescent="0.3">
      <c r="B45" s="206">
        <f t="shared" si="4"/>
        <v>42</v>
      </c>
      <c r="C45" s="212" t="s">
        <v>12</v>
      </c>
      <c r="D45" s="212" t="s">
        <v>268</v>
      </c>
      <c r="E45" s="212" t="s">
        <v>258</v>
      </c>
      <c r="F45" s="207" t="s">
        <v>270</v>
      </c>
      <c r="G45" s="207" t="s">
        <v>271</v>
      </c>
      <c r="H45" s="233">
        <v>8596002.3469999991</v>
      </c>
      <c r="I45" s="233">
        <v>0</v>
      </c>
      <c r="J45" s="233">
        <v>1700595.263</v>
      </c>
      <c r="K45" s="213">
        <v>0.87210649246008642</v>
      </c>
      <c r="L45" s="213">
        <v>0.42312437701014288</v>
      </c>
      <c r="M45" s="209">
        <f t="shared" si="0"/>
        <v>1.4231243770101429</v>
      </c>
      <c r="N45" s="213">
        <v>0.8</v>
      </c>
      <c r="O45" s="213">
        <v>0.24</v>
      </c>
      <c r="P45" s="213">
        <v>0.7</v>
      </c>
      <c r="Q45" s="213">
        <v>0.3</v>
      </c>
      <c r="R45" s="213">
        <v>0.18</v>
      </c>
      <c r="S45" s="232">
        <v>7496629.4560208404</v>
      </c>
      <c r="T45" s="232">
        <v>12233180.4848521</v>
      </c>
      <c r="U45" s="232">
        <v>4736551.0288312612</v>
      </c>
      <c r="V45" s="232">
        <v>6013529.2861116724</v>
      </c>
      <c r="W45" s="232">
        <v>9813021.9106488265</v>
      </c>
      <c r="X45" s="232">
        <v>3799492.6245371541</v>
      </c>
      <c r="Y45" s="232">
        <v>330450.83866866515</v>
      </c>
      <c r="Z45" s="232">
        <v>306107.14733999997</v>
      </c>
      <c r="AA45" s="234">
        <v>0</v>
      </c>
      <c r="AB45" s="234">
        <v>0</v>
      </c>
      <c r="AC45" s="235">
        <f t="shared" si="2"/>
        <v>4736551.0288312612</v>
      </c>
      <c r="AD45" s="235">
        <f t="shared" si="3"/>
        <v>3799492.6245371541</v>
      </c>
      <c r="AE45" s="235">
        <f t="shared" si="6"/>
        <v>-24343.691328665183</v>
      </c>
      <c r="AF45" s="215"/>
    </row>
    <row r="46" spans="2:32" x14ac:dyDescent="0.3">
      <c r="B46" s="206">
        <f t="shared" si="4"/>
        <v>43</v>
      </c>
      <c r="C46" s="212" t="s">
        <v>285</v>
      </c>
      <c r="D46" s="212" t="s">
        <v>266</v>
      </c>
      <c r="E46" s="212" t="s">
        <v>296</v>
      </c>
      <c r="F46" s="207" t="s">
        <v>270</v>
      </c>
      <c r="G46" s="207" t="s">
        <v>271</v>
      </c>
      <c r="H46" s="233">
        <v>26975.88</v>
      </c>
      <c r="I46" s="233">
        <v>0</v>
      </c>
      <c r="J46" s="233">
        <v>4049.0729999999999</v>
      </c>
      <c r="K46" s="213">
        <v>0.88854447061696362</v>
      </c>
      <c r="L46" s="213">
        <v>0.29031981750589392</v>
      </c>
      <c r="M46" s="209">
        <f t="shared" si="0"/>
        <v>1.2903198175058939</v>
      </c>
      <c r="N46" s="241" t="s">
        <v>18</v>
      </c>
      <c r="O46" s="241" t="s">
        <v>18</v>
      </c>
      <c r="P46" s="241" t="s">
        <v>18</v>
      </c>
      <c r="Q46" s="241" t="s">
        <v>18</v>
      </c>
      <c r="R46" s="241" t="s">
        <v>18</v>
      </c>
      <c r="S46" s="232">
        <v>23969.26901402673</v>
      </c>
      <c r="T46" s="232">
        <v>34807.512558660885</v>
      </c>
      <c r="U46" s="232">
        <v>10838.243544634159</v>
      </c>
      <c r="V46" s="232">
        <v>20371.487588752301</v>
      </c>
      <c r="W46" s="232">
        <v>29582.913424232851</v>
      </c>
      <c r="X46" s="232">
        <v>9211.4258354805552</v>
      </c>
      <c r="Y46" s="232">
        <v>431.04620972555921</v>
      </c>
      <c r="Z46" s="232">
        <v>-300.40838065682533</v>
      </c>
      <c r="AA46" s="234">
        <v>0</v>
      </c>
      <c r="AB46" s="234">
        <v>0</v>
      </c>
      <c r="AC46" s="235">
        <f t="shared" si="2"/>
        <v>10838.243544634159</v>
      </c>
      <c r="AD46" s="235">
        <f t="shared" si="3"/>
        <v>9211.4258354805552</v>
      </c>
      <c r="AE46" s="235">
        <f t="shared" ref="AE46:AE55" si="7">(Z46-Y46)-(AB46-AA46)</f>
        <v>-731.45459038238459</v>
      </c>
      <c r="AF46" s="215"/>
    </row>
    <row r="47" spans="2:32" x14ac:dyDescent="0.3">
      <c r="B47" s="206">
        <f t="shared" si="4"/>
        <v>44</v>
      </c>
      <c r="C47" s="212" t="s">
        <v>285</v>
      </c>
      <c r="D47" s="212" t="s">
        <v>267</v>
      </c>
      <c r="E47" s="212" t="s">
        <v>296</v>
      </c>
      <c r="F47" s="207" t="s">
        <v>270</v>
      </c>
      <c r="G47" s="207" t="s">
        <v>271</v>
      </c>
      <c r="H47" s="233">
        <v>98.597999999999999</v>
      </c>
      <c r="I47" s="233">
        <v>0</v>
      </c>
      <c r="J47" s="233">
        <v>14.795999999999999</v>
      </c>
      <c r="K47" s="213">
        <v>0.88854447061696362</v>
      </c>
      <c r="L47" s="213">
        <v>0.29031981750589392</v>
      </c>
      <c r="M47" s="209">
        <f t="shared" si="0"/>
        <v>1.2903198175058939</v>
      </c>
      <c r="N47" s="241" t="s">
        <v>18</v>
      </c>
      <c r="O47" s="241" t="s">
        <v>18</v>
      </c>
      <c r="P47" s="241" t="s">
        <v>18</v>
      </c>
      <c r="Q47" s="241" t="s">
        <v>18</v>
      </c>
      <c r="R47" s="241" t="s">
        <v>18</v>
      </c>
      <c r="S47" s="232">
        <v>87.608707713891377</v>
      </c>
      <c r="T47" s="232">
        <v>127.22295336644611</v>
      </c>
      <c r="U47" s="232">
        <v>39.61424565255475</v>
      </c>
      <c r="V47" s="232">
        <v>74.461803726642785</v>
      </c>
      <c r="W47" s="232">
        <v>108.1313813466289</v>
      </c>
      <c r="X47" s="232">
        <v>33.669577619986129</v>
      </c>
      <c r="Y47" s="232">
        <v>1.5751160127514061</v>
      </c>
      <c r="Z47" s="232">
        <v>0</v>
      </c>
      <c r="AA47" s="234">
        <v>0</v>
      </c>
      <c r="AB47" s="234">
        <v>0</v>
      </c>
      <c r="AC47" s="235">
        <f t="shared" si="2"/>
        <v>39.61424565255475</v>
      </c>
      <c r="AD47" s="235">
        <f t="shared" si="3"/>
        <v>33.669577619986129</v>
      </c>
      <c r="AE47" s="235">
        <f t="shared" si="7"/>
        <v>-1.5751160127514061</v>
      </c>
      <c r="AF47" s="215"/>
    </row>
    <row r="48" spans="2:32" x14ac:dyDescent="0.3">
      <c r="B48" s="206">
        <f t="shared" si="4"/>
        <v>45</v>
      </c>
      <c r="C48" s="212" t="s">
        <v>286</v>
      </c>
      <c r="D48" s="212" t="s">
        <v>266</v>
      </c>
      <c r="E48" s="212" t="s">
        <v>296</v>
      </c>
      <c r="F48" s="207" t="s">
        <v>270</v>
      </c>
      <c r="G48" s="207" t="s">
        <v>271</v>
      </c>
      <c r="H48" s="233">
        <v>50907.56</v>
      </c>
      <c r="I48" s="233">
        <v>0</v>
      </c>
      <c r="J48" s="233">
        <v>7638.7860000000001</v>
      </c>
      <c r="K48" s="213">
        <v>0.76151079959851009</v>
      </c>
      <c r="L48" s="213">
        <v>0.17924372227913329</v>
      </c>
      <c r="M48" s="209">
        <f t="shared" si="0"/>
        <v>1.1792437222791332</v>
      </c>
      <c r="N48" s="241" t="s">
        <v>18</v>
      </c>
      <c r="O48" s="241" t="s">
        <v>18</v>
      </c>
      <c r="P48" s="241" t="s">
        <v>18</v>
      </c>
      <c r="Q48" s="241" t="s">
        <v>18</v>
      </c>
      <c r="R48" s="241" t="s">
        <v>18</v>
      </c>
      <c r="S48" s="232">
        <v>38766.656721209132</v>
      </c>
      <c r="T48" s="232">
        <v>60032.420546548325</v>
      </c>
      <c r="U48" s="232">
        <v>21265.763825339192</v>
      </c>
      <c r="V48" s="232">
        <v>32949.638686387218</v>
      </c>
      <c r="W48" s="232">
        <v>51024.430110214591</v>
      </c>
      <c r="X48" s="232">
        <v>18074.79142382737</v>
      </c>
      <c r="Y48" s="232">
        <v>1779.7546421780962</v>
      </c>
      <c r="Z48" s="232">
        <v>-1369.204436333732</v>
      </c>
      <c r="AA48" s="234">
        <v>0</v>
      </c>
      <c r="AB48" s="234">
        <v>0</v>
      </c>
      <c r="AC48" s="235">
        <f t="shared" si="2"/>
        <v>21265.763825339192</v>
      </c>
      <c r="AD48" s="235">
        <f t="shared" si="3"/>
        <v>18074.79142382737</v>
      </c>
      <c r="AE48" s="235">
        <f t="shared" si="7"/>
        <v>-3148.959078511828</v>
      </c>
      <c r="AF48" s="215"/>
    </row>
    <row r="49" spans="2:32" x14ac:dyDescent="0.3">
      <c r="B49" s="206">
        <f t="shared" si="4"/>
        <v>46</v>
      </c>
      <c r="C49" s="212" t="s">
        <v>286</v>
      </c>
      <c r="D49" s="212" t="s">
        <v>267</v>
      </c>
      <c r="E49" s="212" t="s">
        <v>296</v>
      </c>
      <c r="F49" s="207" t="s">
        <v>270</v>
      </c>
      <c r="G49" s="207" t="s">
        <v>271</v>
      </c>
      <c r="H49" s="233">
        <v>142.66</v>
      </c>
      <c r="I49" s="233">
        <v>0</v>
      </c>
      <c r="J49" s="233">
        <v>21.405999999999999</v>
      </c>
      <c r="K49" s="213">
        <v>0.76151079959851009</v>
      </c>
      <c r="L49" s="213">
        <v>0.17924372227913329</v>
      </c>
      <c r="M49" s="209">
        <f t="shared" si="0"/>
        <v>1.1792437222791332</v>
      </c>
      <c r="N49" s="241" t="s">
        <v>18</v>
      </c>
      <c r="O49" s="241" t="s">
        <v>18</v>
      </c>
      <c r="P49" s="241" t="s">
        <v>18</v>
      </c>
      <c r="Q49" s="241" t="s">
        <v>18</v>
      </c>
      <c r="R49" s="241" t="s">
        <v>18</v>
      </c>
      <c r="S49" s="232">
        <v>108.63713067072341</v>
      </c>
      <c r="T49" s="232">
        <v>168.23090942034119</v>
      </c>
      <c r="U49" s="232">
        <v>59.593778749617719</v>
      </c>
      <c r="V49" s="232">
        <v>92.33623049451775</v>
      </c>
      <c r="W49" s="232">
        <v>142.98801830123409</v>
      </c>
      <c r="X49" s="232">
        <v>50.651787806716314</v>
      </c>
      <c r="Y49" s="232">
        <v>4.9873668237942939</v>
      </c>
      <c r="Z49" s="232">
        <v>0</v>
      </c>
      <c r="AA49" s="234">
        <v>0</v>
      </c>
      <c r="AB49" s="234">
        <v>0</v>
      </c>
      <c r="AC49" s="235">
        <f t="shared" si="2"/>
        <v>59.593778749617719</v>
      </c>
      <c r="AD49" s="235">
        <f t="shared" si="3"/>
        <v>50.651787806716314</v>
      </c>
      <c r="AE49" s="235">
        <f t="shared" si="7"/>
        <v>-4.9873668237942939</v>
      </c>
      <c r="AF49" s="215"/>
    </row>
    <row r="50" spans="2:32" x14ac:dyDescent="0.3">
      <c r="B50" s="206">
        <f t="shared" si="4"/>
        <v>47</v>
      </c>
      <c r="C50" s="212" t="s">
        <v>287</v>
      </c>
      <c r="D50" s="212" t="s">
        <v>266</v>
      </c>
      <c r="E50" s="212" t="s">
        <v>296</v>
      </c>
      <c r="F50" s="207" t="s">
        <v>270</v>
      </c>
      <c r="G50" s="207" t="s">
        <v>271</v>
      </c>
      <c r="H50" s="233">
        <v>5228.8490000000002</v>
      </c>
      <c r="I50" s="233">
        <v>0</v>
      </c>
      <c r="J50" s="233">
        <v>1568.654</v>
      </c>
      <c r="K50" s="213">
        <v>0.81270379275379057</v>
      </c>
      <c r="L50" s="213">
        <v>0.25764590631164119</v>
      </c>
      <c r="M50" s="209">
        <f t="shared" si="0"/>
        <v>1.2576459063116412</v>
      </c>
      <c r="N50" s="241" t="s">
        <v>18</v>
      </c>
      <c r="O50" s="241" t="s">
        <v>18</v>
      </c>
      <c r="P50" s="241" t="s">
        <v>18</v>
      </c>
      <c r="Q50" s="241" t="s">
        <v>18</v>
      </c>
      <c r="R50" s="241" t="s">
        <v>18</v>
      </c>
      <c r="S50" s="232">
        <v>4249.5054140368657</v>
      </c>
      <c r="T50" s="232">
        <v>6576.040539571718</v>
      </c>
      <c r="U50" s="232">
        <v>2326.5351255348528</v>
      </c>
      <c r="V50" s="232">
        <v>2974.6543587184601</v>
      </c>
      <c r="W50" s="232">
        <v>4603.2292580523381</v>
      </c>
      <c r="X50" s="232">
        <v>1628.5748993338771</v>
      </c>
      <c r="Y50" s="232">
        <v>285.1753476815955</v>
      </c>
      <c r="Z50" s="232">
        <v>-85.628968911628718</v>
      </c>
      <c r="AA50" s="234">
        <v>0</v>
      </c>
      <c r="AB50" s="234">
        <v>0</v>
      </c>
      <c r="AC50" s="235">
        <f t="shared" si="2"/>
        <v>2326.5351255348528</v>
      </c>
      <c r="AD50" s="235">
        <f t="shared" si="3"/>
        <v>1628.5748993338771</v>
      </c>
      <c r="AE50" s="235">
        <f t="shared" si="7"/>
        <v>-370.8043165932242</v>
      </c>
      <c r="AF50" s="215"/>
    </row>
    <row r="51" spans="2:32" x14ac:dyDescent="0.3">
      <c r="B51" s="206">
        <f t="shared" si="4"/>
        <v>48</v>
      </c>
      <c r="C51" s="212" t="s">
        <v>287</v>
      </c>
      <c r="D51" s="212" t="s">
        <v>267</v>
      </c>
      <c r="E51" s="212" t="s">
        <v>296</v>
      </c>
      <c r="F51" s="207" t="s">
        <v>270</v>
      </c>
      <c r="G51" s="207" t="s">
        <v>271</v>
      </c>
      <c r="H51" s="233">
        <v>13827335.812000001</v>
      </c>
      <c r="I51" s="233">
        <v>0</v>
      </c>
      <c r="J51" s="233">
        <v>4077754.5389999999</v>
      </c>
      <c r="K51" s="213">
        <v>0.81270379275379057</v>
      </c>
      <c r="L51" s="213">
        <v>0.25764590631164119</v>
      </c>
      <c r="M51" s="209">
        <f t="shared" si="0"/>
        <v>1.2576459063116412</v>
      </c>
      <c r="N51" s="241" t="s">
        <v>18</v>
      </c>
      <c r="O51" s="241" t="s">
        <v>18</v>
      </c>
      <c r="P51" s="241" t="s">
        <v>18</v>
      </c>
      <c r="Q51" s="241" t="s">
        <v>18</v>
      </c>
      <c r="R51" s="241" t="s">
        <v>18</v>
      </c>
      <c r="S51" s="232">
        <v>11237528.258092711</v>
      </c>
      <c r="T51" s="232">
        <v>17389892.279158149</v>
      </c>
      <c r="U51" s="232">
        <v>6152364.0210654391</v>
      </c>
      <c r="V51" s="232">
        <v>7923521.6783284293</v>
      </c>
      <c r="W51" s="232">
        <v>12261520.976241091</v>
      </c>
      <c r="X51" s="232">
        <v>4337999.2979126601</v>
      </c>
      <c r="Y51" s="232">
        <v>741320.30927121546</v>
      </c>
      <c r="Z51" s="232">
        <v>0</v>
      </c>
      <c r="AA51" s="234">
        <v>0</v>
      </c>
      <c r="AB51" s="234">
        <v>0</v>
      </c>
      <c r="AC51" s="235">
        <f t="shared" si="2"/>
        <v>6152364.0210654391</v>
      </c>
      <c r="AD51" s="235">
        <f t="shared" si="3"/>
        <v>4337999.2979126601</v>
      </c>
      <c r="AE51" s="235">
        <f t="shared" si="7"/>
        <v>-741320.30927121546</v>
      </c>
      <c r="AF51" s="215"/>
    </row>
    <row r="52" spans="2:32" x14ac:dyDescent="0.3">
      <c r="B52" s="206">
        <f t="shared" si="4"/>
        <v>49</v>
      </c>
      <c r="C52" s="212" t="s">
        <v>287</v>
      </c>
      <c r="D52" s="212" t="s">
        <v>268</v>
      </c>
      <c r="E52" s="212" t="s">
        <v>296</v>
      </c>
      <c r="F52" s="207" t="s">
        <v>270</v>
      </c>
      <c r="G52" s="207" t="s">
        <v>271</v>
      </c>
      <c r="H52" s="233">
        <v>22019534.315000001</v>
      </c>
      <c r="I52" s="233">
        <v>0</v>
      </c>
      <c r="J52" s="233">
        <v>4968434.7089999998</v>
      </c>
      <c r="K52" s="213">
        <v>0.81270379275379057</v>
      </c>
      <c r="L52" s="213">
        <v>0.25764590631164119</v>
      </c>
      <c r="M52" s="209">
        <f t="shared" si="0"/>
        <v>1.2576459063116412</v>
      </c>
      <c r="N52" s="241" t="s">
        <v>18</v>
      </c>
      <c r="O52" s="241" t="s">
        <v>18</v>
      </c>
      <c r="P52" s="241" t="s">
        <v>18</v>
      </c>
      <c r="Q52" s="241" t="s">
        <v>18</v>
      </c>
      <c r="R52" s="241" t="s">
        <v>18</v>
      </c>
      <c r="S52" s="232">
        <v>17895359.05247274</v>
      </c>
      <c r="T52" s="232">
        <v>27692777.190148462</v>
      </c>
      <c r="U52" s="232">
        <v>9797418.1376757156</v>
      </c>
      <c r="V52" s="232">
        <v>13857493.320418859</v>
      </c>
      <c r="W52" s="232">
        <v>21444245.617597938</v>
      </c>
      <c r="X52" s="232">
        <v>7586752.297179075</v>
      </c>
      <c r="Y52" s="232">
        <v>903242.58604662458</v>
      </c>
      <c r="Z52" s="232">
        <v>0</v>
      </c>
      <c r="AA52" s="234">
        <v>0</v>
      </c>
      <c r="AB52" s="234">
        <v>0</v>
      </c>
      <c r="AC52" s="235">
        <f t="shared" si="2"/>
        <v>9797418.1376757156</v>
      </c>
      <c r="AD52" s="235">
        <f t="shared" si="3"/>
        <v>7586752.297179075</v>
      </c>
      <c r="AE52" s="235">
        <f t="shared" si="7"/>
        <v>-903242.58604662458</v>
      </c>
      <c r="AF52" s="215"/>
    </row>
    <row r="53" spans="2:32" x14ac:dyDescent="0.3">
      <c r="B53" s="206">
        <f t="shared" si="4"/>
        <v>50</v>
      </c>
      <c r="C53" s="212" t="s">
        <v>288</v>
      </c>
      <c r="D53" s="212" t="s">
        <v>266</v>
      </c>
      <c r="E53" s="212" t="s">
        <v>296</v>
      </c>
      <c r="F53" s="207" t="s">
        <v>270</v>
      </c>
      <c r="G53" s="207" t="s">
        <v>271</v>
      </c>
      <c r="H53" s="233">
        <v>7448.66</v>
      </c>
      <c r="I53" s="233">
        <v>0</v>
      </c>
      <c r="J53" s="233">
        <v>2234.598</v>
      </c>
      <c r="K53" s="213">
        <v>0.72431686657045813</v>
      </c>
      <c r="L53" s="213">
        <v>0.1408753879146851</v>
      </c>
      <c r="M53" s="209">
        <f t="shared" si="0"/>
        <v>1.1408753879146851</v>
      </c>
      <c r="N53" s="241" t="s">
        <v>18</v>
      </c>
      <c r="O53" s="241" t="s">
        <v>18</v>
      </c>
      <c r="P53" s="241" t="s">
        <v>18</v>
      </c>
      <c r="Q53" s="241" t="s">
        <v>18</v>
      </c>
      <c r="R53" s="241" t="s">
        <v>18</v>
      </c>
      <c r="S53" s="232">
        <v>5395.1900713487094</v>
      </c>
      <c r="T53" s="232">
        <v>8497.9928669445981</v>
      </c>
      <c r="U53" s="232">
        <v>3102.8027955958892</v>
      </c>
      <c r="V53" s="232">
        <v>3776.633049944096</v>
      </c>
      <c r="W53" s="232">
        <v>5948.5950068612192</v>
      </c>
      <c r="X53" s="232">
        <v>2171.9619569171227</v>
      </c>
      <c r="Y53" s="232">
        <v>536.30352000000005</v>
      </c>
      <c r="Z53" s="232">
        <v>-323.73825208337951</v>
      </c>
      <c r="AA53" s="234">
        <v>0</v>
      </c>
      <c r="AB53" s="234">
        <v>0</v>
      </c>
      <c r="AC53" s="235">
        <f t="shared" si="2"/>
        <v>3102.8027955958892</v>
      </c>
      <c r="AD53" s="235">
        <f t="shared" si="3"/>
        <v>2171.9619569171227</v>
      </c>
      <c r="AE53" s="235">
        <f t="shared" si="7"/>
        <v>-860.04177208337956</v>
      </c>
      <c r="AF53" s="215"/>
    </row>
    <row r="54" spans="2:32" x14ac:dyDescent="0.3">
      <c r="B54" s="206">
        <f t="shared" si="4"/>
        <v>51</v>
      </c>
      <c r="C54" s="212" t="s">
        <v>288</v>
      </c>
      <c r="D54" s="212" t="s">
        <v>267</v>
      </c>
      <c r="E54" s="212" t="s">
        <v>296</v>
      </c>
      <c r="F54" s="207" t="s">
        <v>270</v>
      </c>
      <c r="G54" s="207" t="s">
        <v>271</v>
      </c>
      <c r="H54" s="233">
        <v>19750646.166000001</v>
      </c>
      <c r="I54" s="233">
        <v>0</v>
      </c>
      <c r="J54" s="233">
        <v>5828625.6210000003</v>
      </c>
      <c r="K54" s="213">
        <v>0.72431686657045813</v>
      </c>
      <c r="L54" s="213">
        <v>0.1408753879146851</v>
      </c>
      <c r="M54" s="209">
        <f t="shared" si="0"/>
        <v>1.1408753879146851</v>
      </c>
      <c r="N54" s="241" t="s">
        <v>18</v>
      </c>
      <c r="O54" s="241" t="s">
        <v>18</v>
      </c>
      <c r="P54" s="241" t="s">
        <v>18</v>
      </c>
      <c r="Q54" s="241" t="s">
        <v>18</v>
      </c>
      <c r="R54" s="241" t="s">
        <v>18</v>
      </c>
      <c r="S54" s="232">
        <v>14305726.143698949</v>
      </c>
      <c r="T54" s="232">
        <v>22533026.106200941</v>
      </c>
      <c r="U54" s="232">
        <v>8227299.9625019878</v>
      </c>
      <c r="V54" s="232">
        <v>10083954.29748394</v>
      </c>
      <c r="W54" s="232">
        <v>15883290.58983309</v>
      </c>
      <c r="X54" s="232">
        <v>5799336.2923491495</v>
      </c>
      <c r="Y54" s="232">
        <v>1398870.14904</v>
      </c>
      <c r="Z54" s="232">
        <v>0</v>
      </c>
      <c r="AA54" s="234">
        <v>0</v>
      </c>
      <c r="AB54" s="234">
        <v>0</v>
      </c>
      <c r="AC54" s="235">
        <f t="shared" si="2"/>
        <v>8227299.9625019878</v>
      </c>
      <c r="AD54" s="235">
        <f t="shared" si="3"/>
        <v>5799336.2923491495</v>
      </c>
      <c r="AE54" s="235">
        <f t="shared" si="7"/>
        <v>-1398870.14904</v>
      </c>
      <c r="AF54" s="215"/>
    </row>
    <row r="55" spans="2:32" x14ac:dyDescent="0.3">
      <c r="B55" s="206">
        <f t="shared" si="4"/>
        <v>52</v>
      </c>
      <c r="C55" s="212" t="s">
        <v>288</v>
      </c>
      <c r="D55" s="212" t="s">
        <v>268</v>
      </c>
      <c r="E55" s="212" t="s">
        <v>296</v>
      </c>
      <c r="F55" s="207" t="s">
        <v>270</v>
      </c>
      <c r="G55" s="207" t="s">
        <v>271</v>
      </c>
      <c r="H55" s="233">
        <v>33997917.961999997</v>
      </c>
      <c r="I55" s="233">
        <v>0</v>
      </c>
      <c r="J55" s="233">
        <v>8371118.8470000001</v>
      </c>
      <c r="K55" s="213">
        <v>0.72431686657045813</v>
      </c>
      <c r="L55" s="213">
        <v>0.1408753879146851</v>
      </c>
      <c r="M55" s="209">
        <f t="shared" si="0"/>
        <v>1.1408753879146851</v>
      </c>
      <c r="N55" s="241" t="s">
        <v>18</v>
      </c>
      <c r="O55" s="241" t="s">
        <v>18</v>
      </c>
      <c r="P55" s="241" t="s">
        <v>18</v>
      </c>
      <c r="Q55" s="241" t="s">
        <v>18</v>
      </c>
      <c r="R55" s="241" t="s">
        <v>18</v>
      </c>
      <c r="S55" s="232">
        <v>24625265.40815533</v>
      </c>
      <c r="T55" s="232">
        <v>38787387.84318839</v>
      </c>
      <c r="U55" s="232">
        <v>14162122.435033061</v>
      </c>
      <c r="V55" s="232">
        <v>18561922.835207392</v>
      </c>
      <c r="W55" s="232">
        <v>29236984.38133733</v>
      </c>
      <c r="X55" s="232">
        <v>10675061.54612994</v>
      </c>
      <c r="Y55" s="232">
        <v>2009068.5232800001</v>
      </c>
      <c r="Z55" s="232">
        <v>0</v>
      </c>
      <c r="AA55" s="234">
        <v>0</v>
      </c>
      <c r="AB55" s="234">
        <v>0</v>
      </c>
      <c r="AC55" s="235">
        <f t="shared" si="2"/>
        <v>14162122.435033061</v>
      </c>
      <c r="AD55" s="235">
        <f t="shared" si="3"/>
        <v>10675061.54612994</v>
      </c>
      <c r="AE55" s="235">
        <f t="shared" si="7"/>
        <v>-2009068.5232800001</v>
      </c>
      <c r="AF55" s="215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topLeftCell="A18" zoomScale="85" zoomScaleNormal="85" workbookViewId="0">
      <selection activeCell="E44" sqref="E44"/>
    </sheetView>
  </sheetViews>
  <sheetFormatPr defaultColWidth="8.875" defaultRowHeight="16.5" x14ac:dyDescent="0.3"/>
  <cols>
    <col min="1" max="1" width="2.25" style="217" customWidth="1"/>
    <col min="2" max="2" width="13.125" style="217" customWidth="1"/>
    <col min="3" max="3" width="9" style="216" bestFit="1" customWidth="1"/>
    <col min="4" max="4" width="6.375" style="216" bestFit="1" customWidth="1"/>
    <col min="5" max="5" width="17.25" style="216" bestFit="1" customWidth="1"/>
    <col min="6" max="6" width="14" style="216" bestFit="1" customWidth="1"/>
    <col min="7" max="7" width="9.25" style="216" bestFit="1" customWidth="1"/>
    <col min="8" max="8" width="14.875" style="217" bestFit="1" customWidth="1"/>
    <col min="9" max="9" width="13.625" style="217" bestFit="1" customWidth="1"/>
    <col min="10" max="10" width="14.875" style="217" bestFit="1" customWidth="1"/>
    <col min="11" max="11" width="13.625" style="217" bestFit="1" customWidth="1"/>
    <col min="12" max="12" width="14.875" style="217" bestFit="1" customWidth="1"/>
    <col min="13" max="13" width="13.625" style="217" bestFit="1" customWidth="1"/>
    <col min="14" max="14" width="14.875" style="217" bestFit="1" customWidth="1"/>
    <col min="15" max="15" width="13.625" style="217" bestFit="1" customWidth="1"/>
    <col min="16" max="16" width="11.875" style="217" bestFit="1" customWidth="1"/>
    <col min="17" max="17" width="15" style="217" customWidth="1"/>
    <col min="18" max="22" width="9.5" style="217" customWidth="1"/>
    <col min="23" max="24" width="18.125" style="217" bestFit="1" customWidth="1"/>
    <col min="25" max="25" width="45.25" style="217" customWidth="1"/>
    <col min="26" max="26" width="23.125" style="217" bestFit="1" customWidth="1"/>
    <col min="27" max="27" width="13.875" style="217" bestFit="1" customWidth="1"/>
    <col min="28" max="28" width="9.5" style="217" bestFit="1" customWidth="1"/>
    <col min="29" max="16384" width="8.875" style="217"/>
  </cols>
  <sheetData>
    <row r="1" spans="2:25" s="218" customFormat="1" x14ac:dyDescent="0.3">
      <c r="B1" s="221"/>
      <c r="C1" s="228"/>
      <c r="D1" s="228"/>
      <c r="E1" s="228"/>
      <c r="F1" s="228"/>
      <c r="G1" s="228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Y1" s="222"/>
    </row>
    <row r="2" spans="2:25" s="220" customFormat="1" x14ac:dyDescent="0.3">
      <c r="B2" s="252" t="s">
        <v>238</v>
      </c>
      <c r="C2" s="248" t="s">
        <v>215</v>
      </c>
      <c r="D2" s="249"/>
      <c r="E2" s="249"/>
      <c r="F2" s="249"/>
      <c r="G2" s="250"/>
      <c r="H2" s="251" t="s">
        <v>239</v>
      </c>
      <c r="I2" s="251"/>
      <c r="J2" s="251"/>
      <c r="K2" s="251"/>
      <c r="L2" s="251" t="s">
        <v>240</v>
      </c>
      <c r="M2" s="251"/>
      <c r="N2" s="251"/>
      <c r="O2" s="251"/>
      <c r="P2" s="251"/>
      <c r="Q2" s="251"/>
      <c r="R2" s="251" t="s">
        <v>217</v>
      </c>
      <c r="S2" s="251"/>
      <c r="T2" s="251"/>
      <c r="U2" s="251"/>
      <c r="V2" s="251"/>
      <c r="W2" s="251" t="s">
        <v>241</v>
      </c>
      <c r="X2" s="251"/>
      <c r="Y2" s="197" t="s">
        <v>242</v>
      </c>
    </row>
    <row r="3" spans="2:25" s="223" customFormat="1" ht="33" x14ac:dyDescent="0.3">
      <c r="B3" s="253"/>
      <c r="C3" s="227" t="s">
        <v>2</v>
      </c>
      <c r="D3" s="198" t="s">
        <v>204</v>
      </c>
      <c r="E3" s="199" t="s">
        <v>222</v>
      </c>
      <c r="F3" s="198" t="s">
        <v>223</v>
      </c>
      <c r="G3" s="198" t="s">
        <v>243</v>
      </c>
      <c r="H3" s="200" t="s">
        <v>244</v>
      </c>
      <c r="I3" s="200" t="s">
        <v>245</v>
      </c>
      <c r="J3" s="200" t="s">
        <v>246</v>
      </c>
      <c r="K3" s="200" t="s">
        <v>247</v>
      </c>
      <c r="L3" s="200" t="s">
        <v>225</v>
      </c>
      <c r="M3" s="200" t="s">
        <v>248</v>
      </c>
      <c r="N3" s="200" t="s">
        <v>249</v>
      </c>
      <c r="O3" s="200" t="s">
        <v>250</v>
      </c>
      <c r="P3" s="200" t="s">
        <v>251</v>
      </c>
      <c r="Q3" s="200" t="s">
        <v>252</v>
      </c>
      <c r="R3" s="197" t="s">
        <v>231</v>
      </c>
      <c r="S3" s="197" t="s">
        <v>253</v>
      </c>
      <c r="T3" s="197" t="s">
        <v>254</v>
      </c>
      <c r="U3" s="197" t="s">
        <v>205</v>
      </c>
      <c r="V3" s="197" t="s">
        <v>234</v>
      </c>
      <c r="W3" s="197" t="s">
        <v>167</v>
      </c>
      <c r="X3" s="197" t="s">
        <v>168</v>
      </c>
      <c r="Y3" s="197" t="s">
        <v>255</v>
      </c>
    </row>
    <row r="4" spans="2:25" s="218" customFormat="1" x14ac:dyDescent="0.3">
      <c r="B4" s="206">
        <v>1</v>
      </c>
      <c r="C4" s="229" t="s">
        <v>8</v>
      </c>
      <c r="D4" s="229" t="s">
        <v>265</v>
      </c>
      <c r="E4" s="229" t="s">
        <v>260</v>
      </c>
      <c r="F4" s="229" t="s">
        <v>270</v>
      </c>
      <c r="G4" s="229" t="s">
        <v>269</v>
      </c>
      <c r="H4" s="232">
        <v>79122707.738000005</v>
      </c>
      <c r="I4" s="232">
        <v>24878603.392999999</v>
      </c>
      <c r="J4" s="232">
        <v>44232652.983000003</v>
      </c>
      <c r="K4" s="232">
        <v>13868677.391000001</v>
      </c>
      <c r="L4" s="232">
        <v>192314.61799999999</v>
      </c>
      <c r="M4" s="232">
        <v>38955.682000000001</v>
      </c>
      <c r="N4" s="232">
        <v>-478307.41499999998</v>
      </c>
      <c r="O4" s="232">
        <v>-108225.861</v>
      </c>
      <c r="P4" s="210">
        <v>0.62882796859815959</v>
      </c>
      <c r="Q4" s="210">
        <v>7.428029880201989E-2</v>
      </c>
      <c r="R4" s="210">
        <v>0.8</v>
      </c>
      <c r="S4" s="210">
        <v>0.36</v>
      </c>
      <c r="T4" s="210">
        <v>0.54</v>
      </c>
      <c r="U4" s="210">
        <v>0.6</v>
      </c>
      <c r="V4" s="210">
        <v>0.36</v>
      </c>
      <c r="W4" s="232">
        <v>5655.2057076158908</v>
      </c>
      <c r="X4" s="232">
        <v>5426.0994675561979</v>
      </c>
      <c r="Y4" s="211"/>
    </row>
    <row r="5" spans="2:25" x14ac:dyDescent="0.3">
      <c r="B5" s="206">
        <v>2</v>
      </c>
      <c r="C5" s="230" t="s">
        <v>8</v>
      </c>
      <c r="D5" s="230" t="s">
        <v>266</v>
      </c>
      <c r="E5" s="230" t="s">
        <v>260</v>
      </c>
      <c r="F5" s="229" t="s">
        <v>270</v>
      </c>
      <c r="G5" s="229" t="s">
        <v>269</v>
      </c>
      <c r="H5" s="233">
        <v>79102267.107999995</v>
      </c>
      <c r="I5" s="233">
        <v>24675713.285999998</v>
      </c>
      <c r="J5" s="233">
        <v>38620263.696000002</v>
      </c>
      <c r="K5" s="233">
        <v>10703822.814999999</v>
      </c>
      <c r="L5" s="233">
        <v>527012.94799999997</v>
      </c>
      <c r="M5" s="233">
        <v>162319.99</v>
      </c>
      <c r="N5" s="233">
        <v>474042.67800000001</v>
      </c>
      <c r="O5" s="233">
        <v>150252.39300000001</v>
      </c>
      <c r="P5" s="213">
        <v>0.62882796859815959</v>
      </c>
      <c r="Q5" s="213">
        <v>7.428029880201989E-2</v>
      </c>
      <c r="R5" s="213">
        <v>0.8</v>
      </c>
      <c r="S5" s="213">
        <v>0.39</v>
      </c>
      <c r="T5" s="213">
        <v>0.54</v>
      </c>
      <c r="U5" s="213">
        <v>0.6</v>
      </c>
      <c r="V5" s="213">
        <v>0.34</v>
      </c>
      <c r="W5" s="233">
        <v>15497.34836858187</v>
      </c>
      <c r="X5" s="233">
        <v>14542.711697218969</v>
      </c>
      <c r="Y5" s="214"/>
    </row>
    <row r="6" spans="2:25" x14ac:dyDescent="0.3">
      <c r="B6" s="206">
        <v>3</v>
      </c>
      <c r="C6" s="230" t="s">
        <v>8</v>
      </c>
      <c r="D6" s="230" t="s">
        <v>267</v>
      </c>
      <c r="E6" s="230" t="s">
        <v>260</v>
      </c>
      <c r="F6" s="229" t="s">
        <v>270</v>
      </c>
      <c r="G6" s="229" t="s">
        <v>269</v>
      </c>
      <c r="H6" s="233">
        <v>80653317.526999995</v>
      </c>
      <c r="I6" s="233">
        <v>22379589.441</v>
      </c>
      <c r="J6" s="233">
        <v>46877708.292000003</v>
      </c>
      <c r="K6" s="233">
        <v>15219442.665999999</v>
      </c>
      <c r="L6" s="233">
        <v>19169845.815000001</v>
      </c>
      <c r="M6" s="233">
        <v>3882903.8309999998</v>
      </c>
      <c r="N6" s="233">
        <v>17698593.669</v>
      </c>
      <c r="O6" s="233">
        <v>4820443.7280000001</v>
      </c>
      <c r="P6" s="213">
        <v>0.62882796859815959</v>
      </c>
      <c r="Q6" s="213">
        <v>7.428029880201989E-2</v>
      </c>
      <c r="R6" s="213">
        <v>0.8</v>
      </c>
      <c r="S6" s="213">
        <v>0.39</v>
      </c>
      <c r="T6" s="213">
        <v>0.55000000000000004</v>
      </c>
      <c r="U6" s="213">
        <v>0.6</v>
      </c>
      <c r="V6" s="213">
        <v>0.33</v>
      </c>
      <c r="W6" s="233">
        <v>563708.69044954481</v>
      </c>
      <c r="X6" s="233">
        <v>540872.54815775866</v>
      </c>
      <c r="Y6" s="215"/>
    </row>
    <row r="7" spans="2:25" x14ac:dyDescent="0.3">
      <c r="B7" s="236">
        <v>4</v>
      </c>
      <c r="C7" s="230" t="s">
        <v>8</v>
      </c>
      <c r="D7" s="230" t="s">
        <v>268</v>
      </c>
      <c r="E7" s="230" t="s">
        <v>260</v>
      </c>
      <c r="F7" s="229" t="s">
        <v>270</v>
      </c>
      <c r="G7" s="229" t="s">
        <v>269</v>
      </c>
      <c r="H7" s="233">
        <v>40112956.048</v>
      </c>
      <c r="I7" s="233">
        <v>10499623.370999999</v>
      </c>
      <c r="J7" s="233">
        <v>26387610.947000001</v>
      </c>
      <c r="K7" s="233">
        <v>7511643.8269999996</v>
      </c>
      <c r="L7" s="233">
        <v>18507879.363000002</v>
      </c>
      <c r="M7" s="233">
        <v>2880776.8590000002</v>
      </c>
      <c r="N7" s="233">
        <v>14104950.807</v>
      </c>
      <c r="O7" s="233">
        <v>2356810.682</v>
      </c>
      <c r="P7" s="213">
        <v>0.62882796859815959</v>
      </c>
      <c r="Q7" s="213">
        <v>7.428029880201989E-2</v>
      </c>
      <c r="R7" s="213">
        <v>0.8</v>
      </c>
      <c r="S7" s="213">
        <v>0.39</v>
      </c>
      <c r="T7" s="213">
        <v>0.56000000000000005</v>
      </c>
      <c r="U7" s="213">
        <v>0.59</v>
      </c>
      <c r="V7" s="213">
        <v>0.32</v>
      </c>
      <c r="W7" s="233">
        <v>544242.89790328965</v>
      </c>
      <c r="X7" s="233">
        <v>522231.76811619347</v>
      </c>
      <c r="Y7" s="215"/>
    </row>
    <row r="8" spans="2:25" x14ac:dyDescent="0.3">
      <c r="B8" s="236">
        <v>5</v>
      </c>
      <c r="C8" s="230" t="s">
        <v>10</v>
      </c>
      <c r="D8" s="230" t="s">
        <v>265</v>
      </c>
      <c r="E8" s="230" t="s">
        <v>260</v>
      </c>
      <c r="F8" s="229" t="s">
        <v>270</v>
      </c>
      <c r="G8" s="229" t="s">
        <v>269</v>
      </c>
      <c r="H8" s="233">
        <v>79122707.738000005</v>
      </c>
      <c r="I8" s="233">
        <v>24878603.392999999</v>
      </c>
      <c r="J8" s="233">
        <v>44232652.983000003</v>
      </c>
      <c r="K8" s="233">
        <v>13868677.391000001</v>
      </c>
      <c r="L8" s="233">
        <v>101400.503</v>
      </c>
      <c r="M8" s="233">
        <v>28990.335999999999</v>
      </c>
      <c r="N8" s="233">
        <v>137649.815</v>
      </c>
      <c r="O8" s="233">
        <v>28368.199000000001</v>
      </c>
      <c r="P8" s="213">
        <v>0.57339338045048327</v>
      </c>
      <c r="Q8" s="213">
        <v>8.2779021481483958E-2</v>
      </c>
      <c r="R8" s="213">
        <v>0.8</v>
      </c>
      <c r="S8" s="213">
        <v>0.36</v>
      </c>
      <c r="T8" s="213">
        <v>0.54</v>
      </c>
      <c r="U8" s="213">
        <v>0.6</v>
      </c>
      <c r="V8" s="213">
        <v>0.36</v>
      </c>
      <c r="W8" s="233">
        <v>3316.1264465013433</v>
      </c>
      <c r="X8" s="233">
        <v>3126.510779797195</v>
      </c>
      <c r="Y8" s="215"/>
    </row>
    <row r="9" spans="2:25" x14ac:dyDescent="0.3">
      <c r="B9" s="206">
        <v>6</v>
      </c>
      <c r="C9" s="230" t="s">
        <v>10</v>
      </c>
      <c r="D9" s="230" t="s">
        <v>266</v>
      </c>
      <c r="E9" s="230" t="s">
        <v>260</v>
      </c>
      <c r="F9" s="229" t="s">
        <v>270</v>
      </c>
      <c r="G9" s="229" t="s">
        <v>269</v>
      </c>
      <c r="H9" s="233">
        <v>79102267.107999995</v>
      </c>
      <c r="I9" s="233">
        <v>24675713.285999998</v>
      </c>
      <c r="J9" s="233">
        <v>38620263.696000002</v>
      </c>
      <c r="K9" s="233">
        <v>10703822.814999999</v>
      </c>
      <c r="L9" s="233">
        <v>313429.25599999999</v>
      </c>
      <c r="M9" s="233">
        <v>100222.758</v>
      </c>
      <c r="N9" s="233">
        <v>-490036.59499999997</v>
      </c>
      <c r="O9" s="233">
        <v>-151709.87700000001</v>
      </c>
      <c r="P9" s="213">
        <v>0.57339338045048327</v>
      </c>
      <c r="Q9" s="213">
        <v>8.2779021481483958E-2</v>
      </c>
      <c r="R9" s="213">
        <v>0.8</v>
      </c>
      <c r="S9" s="213">
        <v>0.39</v>
      </c>
      <c r="T9" s="213">
        <v>0.54</v>
      </c>
      <c r="U9" s="213">
        <v>0.6</v>
      </c>
      <c r="V9" s="213">
        <v>0.34</v>
      </c>
      <c r="W9" s="233">
        <v>10250.156697240311</v>
      </c>
      <c r="X9" s="233">
        <v>9594.6346268071429</v>
      </c>
      <c r="Y9" s="215"/>
    </row>
    <row r="10" spans="2:25" x14ac:dyDescent="0.3">
      <c r="B10" s="206">
        <v>7</v>
      </c>
      <c r="C10" s="230" t="s">
        <v>10</v>
      </c>
      <c r="D10" s="230" t="s">
        <v>267</v>
      </c>
      <c r="E10" s="230" t="s">
        <v>260</v>
      </c>
      <c r="F10" s="229" t="s">
        <v>270</v>
      </c>
      <c r="G10" s="229" t="s">
        <v>269</v>
      </c>
      <c r="H10" s="233">
        <v>80653317.526999995</v>
      </c>
      <c r="I10" s="233">
        <v>22379589.441</v>
      </c>
      <c r="J10" s="233">
        <v>46877708.292000003</v>
      </c>
      <c r="K10" s="233">
        <v>15219442.665999999</v>
      </c>
      <c r="L10" s="233">
        <v>22969300.533</v>
      </c>
      <c r="M10" s="233">
        <v>8298763.665</v>
      </c>
      <c r="N10" s="233">
        <v>15385705.15</v>
      </c>
      <c r="O10" s="233">
        <v>6526668.9809999997</v>
      </c>
      <c r="P10" s="213">
        <v>0.57339338045048327</v>
      </c>
      <c r="Q10" s="213">
        <v>8.2779021481483958E-2</v>
      </c>
      <c r="R10" s="213">
        <v>0.8</v>
      </c>
      <c r="S10" s="213">
        <v>0.39</v>
      </c>
      <c r="T10" s="213">
        <v>0.55000000000000004</v>
      </c>
      <c r="U10" s="213">
        <v>0.6</v>
      </c>
      <c r="V10" s="213">
        <v>0.33</v>
      </c>
      <c r="W10" s="233">
        <v>751170.87885738793</v>
      </c>
      <c r="X10" s="233">
        <v>692913.06513702753</v>
      </c>
      <c r="Y10" s="215"/>
    </row>
    <row r="11" spans="2:25" x14ac:dyDescent="0.3">
      <c r="B11" s="206">
        <v>8</v>
      </c>
      <c r="C11" s="230" t="s">
        <v>10</v>
      </c>
      <c r="D11" s="230" t="s">
        <v>268</v>
      </c>
      <c r="E11" s="230" t="s">
        <v>260</v>
      </c>
      <c r="F11" s="229" t="s">
        <v>270</v>
      </c>
      <c r="G11" s="229" t="s">
        <v>269</v>
      </c>
      <c r="H11" s="233">
        <v>40112956.048</v>
      </c>
      <c r="I11" s="233">
        <v>10499623.370999999</v>
      </c>
      <c r="J11" s="233">
        <v>26387610.947000001</v>
      </c>
      <c r="K11" s="233">
        <v>7511643.8269999996</v>
      </c>
      <c r="L11" s="233">
        <v>21605072.263999999</v>
      </c>
      <c r="M11" s="233">
        <v>7618845.8509999998</v>
      </c>
      <c r="N11" s="233">
        <v>12282660.140000001</v>
      </c>
      <c r="O11" s="233">
        <v>5154833.1449999996</v>
      </c>
      <c r="P11" s="213">
        <v>0.57339338045048327</v>
      </c>
      <c r="Q11" s="213">
        <v>8.2779021481483958E-2</v>
      </c>
      <c r="R11" s="213">
        <v>0.8</v>
      </c>
      <c r="S11" s="213">
        <v>0.39</v>
      </c>
      <c r="T11" s="213">
        <v>0.56000000000000005</v>
      </c>
      <c r="U11" s="213">
        <v>0.59</v>
      </c>
      <c r="V11" s="213">
        <v>0.32</v>
      </c>
      <c r="W11" s="233">
        <v>706556.17470849573</v>
      </c>
      <c r="X11" s="233">
        <v>622954.02528522117</v>
      </c>
      <c r="Y11" s="215"/>
    </row>
    <row r="12" spans="2:25" x14ac:dyDescent="0.3">
      <c r="B12" s="206">
        <v>9</v>
      </c>
      <c r="C12" s="230" t="s">
        <v>9</v>
      </c>
      <c r="D12" s="230" t="s">
        <v>264</v>
      </c>
      <c r="E12" s="230" t="s">
        <v>259</v>
      </c>
      <c r="F12" s="229" t="s">
        <v>270</v>
      </c>
      <c r="G12" s="229" t="s">
        <v>269</v>
      </c>
      <c r="H12" s="233">
        <v>5223856.13</v>
      </c>
      <c r="I12" s="233">
        <v>2412802.8640000001</v>
      </c>
      <c r="J12" s="233">
        <v>2535924.79</v>
      </c>
      <c r="K12" s="233">
        <v>1668497.709</v>
      </c>
      <c r="L12" s="233">
        <v>37594.019999999997</v>
      </c>
      <c r="M12" s="233">
        <v>15393.04</v>
      </c>
      <c r="N12" s="233">
        <v>26243.091</v>
      </c>
      <c r="O12" s="233">
        <v>7938.5519999999997</v>
      </c>
      <c r="P12" s="213">
        <v>0.41720890001761007</v>
      </c>
      <c r="Q12" s="213">
        <v>0.10080131260849</v>
      </c>
      <c r="R12" s="213">
        <v>0.8</v>
      </c>
      <c r="S12" s="213">
        <v>0.32</v>
      </c>
      <c r="T12" s="213">
        <v>0.57999999999999996</v>
      </c>
      <c r="U12" s="213">
        <v>0.55000000000000004</v>
      </c>
      <c r="V12" s="213">
        <v>0.32</v>
      </c>
      <c r="W12" s="233">
        <v>1480.756556325126</v>
      </c>
      <c r="X12" s="233">
        <v>874.45414701173911</v>
      </c>
      <c r="Y12" s="215"/>
    </row>
    <row r="13" spans="2:25" x14ac:dyDescent="0.3">
      <c r="B13" s="206">
        <v>10</v>
      </c>
      <c r="C13" s="230" t="s">
        <v>9</v>
      </c>
      <c r="D13" s="230" t="s">
        <v>265</v>
      </c>
      <c r="E13" s="230" t="s">
        <v>259</v>
      </c>
      <c r="F13" s="229" t="s">
        <v>270</v>
      </c>
      <c r="G13" s="229" t="s">
        <v>269</v>
      </c>
      <c r="H13" s="233">
        <v>8289061.3859999999</v>
      </c>
      <c r="I13" s="233">
        <v>3965455.5350000001</v>
      </c>
      <c r="J13" s="233">
        <v>3153812.0419999999</v>
      </c>
      <c r="K13" s="233">
        <v>1655107.162</v>
      </c>
      <c r="L13" s="233">
        <v>207109.80499999999</v>
      </c>
      <c r="M13" s="233">
        <v>50539.226000000002</v>
      </c>
      <c r="N13" s="233">
        <v>132293.65100000001</v>
      </c>
      <c r="O13" s="233">
        <v>49940.05</v>
      </c>
      <c r="P13" s="213">
        <v>0.41720890001761007</v>
      </c>
      <c r="Q13" s="213">
        <v>0.10080131260849</v>
      </c>
      <c r="R13" s="213">
        <v>0.8</v>
      </c>
      <c r="S13" s="213">
        <v>0.33</v>
      </c>
      <c r="T13" s="213">
        <v>0.56999999999999995</v>
      </c>
      <c r="U13" s="213">
        <v>0.55000000000000004</v>
      </c>
      <c r="V13" s="213">
        <v>0.32</v>
      </c>
      <c r="W13" s="233">
        <v>8157.6591604983541</v>
      </c>
      <c r="X13" s="233">
        <v>7759.5304674185445</v>
      </c>
      <c r="Y13" s="215"/>
    </row>
    <row r="14" spans="2:25" x14ac:dyDescent="0.3">
      <c r="B14" s="206">
        <v>11</v>
      </c>
      <c r="C14" s="230" t="s">
        <v>9</v>
      </c>
      <c r="D14" s="230" t="s">
        <v>266</v>
      </c>
      <c r="E14" s="230" t="s">
        <v>259</v>
      </c>
      <c r="F14" s="229" t="s">
        <v>270</v>
      </c>
      <c r="G14" s="229" t="s">
        <v>269</v>
      </c>
      <c r="H14" s="233">
        <v>8016698.3470000001</v>
      </c>
      <c r="I14" s="233">
        <v>3637784.628</v>
      </c>
      <c r="J14" s="233">
        <v>3137292.4789999998</v>
      </c>
      <c r="K14" s="233">
        <v>1666860.37</v>
      </c>
      <c r="L14" s="233">
        <v>718704.90800000005</v>
      </c>
      <c r="M14" s="233">
        <v>131154.554</v>
      </c>
      <c r="N14" s="233">
        <v>361720.88900000002</v>
      </c>
      <c r="O14" s="233">
        <v>85627.955000000002</v>
      </c>
      <c r="P14" s="213">
        <v>0.41720890001761007</v>
      </c>
      <c r="Q14" s="213">
        <v>0.10080131260849</v>
      </c>
      <c r="R14" s="213">
        <v>0.8</v>
      </c>
      <c r="S14" s="213">
        <v>0.33</v>
      </c>
      <c r="T14" s="213">
        <v>0.56999999999999995</v>
      </c>
      <c r="U14" s="213">
        <v>0.55000000000000004</v>
      </c>
      <c r="V14" s="213">
        <v>0.32</v>
      </c>
      <c r="W14" s="233">
        <v>28308.411938495039</v>
      </c>
      <c r="X14" s="233">
        <v>27275.226523754121</v>
      </c>
      <c r="Y14" s="215"/>
    </row>
    <row r="15" spans="2:25" x14ac:dyDescent="0.3">
      <c r="B15" s="206">
        <v>12</v>
      </c>
      <c r="C15" s="230" t="s">
        <v>9</v>
      </c>
      <c r="D15" s="230" t="s">
        <v>267</v>
      </c>
      <c r="E15" s="230" t="s">
        <v>259</v>
      </c>
      <c r="F15" s="229" t="s">
        <v>270</v>
      </c>
      <c r="G15" s="229" t="s">
        <v>269</v>
      </c>
      <c r="H15" s="233">
        <v>7204956.2300000004</v>
      </c>
      <c r="I15" s="233">
        <v>3211356.45</v>
      </c>
      <c r="J15" s="233">
        <v>4376375.4740000004</v>
      </c>
      <c r="K15" s="233">
        <v>2276404.463</v>
      </c>
      <c r="L15" s="233">
        <v>2149270.5750000002</v>
      </c>
      <c r="M15" s="233">
        <v>541190.67299999995</v>
      </c>
      <c r="N15" s="233">
        <v>520789.11599999998</v>
      </c>
      <c r="O15" s="233">
        <v>180041.163</v>
      </c>
      <c r="P15" s="213">
        <v>0.41720890001761007</v>
      </c>
      <c r="Q15" s="213">
        <v>0.10080131260849</v>
      </c>
      <c r="R15" s="213">
        <v>0.8</v>
      </c>
      <c r="S15" s="213">
        <v>0.35499999999999998</v>
      </c>
      <c r="T15" s="213">
        <v>0.54500000000000004</v>
      </c>
      <c r="U15" s="213">
        <v>0.56999999999999995</v>
      </c>
      <c r="V15" s="213">
        <v>0.32</v>
      </c>
      <c r="W15" s="233">
        <v>84655.657874519835</v>
      </c>
      <c r="X15" s="233">
        <v>63339.192190170419</v>
      </c>
      <c r="Y15" s="215"/>
    </row>
    <row r="16" spans="2:25" x14ac:dyDescent="0.3">
      <c r="B16" s="206">
        <v>13</v>
      </c>
      <c r="C16" s="230" t="s">
        <v>9</v>
      </c>
      <c r="D16" s="230" t="s">
        <v>268</v>
      </c>
      <c r="E16" s="230" t="s">
        <v>259</v>
      </c>
      <c r="F16" s="229" t="s">
        <v>270</v>
      </c>
      <c r="G16" s="229" t="s">
        <v>269</v>
      </c>
      <c r="H16" s="233">
        <v>4544758.9249999998</v>
      </c>
      <c r="I16" s="233">
        <v>1823726.4480000001</v>
      </c>
      <c r="J16" s="233">
        <v>6873113.1469999999</v>
      </c>
      <c r="K16" s="233">
        <v>4385366.5939999996</v>
      </c>
      <c r="L16" s="233">
        <v>2520270.3879999998</v>
      </c>
      <c r="M16" s="233">
        <v>817291.32700000005</v>
      </c>
      <c r="N16" s="233">
        <v>5806742.2560000001</v>
      </c>
      <c r="O16" s="233">
        <v>3878745.0619999999</v>
      </c>
      <c r="P16" s="213">
        <v>0.41720890001761007</v>
      </c>
      <c r="Q16" s="213">
        <v>0.10080131260849</v>
      </c>
      <c r="R16" s="213">
        <v>0.8</v>
      </c>
      <c r="S16" s="213">
        <v>0.38</v>
      </c>
      <c r="T16" s="213">
        <v>0.52</v>
      </c>
      <c r="U16" s="213">
        <v>0.56999999999999995</v>
      </c>
      <c r="V16" s="213">
        <v>0.32</v>
      </c>
      <c r="W16" s="233">
        <v>99268.631041399392</v>
      </c>
      <c r="X16" s="233">
        <v>92801.758714000724</v>
      </c>
      <c r="Y16" s="215"/>
    </row>
    <row r="17" spans="2:25" x14ac:dyDescent="0.3">
      <c r="B17" s="206">
        <v>14</v>
      </c>
      <c r="C17" s="230" t="s">
        <v>10</v>
      </c>
      <c r="D17" s="230" t="s">
        <v>265</v>
      </c>
      <c r="E17" s="230" t="s">
        <v>259</v>
      </c>
      <c r="F17" s="229" t="s">
        <v>270</v>
      </c>
      <c r="G17" s="229" t="s">
        <v>269</v>
      </c>
      <c r="H17" s="233">
        <v>8289061.3859999999</v>
      </c>
      <c r="I17" s="233">
        <v>3965455.5350000001</v>
      </c>
      <c r="J17" s="233">
        <v>3153812.0419999999</v>
      </c>
      <c r="K17" s="233">
        <v>1655107.162</v>
      </c>
      <c r="L17" s="233">
        <v>2066.8530000000001</v>
      </c>
      <c r="M17" s="233">
        <v>1446.796</v>
      </c>
      <c r="N17" s="233">
        <v>-96612.228000000003</v>
      </c>
      <c r="O17" s="233">
        <v>-67628.558999999994</v>
      </c>
      <c r="P17" s="213">
        <v>0.57339338045048327</v>
      </c>
      <c r="Q17" s="213">
        <v>8.2779021481483958E-2</v>
      </c>
      <c r="R17" s="213">
        <v>0.8</v>
      </c>
      <c r="S17" s="213">
        <v>0.33</v>
      </c>
      <c r="T17" s="213">
        <v>0.56999999999999995</v>
      </c>
      <c r="U17" s="213">
        <v>0.55000000000000004</v>
      </c>
      <c r="V17" s="213">
        <v>0.32</v>
      </c>
      <c r="W17" s="233">
        <v>67.592819478743067</v>
      </c>
      <c r="X17" s="233">
        <v>58.129831946398021</v>
      </c>
      <c r="Y17" s="215"/>
    </row>
    <row r="18" spans="2:25" x14ac:dyDescent="0.3">
      <c r="B18" s="206">
        <v>15</v>
      </c>
      <c r="C18" s="230" t="s">
        <v>10</v>
      </c>
      <c r="D18" s="230" t="s">
        <v>266</v>
      </c>
      <c r="E18" s="230" t="s">
        <v>259</v>
      </c>
      <c r="F18" s="229" t="s">
        <v>270</v>
      </c>
      <c r="G18" s="229" t="s">
        <v>269</v>
      </c>
      <c r="H18" s="233">
        <v>8016698.3470000001</v>
      </c>
      <c r="I18" s="233">
        <v>3637784.628</v>
      </c>
      <c r="J18" s="233">
        <v>3137292.4789999998</v>
      </c>
      <c r="K18" s="233">
        <v>1666860.37</v>
      </c>
      <c r="L18" s="233">
        <v>15817.763999999999</v>
      </c>
      <c r="M18" s="233">
        <v>11072.434999999999</v>
      </c>
      <c r="N18" s="233">
        <v>88309.14</v>
      </c>
      <c r="O18" s="233">
        <v>61816.398000000001</v>
      </c>
      <c r="P18" s="213">
        <v>0.57339338045048327</v>
      </c>
      <c r="Q18" s="213">
        <v>8.2779021481483958E-2</v>
      </c>
      <c r="R18" s="213">
        <v>0.8</v>
      </c>
      <c r="S18" s="213">
        <v>0.33</v>
      </c>
      <c r="T18" s="213">
        <v>0.56999999999999995</v>
      </c>
      <c r="U18" s="213">
        <v>0.55000000000000004</v>
      </c>
      <c r="V18" s="213">
        <v>0.32</v>
      </c>
      <c r="W18" s="233">
        <v>517.29236022532893</v>
      </c>
      <c r="X18" s="233">
        <v>444.87142848557642</v>
      </c>
      <c r="Y18" s="215"/>
    </row>
    <row r="19" spans="2:25" x14ac:dyDescent="0.3">
      <c r="B19" s="206">
        <v>16</v>
      </c>
      <c r="C19" s="230" t="s">
        <v>10</v>
      </c>
      <c r="D19" s="230" t="s">
        <v>267</v>
      </c>
      <c r="E19" s="230" t="s">
        <v>259</v>
      </c>
      <c r="F19" s="229" t="s">
        <v>270</v>
      </c>
      <c r="G19" s="229" t="s">
        <v>269</v>
      </c>
      <c r="H19" s="233">
        <v>7204956.2300000004</v>
      </c>
      <c r="I19" s="233">
        <v>3211356.45</v>
      </c>
      <c r="J19" s="233">
        <v>4376375.4740000004</v>
      </c>
      <c r="K19" s="233">
        <v>2276404.463</v>
      </c>
      <c r="L19" s="233">
        <v>1608908.182</v>
      </c>
      <c r="M19" s="233">
        <v>1113899.2409999999</v>
      </c>
      <c r="N19" s="233">
        <v>1171319.007</v>
      </c>
      <c r="O19" s="233">
        <v>793686.94799999997</v>
      </c>
      <c r="P19" s="213">
        <v>0.57339338045048327</v>
      </c>
      <c r="Q19" s="213">
        <v>8.2779021481483958E-2</v>
      </c>
      <c r="R19" s="213">
        <v>0.8</v>
      </c>
      <c r="S19" s="213">
        <v>0.35499999999999998</v>
      </c>
      <c r="T19" s="213">
        <v>0.54500000000000004</v>
      </c>
      <c r="U19" s="213">
        <v>0.56999999999999995</v>
      </c>
      <c r="V19" s="213">
        <v>0.32</v>
      </c>
      <c r="W19" s="233">
        <v>52616.533591758205</v>
      </c>
      <c r="X19" s="233">
        <v>19575.763191038939</v>
      </c>
      <c r="Y19" s="215"/>
    </row>
    <row r="20" spans="2:25" x14ac:dyDescent="0.3">
      <c r="B20" s="206">
        <v>17</v>
      </c>
      <c r="C20" s="230" t="s">
        <v>10</v>
      </c>
      <c r="D20" s="230" t="s">
        <v>268</v>
      </c>
      <c r="E20" s="230" t="s">
        <v>259</v>
      </c>
      <c r="F20" s="229" t="s">
        <v>270</v>
      </c>
      <c r="G20" s="229" t="s">
        <v>269</v>
      </c>
      <c r="H20" s="233">
        <v>4544758.9249999998</v>
      </c>
      <c r="I20" s="233">
        <v>1823726.4480000001</v>
      </c>
      <c r="J20" s="233">
        <v>6873113.1469999999</v>
      </c>
      <c r="K20" s="233">
        <v>4385366.5939999996</v>
      </c>
      <c r="L20" s="233">
        <v>2024488.537</v>
      </c>
      <c r="M20" s="233">
        <v>1006435.121</v>
      </c>
      <c r="N20" s="233">
        <v>1066370.8910000001</v>
      </c>
      <c r="O20" s="233">
        <v>506621.53200000001</v>
      </c>
      <c r="P20" s="213">
        <v>0.57339338045048327</v>
      </c>
      <c r="Q20" s="213">
        <v>8.2779021481483958E-2</v>
      </c>
      <c r="R20" s="213">
        <v>0.8</v>
      </c>
      <c r="S20" s="213">
        <v>0.38</v>
      </c>
      <c r="T20" s="213">
        <v>0.52</v>
      </c>
      <c r="U20" s="213">
        <v>0.56999999999999995</v>
      </c>
      <c r="V20" s="213">
        <v>0.32</v>
      </c>
      <c r="W20" s="233">
        <v>66207.363667437559</v>
      </c>
      <c r="X20" s="233">
        <v>33293.65986229296</v>
      </c>
      <c r="Y20" s="215"/>
    </row>
    <row r="21" spans="2:25" x14ac:dyDescent="0.3">
      <c r="B21" s="206">
        <v>18</v>
      </c>
      <c r="C21" s="230" t="s">
        <v>9</v>
      </c>
      <c r="D21" s="230" t="s">
        <v>267</v>
      </c>
      <c r="E21" s="230" t="s">
        <v>262</v>
      </c>
      <c r="F21" s="229"/>
      <c r="G21" s="229" t="s">
        <v>269</v>
      </c>
      <c r="H21" s="233">
        <v>59993198.160999998</v>
      </c>
      <c r="I21" s="233">
        <v>6444802.0970000001</v>
      </c>
      <c r="J21" s="233">
        <v>26698133.616</v>
      </c>
      <c r="K21" s="233">
        <v>2624836.7200000002</v>
      </c>
      <c r="L21" s="233">
        <v>16147.124</v>
      </c>
      <c r="M21" s="233">
        <v>2422.0700000000002</v>
      </c>
      <c r="N21" s="233">
        <v>0</v>
      </c>
      <c r="O21" s="233">
        <v>0</v>
      </c>
      <c r="P21" s="213">
        <v>0.41720890001761007</v>
      </c>
      <c r="Q21" s="213">
        <v>0.10080131260849</v>
      </c>
      <c r="R21" s="213">
        <v>0.71875</v>
      </c>
      <c r="S21" s="213">
        <v>0.33500000000000002</v>
      </c>
      <c r="T21" s="213">
        <v>0.49</v>
      </c>
      <c r="U21" s="213">
        <v>0.45</v>
      </c>
      <c r="V21" s="213">
        <v>0.22</v>
      </c>
      <c r="W21" s="233">
        <v>636.00433602883913</v>
      </c>
      <c r="X21" s="233">
        <v>609.17288759400935</v>
      </c>
      <c r="Y21" s="215"/>
    </row>
    <row r="22" spans="2:25" x14ac:dyDescent="0.3">
      <c r="B22" s="206">
        <v>19</v>
      </c>
      <c r="C22" s="230" t="s">
        <v>9</v>
      </c>
      <c r="D22" s="230" t="s">
        <v>268</v>
      </c>
      <c r="E22" s="230" t="s">
        <v>262</v>
      </c>
      <c r="F22" s="229"/>
      <c r="G22" s="229" t="s">
        <v>269</v>
      </c>
      <c r="H22" s="233">
        <v>22768623.719000001</v>
      </c>
      <c r="I22" s="233">
        <v>3024867.7549999999</v>
      </c>
      <c r="J22" s="233">
        <v>3552872.6889999998</v>
      </c>
      <c r="K22" s="233">
        <v>418214.56099999999</v>
      </c>
      <c r="L22" s="233">
        <v>8146.9449999999997</v>
      </c>
      <c r="M22" s="233">
        <v>3838.6640000000002</v>
      </c>
      <c r="N22" s="233">
        <v>0</v>
      </c>
      <c r="O22" s="233">
        <v>0</v>
      </c>
      <c r="P22" s="213">
        <v>0.41720890001761007</v>
      </c>
      <c r="Q22" s="213">
        <v>0.10080131260849</v>
      </c>
      <c r="R22" s="213">
        <v>0.71875</v>
      </c>
      <c r="S22" s="213">
        <v>0.33500000000000002</v>
      </c>
      <c r="T22" s="213">
        <v>0.49</v>
      </c>
      <c r="U22" s="213">
        <v>0.45</v>
      </c>
      <c r="V22" s="213">
        <v>0.22</v>
      </c>
      <c r="W22" s="233">
        <v>320.89258405387017</v>
      </c>
      <c r="X22" s="233">
        <v>169.69494981487941</v>
      </c>
      <c r="Y22" s="215"/>
    </row>
    <row r="23" spans="2:25" x14ac:dyDescent="0.3">
      <c r="B23" s="206">
        <v>20</v>
      </c>
      <c r="C23" s="230" t="s">
        <v>10</v>
      </c>
      <c r="D23" s="230" t="s">
        <v>264</v>
      </c>
      <c r="E23" s="230" t="s">
        <v>262</v>
      </c>
      <c r="F23" s="229"/>
      <c r="G23" s="229" t="s">
        <v>269</v>
      </c>
      <c r="H23" s="233">
        <v>37292742.346000001</v>
      </c>
      <c r="I23" s="233">
        <v>4512139.9840000002</v>
      </c>
      <c r="J23" s="233">
        <v>21659521.208999999</v>
      </c>
      <c r="K23" s="233">
        <v>3308710.4410000001</v>
      </c>
      <c r="L23" s="233">
        <v>6820.8280000000004</v>
      </c>
      <c r="M23" s="233">
        <v>2486.4070000000002</v>
      </c>
      <c r="N23" s="233">
        <v>-216475.06299999999</v>
      </c>
      <c r="O23" s="233">
        <v>-16524.052</v>
      </c>
      <c r="P23" s="213">
        <v>0.57339338045048327</v>
      </c>
      <c r="Q23" s="213">
        <v>8.2779021481483958E-2</v>
      </c>
      <c r="R23" s="213">
        <v>0.66666700000000001</v>
      </c>
      <c r="S23" s="213">
        <v>0.3</v>
      </c>
      <c r="T23" s="213">
        <v>0.5</v>
      </c>
      <c r="U23" s="213">
        <v>0.4</v>
      </c>
      <c r="V23" s="213">
        <v>0.2</v>
      </c>
      <c r="W23" s="233">
        <v>223.0632733433838</v>
      </c>
      <c r="X23" s="233">
        <v>195.95876688691709</v>
      </c>
      <c r="Y23" s="215"/>
    </row>
    <row r="24" spans="2:25" x14ac:dyDescent="0.3">
      <c r="B24" s="206">
        <v>21</v>
      </c>
      <c r="C24" s="230" t="s">
        <v>10</v>
      </c>
      <c r="D24" s="230" t="s">
        <v>265</v>
      </c>
      <c r="E24" s="230" t="s">
        <v>262</v>
      </c>
      <c r="F24" s="229"/>
      <c r="G24" s="229" t="s">
        <v>269</v>
      </c>
      <c r="H24" s="233">
        <v>61385863.314999998</v>
      </c>
      <c r="I24" s="233">
        <v>5500895.8499999996</v>
      </c>
      <c r="J24" s="233">
        <v>30088191.427999999</v>
      </c>
      <c r="K24" s="233">
        <v>2196742.9789999998</v>
      </c>
      <c r="L24" s="233">
        <v>15907.341</v>
      </c>
      <c r="M24" s="233">
        <v>3717.221</v>
      </c>
      <c r="N24" s="233">
        <v>873530.36600000004</v>
      </c>
      <c r="O24" s="233">
        <v>18904.900000000001</v>
      </c>
      <c r="P24" s="213">
        <v>0.57339338045048327</v>
      </c>
      <c r="Q24" s="213">
        <v>8.2779021481483958E-2</v>
      </c>
      <c r="R24" s="213">
        <v>0.7</v>
      </c>
      <c r="S24" s="213">
        <v>0.315</v>
      </c>
      <c r="T24" s="213">
        <v>0.5</v>
      </c>
      <c r="U24" s="213">
        <v>0.42</v>
      </c>
      <c r="V24" s="213">
        <v>0.21</v>
      </c>
      <c r="W24" s="233">
        <v>520.22181964627077</v>
      </c>
      <c r="X24" s="233">
        <v>398.65659559820557</v>
      </c>
      <c r="Y24" s="215"/>
    </row>
    <row r="25" spans="2:25" x14ac:dyDescent="0.3">
      <c r="B25" s="206">
        <v>22</v>
      </c>
      <c r="C25" s="230" t="s">
        <v>10</v>
      </c>
      <c r="D25" s="230" t="s">
        <v>266</v>
      </c>
      <c r="E25" s="230" t="s">
        <v>262</v>
      </c>
      <c r="F25" s="229"/>
      <c r="G25" s="229" t="s">
        <v>269</v>
      </c>
      <c r="H25" s="233">
        <v>61381738.138999999</v>
      </c>
      <c r="I25" s="233">
        <v>6048892.2470000004</v>
      </c>
      <c r="J25" s="233">
        <v>18482686.703000002</v>
      </c>
      <c r="K25" s="233">
        <v>2299028.764</v>
      </c>
      <c r="L25" s="233">
        <v>3369979.76</v>
      </c>
      <c r="M25" s="233">
        <v>415458.24</v>
      </c>
      <c r="N25" s="233">
        <v>542903.50899999996</v>
      </c>
      <c r="O25" s="233">
        <v>278646.44199999998</v>
      </c>
      <c r="P25" s="213">
        <v>0.57339338045048327</v>
      </c>
      <c r="Q25" s="213">
        <v>8.2779021481483958E-2</v>
      </c>
      <c r="R25" s="213">
        <v>0.7</v>
      </c>
      <c r="S25" s="213">
        <v>0.32500000000000001</v>
      </c>
      <c r="T25" s="213">
        <v>0.5</v>
      </c>
      <c r="U25" s="213">
        <v>0.43</v>
      </c>
      <c r="V25" s="213">
        <v>0.22</v>
      </c>
      <c r="W25" s="233">
        <v>110209.3054341768</v>
      </c>
      <c r="X25" s="233">
        <v>96622.468916409634</v>
      </c>
      <c r="Y25" s="215"/>
    </row>
    <row r="26" spans="2:25" x14ac:dyDescent="0.3">
      <c r="B26" s="206">
        <v>23</v>
      </c>
      <c r="C26" s="230" t="s">
        <v>10</v>
      </c>
      <c r="D26" s="230" t="s">
        <v>267</v>
      </c>
      <c r="E26" s="230" t="s">
        <v>262</v>
      </c>
      <c r="F26" s="229"/>
      <c r="G26" s="229" t="s">
        <v>269</v>
      </c>
      <c r="H26" s="233">
        <v>59993198.160999998</v>
      </c>
      <c r="I26" s="233">
        <v>6444802.0970000001</v>
      </c>
      <c r="J26" s="233">
        <v>26698133.616</v>
      </c>
      <c r="K26" s="233">
        <v>2624836.7200000002</v>
      </c>
      <c r="L26" s="233">
        <v>40583366.917000003</v>
      </c>
      <c r="M26" s="233">
        <v>4826105.2050000001</v>
      </c>
      <c r="N26" s="233">
        <v>7619628.04</v>
      </c>
      <c r="O26" s="233">
        <v>1018483.856</v>
      </c>
      <c r="P26" s="213">
        <v>0.57339338045048327</v>
      </c>
      <c r="Q26" s="213">
        <v>8.2779021481483958E-2</v>
      </c>
      <c r="R26" s="213">
        <v>0.71875</v>
      </c>
      <c r="S26" s="213">
        <v>0.33500000000000002</v>
      </c>
      <c r="T26" s="213">
        <v>0.49</v>
      </c>
      <c r="U26" s="213">
        <v>0.45</v>
      </c>
      <c r="V26" s="213">
        <v>0.22</v>
      </c>
      <c r="W26" s="233">
        <v>1327208.172936609</v>
      </c>
      <c r="X26" s="233">
        <v>1252441.06574335</v>
      </c>
      <c r="Y26" s="215"/>
    </row>
    <row r="27" spans="2:25" x14ac:dyDescent="0.3">
      <c r="B27" s="206">
        <v>24</v>
      </c>
      <c r="C27" s="230" t="s">
        <v>10</v>
      </c>
      <c r="D27" s="230" t="s">
        <v>268</v>
      </c>
      <c r="E27" s="230" t="s">
        <v>262</v>
      </c>
      <c r="F27" s="229"/>
      <c r="G27" s="229" t="s">
        <v>271</v>
      </c>
      <c r="H27" s="233">
        <v>22768623.719000001</v>
      </c>
      <c r="I27" s="233">
        <v>3024867.7549999999</v>
      </c>
      <c r="J27" s="233">
        <v>3552872.6889999998</v>
      </c>
      <c r="K27" s="233">
        <v>418214.56099999999</v>
      </c>
      <c r="L27" s="233">
        <v>22760476.774</v>
      </c>
      <c r="M27" s="233">
        <v>3021029.091</v>
      </c>
      <c r="N27" s="233">
        <v>3552872.6889999998</v>
      </c>
      <c r="O27" s="233">
        <v>418214.56099999999</v>
      </c>
      <c r="P27" s="213">
        <v>0.57339338045048327</v>
      </c>
      <c r="Q27" s="213">
        <v>8.2779021481483958E-2</v>
      </c>
      <c r="R27" s="213">
        <v>0.71875</v>
      </c>
      <c r="S27" s="213">
        <v>0.33500000000000002</v>
      </c>
      <c r="T27" s="213">
        <v>0.49</v>
      </c>
      <c r="U27" s="213">
        <v>0.45</v>
      </c>
      <c r="V27" s="213">
        <v>0.22</v>
      </c>
      <c r="W27" s="233">
        <v>744341.6623408061</v>
      </c>
      <c r="X27" s="233">
        <v>713579.83299279388</v>
      </c>
      <c r="Y27" s="215"/>
    </row>
    <row r="28" spans="2:25" x14ac:dyDescent="0.3">
      <c r="B28" s="206">
        <v>25</v>
      </c>
      <c r="C28" s="230" t="s">
        <v>10</v>
      </c>
      <c r="D28" s="230" t="s">
        <v>264</v>
      </c>
      <c r="E28" s="230" t="s">
        <v>261</v>
      </c>
      <c r="F28" s="229" t="s">
        <v>270</v>
      </c>
      <c r="G28" s="229" t="s">
        <v>269</v>
      </c>
      <c r="H28" s="233">
        <v>34210722.193000004</v>
      </c>
      <c r="I28" s="233">
        <v>6583947.3830000004</v>
      </c>
      <c r="J28" s="233">
        <v>18634493.835999999</v>
      </c>
      <c r="K28" s="233">
        <v>5358642.2110000001</v>
      </c>
      <c r="L28" s="233">
        <v>983.48299999999995</v>
      </c>
      <c r="M28" s="233">
        <v>75.632999999999996</v>
      </c>
      <c r="N28" s="233">
        <v>-32772.714999999997</v>
      </c>
      <c r="O28" s="233">
        <v>-9596.4789999999994</v>
      </c>
      <c r="P28" s="213">
        <v>0.57339338045048327</v>
      </c>
      <c r="Q28" s="213">
        <v>8.2779021481483958E-2</v>
      </c>
      <c r="R28" s="213">
        <v>0.5</v>
      </c>
      <c r="S28" s="213">
        <v>0.36</v>
      </c>
      <c r="T28" s="213">
        <v>0.59</v>
      </c>
      <c r="U28" s="213">
        <v>0.45</v>
      </c>
      <c r="V28" s="213">
        <v>0.25</v>
      </c>
      <c r="W28" s="233">
        <v>32.163094752304083</v>
      </c>
      <c r="X28" s="233">
        <v>30.926372133398061</v>
      </c>
      <c r="Y28" s="215"/>
    </row>
    <row r="29" spans="2:25" x14ac:dyDescent="0.3">
      <c r="B29" s="206">
        <v>26</v>
      </c>
      <c r="C29" s="230" t="s">
        <v>10</v>
      </c>
      <c r="D29" s="230" t="s">
        <v>265</v>
      </c>
      <c r="E29" s="230" t="s">
        <v>261</v>
      </c>
      <c r="F29" s="229" t="s">
        <v>270</v>
      </c>
      <c r="G29" s="229" t="s">
        <v>272</v>
      </c>
      <c r="H29" s="233">
        <v>70450830.637999997</v>
      </c>
      <c r="I29" s="233">
        <v>11898692.725</v>
      </c>
      <c r="J29" s="233">
        <v>29354399.129000001</v>
      </c>
      <c r="K29" s="233">
        <v>8967367.8560000006</v>
      </c>
      <c r="L29" s="233">
        <v>113879.719</v>
      </c>
      <c r="M29" s="233">
        <v>857.61900000000003</v>
      </c>
      <c r="N29" s="233">
        <v>79262.911999999997</v>
      </c>
      <c r="O29" s="233">
        <v>30840.46</v>
      </c>
      <c r="P29" s="213">
        <v>0.57339338045048327</v>
      </c>
      <c r="Q29" s="213">
        <v>8.2779021481483958E-2</v>
      </c>
      <c r="R29" s="213">
        <v>0.5</v>
      </c>
      <c r="S29" s="213">
        <v>0.36</v>
      </c>
      <c r="T29" s="213">
        <v>0.59</v>
      </c>
      <c r="U29" s="213">
        <v>0.45</v>
      </c>
      <c r="V29" s="213">
        <v>0.25</v>
      </c>
      <c r="W29" s="233">
        <v>3724.2374221349978</v>
      </c>
      <c r="X29" s="233">
        <v>3710.213955965658</v>
      </c>
      <c r="Y29" s="215"/>
    </row>
    <row r="30" spans="2:25" x14ac:dyDescent="0.3">
      <c r="B30" s="206">
        <v>27</v>
      </c>
      <c r="C30" s="230" t="s">
        <v>10</v>
      </c>
      <c r="D30" s="230" t="s">
        <v>266</v>
      </c>
      <c r="E30" s="230" t="s">
        <v>261</v>
      </c>
      <c r="F30" s="229" t="s">
        <v>270</v>
      </c>
      <c r="G30" s="229" t="s">
        <v>271</v>
      </c>
      <c r="H30" s="233">
        <v>65396332.464000002</v>
      </c>
      <c r="I30" s="233">
        <v>14082728.527000001</v>
      </c>
      <c r="J30" s="233">
        <v>23016525.752</v>
      </c>
      <c r="K30" s="233">
        <v>8719596.5289999992</v>
      </c>
      <c r="L30" s="233">
        <v>547354.42200000002</v>
      </c>
      <c r="M30" s="233">
        <v>1977.598</v>
      </c>
      <c r="N30" s="233">
        <v>124027.117</v>
      </c>
      <c r="O30" s="233">
        <v>37581.08</v>
      </c>
      <c r="P30" s="213">
        <v>0.57339338045048327</v>
      </c>
      <c r="Q30" s="213">
        <v>8.2779021481483958E-2</v>
      </c>
      <c r="R30" s="213">
        <v>0.5</v>
      </c>
      <c r="S30" s="213">
        <v>0.36</v>
      </c>
      <c r="T30" s="213">
        <v>0.59</v>
      </c>
      <c r="U30" s="213">
        <v>0.45</v>
      </c>
      <c r="V30" s="213">
        <v>0.25</v>
      </c>
      <c r="W30" s="233">
        <v>17900.270912886459</v>
      </c>
      <c r="X30" s="233">
        <v>17835.597022380171</v>
      </c>
      <c r="Y30" s="215"/>
    </row>
    <row r="31" spans="2:25" x14ac:dyDescent="0.3">
      <c r="B31" s="206">
        <v>28</v>
      </c>
      <c r="C31" s="230" t="s">
        <v>10</v>
      </c>
      <c r="D31" s="230" t="s">
        <v>267</v>
      </c>
      <c r="E31" s="230" t="s">
        <v>261</v>
      </c>
      <c r="F31" s="229" t="s">
        <v>270</v>
      </c>
      <c r="G31" s="229" t="s">
        <v>269</v>
      </c>
      <c r="H31" s="233">
        <v>64664119.653999999</v>
      </c>
      <c r="I31" s="233">
        <v>9508660.3870000001</v>
      </c>
      <c r="J31" s="233">
        <v>18710546.991999999</v>
      </c>
      <c r="K31" s="233">
        <v>5257944.6210000003</v>
      </c>
      <c r="L31" s="233">
        <v>17581837.772999998</v>
      </c>
      <c r="M31" s="233">
        <v>270803.13199999998</v>
      </c>
      <c r="N31" s="233">
        <v>975472.723</v>
      </c>
      <c r="O31" s="233">
        <v>176114.696</v>
      </c>
      <c r="P31" s="213">
        <v>0.57339338045048327</v>
      </c>
      <c r="Q31" s="213">
        <v>8.2779021481483958E-2</v>
      </c>
      <c r="R31" s="213">
        <v>0.5</v>
      </c>
      <c r="S31" s="213">
        <v>0.36</v>
      </c>
      <c r="T31" s="213">
        <v>0.59</v>
      </c>
      <c r="U31" s="213">
        <v>0.45</v>
      </c>
      <c r="V31" s="213">
        <v>0.25</v>
      </c>
      <c r="W31" s="233">
        <v>574983.31361453421</v>
      </c>
      <c r="X31" s="233">
        <v>566127.16989481065</v>
      </c>
      <c r="Y31" s="215"/>
    </row>
    <row r="32" spans="2:25" x14ac:dyDescent="0.3">
      <c r="B32" s="206">
        <v>29</v>
      </c>
      <c r="C32" s="230" t="s">
        <v>10</v>
      </c>
      <c r="D32" s="230" t="s">
        <v>268</v>
      </c>
      <c r="E32" s="230" t="s">
        <v>261</v>
      </c>
      <c r="F32" s="229" t="s">
        <v>275</v>
      </c>
      <c r="G32" s="229" t="s">
        <v>276</v>
      </c>
      <c r="H32" s="233">
        <v>36028807.788000003</v>
      </c>
      <c r="I32" s="233">
        <v>5481319.9359999998</v>
      </c>
      <c r="J32" s="233">
        <v>10043617.255000001</v>
      </c>
      <c r="K32" s="233">
        <v>2476942.0869999998</v>
      </c>
      <c r="L32" s="233">
        <v>18028611.835000001</v>
      </c>
      <c r="M32" s="233">
        <v>342708.62900000002</v>
      </c>
      <c r="N32" s="233">
        <v>1298443.53</v>
      </c>
      <c r="O32" s="233">
        <v>158599.954</v>
      </c>
      <c r="P32" s="213">
        <v>0.57339338045048327</v>
      </c>
      <c r="Q32" s="213">
        <v>8.2779021481483958E-2</v>
      </c>
      <c r="R32" s="213">
        <v>0.5</v>
      </c>
      <c r="S32" s="213">
        <v>0.36</v>
      </c>
      <c r="T32" s="213">
        <v>0.59</v>
      </c>
      <c r="U32" s="213">
        <v>0.45</v>
      </c>
      <c r="V32" s="213">
        <v>0.27</v>
      </c>
      <c r="W32" s="233">
        <v>589594.27942610066</v>
      </c>
      <c r="X32" s="233">
        <v>578386.59194479918</v>
      </c>
      <c r="Y32" s="215"/>
    </row>
    <row r="33" spans="2:25" x14ac:dyDescent="0.3">
      <c r="B33" s="206">
        <v>30</v>
      </c>
      <c r="C33" s="230" t="s">
        <v>13</v>
      </c>
      <c r="D33" s="230" t="s">
        <v>264</v>
      </c>
      <c r="E33" s="230" t="s">
        <v>261</v>
      </c>
      <c r="F33" s="229" t="s">
        <v>275</v>
      </c>
      <c r="G33" s="229" t="s">
        <v>276</v>
      </c>
      <c r="H33" s="233">
        <v>34210722.193000004</v>
      </c>
      <c r="I33" s="233">
        <v>6583947.3830000004</v>
      </c>
      <c r="J33" s="233">
        <v>18634493.835999999</v>
      </c>
      <c r="K33" s="233">
        <v>5358642.2110000001</v>
      </c>
      <c r="L33" s="233">
        <v>1118.6120000000001</v>
      </c>
      <c r="M33" s="233">
        <v>335.58199999999999</v>
      </c>
      <c r="N33" s="233">
        <v>142681.28700000001</v>
      </c>
      <c r="O33" s="233">
        <v>56768.44</v>
      </c>
      <c r="P33" s="213">
        <v>0.64185742442813798</v>
      </c>
      <c r="Q33" s="213">
        <v>4.2608568356321298E-2</v>
      </c>
      <c r="R33" s="213">
        <v>0.5</v>
      </c>
      <c r="S33" s="213">
        <v>0.36</v>
      </c>
      <c r="T33" s="213">
        <v>0.59</v>
      </c>
      <c r="U33" s="213">
        <v>0.45</v>
      </c>
      <c r="V33" s="213">
        <v>0.25</v>
      </c>
      <c r="W33" s="233">
        <v>18.922705242481229</v>
      </c>
      <c r="X33" s="233">
        <v>16.084312988443369</v>
      </c>
      <c r="Y33" s="215"/>
    </row>
    <row r="34" spans="2:25" x14ac:dyDescent="0.3">
      <c r="B34" s="206">
        <v>31</v>
      </c>
      <c r="C34" s="230" t="s">
        <v>13</v>
      </c>
      <c r="D34" s="230" t="s">
        <v>265</v>
      </c>
      <c r="E34" s="230" t="s">
        <v>261</v>
      </c>
      <c r="F34" s="229" t="s">
        <v>275</v>
      </c>
      <c r="G34" s="229" t="s">
        <v>277</v>
      </c>
      <c r="H34" s="233">
        <v>70450830.637999997</v>
      </c>
      <c r="I34" s="233">
        <v>11898692.725</v>
      </c>
      <c r="J34" s="233">
        <v>29354399.129000001</v>
      </c>
      <c r="K34" s="233">
        <v>8967367.8560000006</v>
      </c>
      <c r="L34" s="233">
        <v>73778.554000000004</v>
      </c>
      <c r="M34" s="233">
        <v>37080.197</v>
      </c>
      <c r="N34" s="233">
        <v>1740340.6569999999</v>
      </c>
      <c r="O34" s="233">
        <v>815009.11399999994</v>
      </c>
      <c r="P34" s="213">
        <v>0.64185742442813798</v>
      </c>
      <c r="Q34" s="213">
        <v>4.2608568356321298E-2</v>
      </c>
      <c r="R34" s="213">
        <v>0.5</v>
      </c>
      <c r="S34" s="213">
        <v>0.36</v>
      </c>
      <c r="T34" s="213">
        <v>0.59</v>
      </c>
      <c r="U34" s="213">
        <v>0.45</v>
      </c>
      <c r="V34" s="213">
        <v>0.25</v>
      </c>
      <c r="W34" s="233">
        <v>1248.0554745313909</v>
      </c>
      <c r="X34" s="233">
        <v>934.42678195221526</v>
      </c>
      <c r="Y34" s="215"/>
    </row>
    <row r="35" spans="2:25" x14ac:dyDescent="0.3">
      <c r="B35" s="206">
        <v>32</v>
      </c>
      <c r="C35" s="230" t="s">
        <v>13</v>
      </c>
      <c r="D35" s="230" t="s">
        <v>266</v>
      </c>
      <c r="E35" s="230" t="s">
        <v>261</v>
      </c>
      <c r="F35" s="229" t="s">
        <v>275</v>
      </c>
      <c r="G35" s="229" t="s">
        <v>276</v>
      </c>
      <c r="H35" s="233">
        <v>65396332.464000002</v>
      </c>
      <c r="I35" s="233">
        <v>14082728.527000001</v>
      </c>
      <c r="J35" s="233">
        <v>23016525.752</v>
      </c>
      <c r="K35" s="233">
        <v>8719596.5289999992</v>
      </c>
      <c r="L35" s="233">
        <v>306086.01</v>
      </c>
      <c r="M35" s="233">
        <v>111250.85799999999</v>
      </c>
      <c r="N35" s="233">
        <v>2463138.1030000001</v>
      </c>
      <c r="O35" s="233">
        <v>929653.43799999997</v>
      </c>
      <c r="P35" s="213">
        <v>0.64185742442813798</v>
      </c>
      <c r="Q35" s="213">
        <v>4.2608568356321298E-2</v>
      </c>
      <c r="R35" s="213">
        <v>0.5</v>
      </c>
      <c r="S35" s="213">
        <v>0.36</v>
      </c>
      <c r="T35" s="213">
        <v>0.59</v>
      </c>
      <c r="U35" s="213">
        <v>0.45</v>
      </c>
      <c r="V35" s="213">
        <v>0.25</v>
      </c>
      <c r="W35" s="233">
        <v>5177.8233612092972</v>
      </c>
      <c r="X35" s="233">
        <v>3295.877526746176</v>
      </c>
      <c r="Y35" s="215"/>
    </row>
    <row r="36" spans="2:25" x14ac:dyDescent="0.3">
      <c r="B36" s="206">
        <v>33</v>
      </c>
      <c r="C36" s="230" t="s">
        <v>13</v>
      </c>
      <c r="D36" s="230" t="s">
        <v>267</v>
      </c>
      <c r="E36" s="230" t="s">
        <v>261</v>
      </c>
      <c r="F36" s="229" t="s">
        <v>275</v>
      </c>
      <c r="G36" s="229" t="s">
        <v>277</v>
      </c>
      <c r="H36" s="233">
        <v>64664119.653999999</v>
      </c>
      <c r="I36" s="233">
        <v>9508660.3870000001</v>
      </c>
      <c r="J36" s="233">
        <v>18710546.991999999</v>
      </c>
      <c r="K36" s="233">
        <v>5257944.6210000003</v>
      </c>
      <c r="L36" s="233">
        <v>14176329.813999999</v>
      </c>
      <c r="M36" s="233">
        <v>4321245.5049999999</v>
      </c>
      <c r="N36" s="233">
        <v>8647849.4460000005</v>
      </c>
      <c r="O36" s="233">
        <v>2627134.014</v>
      </c>
      <c r="P36" s="213">
        <v>0.64185742442813798</v>
      </c>
      <c r="Q36" s="213">
        <v>4.2608568356321298E-2</v>
      </c>
      <c r="R36" s="213">
        <v>0.5</v>
      </c>
      <c r="S36" s="213">
        <v>0.36</v>
      </c>
      <c r="T36" s="213">
        <v>0.59</v>
      </c>
      <c r="U36" s="213">
        <v>0.45</v>
      </c>
      <c r="V36" s="213">
        <v>0.25</v>
      </c>
      <c r="W36" s="233">
        <v>239810.14907260239</v>
      </c>
      <c r="X36" s="233">
        <v>166710.9377584031</v>
      </c>
      <c r="Y36" s="215"/>
    </row>
    <row r="37" spans="2:25" x14ac:dyDescent="0.3">
      <c r="B37" s="206">
        <v>34</v>
      </c>
      <c r="C37" s="230" t="s">
        <v>13</v>
      </c>
      <c r="D37" s="230" t="s">
        <v>268</v>
      </c>
      <c r="E37" s="230" t="s">
        <v>261</v>
      </c>
      <c r="F37" s="229" t="s">
        <v>275</v>
      </c>
      <c r="G37" s="229" t="s">
        <v>276</v>
      </c>
      <c r="H37" s="233">
        <v>36028807.788000003</v>
      </c>
      <c r="I37" s="233">
        <v>5481319.9359999998</v>
      </c>
      <c r="J37" s="233">
        <v>10043617.255000001</v>
      </c>
      <c r="K37" s="233">
        <v>2476942.0869999998</v>
      </c>
      <c r="L37" s="233">
        <v>17999300.179000001</v>
      </c>
      <c r="M37" s="233">
        <v>5138605.62</v>
      </c>
      <c r="N37" s="233">
        <v>8745173.7249999996</v>
      </c>
      <c r="O37" s="233">
        <v>2318342.1329999999</v>
      </c>
      <c r="P37" s="213">
        <v>0.64185742442813798</v>
      </c>
      <c r="Q37" s="213">
        <v>4.2608568356321298E-2</v>
      </c>
      <c r="R37" s="213">
        <v>0.5</v>
      </c>
      <c r="S37" s="213">
        <v>0.36</v>
      </c>
      <c r="T37" s="213">
        <v>0.59</v>
      </c>
      <c r="U37" s="213">
        <v>0.45</v>
      </c>
      <c r="V37" s="213">
        <v>0.27</v>
      </c>
      <c r="W37" s="233">
        <v>304480.42023301322</v>
      </c>
      <c r="X37" s="233">
        <v>234433.19360427401</v>
      </c>
      <c r="Y37" s="215"/>
    </row>
    <row r="38" spans="2:25" x14ac:dyDescent="0.3">
      <c r="B38" s="206">
        <v>35</v>
      </c>
      <c r="C38" s="230" t="s">
        <v>13</v>
      </c>
      <c r="D38" s="230" t="s">
        <v>295</v>
      </c>
      <c r="E38" s="230" t="s">
        <v>261</v>
      </c>
      <c r="F38" s="229" t="s">
        <v>275</v>
      </c>
      <c r="G38" s="229" t="s">
        <v>276</v>
      </c>
      <c r="H38" s="233">
        <v>63778.625</v>
      </c>
      <c r="I38" s="233">
        <v>19134.118999999999</v>
      </c>
      <c r="J38" s="233">
        <v>126136.916</v>
      </c>
      <c r="K38" s="233">
        <v>-2581.8719999999998</v>
      </c>
      <c r="L38" s="233">
        <v>1835.95</v>
      </c>
      <c r="M38" s="233">
        <v>550.78499999999997</v>
      </c>
      <c r="N38" s="233">
        <v>48223.247000000003</v>
      </c>
      <c r="O38" s="233">
        <v>-52332.504999999997</v>
      </c>
      <c r="P38" s="213">
        <v>0.64185742442813798</v>
      </c>
      <c r="Q38" s="213">
        <v>4.2608568356321298E-2</v>
      </c>
      <c r="R38" s="213">
        <v>0.5</v>
      </c>
      <c r="S38" s="213">
        <v>0.36</v>
      </c>
      <c r="T38" s="213">
        <v>0.59</v>
      </c>
      <c r="U38" s="213">
        <v>0.45</v>
      </c>
      <c r="V38" s="213">
        <v>0.25</v>
      </c>
      <c r="W38" s="233">
        <v>31.057364562376168</v>
      </c>
      <c r="X38" s="233">
        <v>21.740155193661899</v>
      </c>
      <c r="Y38" s="215"/>
    </row>
    <row r="39" spans="2:25" x14ac:dyDescent="0.3">
      <c r="B39" s="206">
        <v>36</v>
      </c>
      <c r="C39" s="230" t="s">
        <v>12</v>
      </c>
      <c r="D39" s="230" t="s">
        <v>264</v>
      </c>
      <c r="E39" s="230" t="s">
        <v>258</v>
      </c>
      <c r="F39" s="229" t="s">
        <v>275</v>
      </c>
      <c r="G39" s="229" t="s">
        <v>276</v>
      </c>
      <c r="H39" s="233">
        <v>8197741.6830000002</v>
      </c>
      <c r="I39" s="233">
        <v>1506872.571</v>
      </c>
      <c r="J39" s="233">
        <v>12106444.357999999</v>
      </c>
      <c r="K39" s="233">
        <v>2166928.2390000001</v>
      </c>
      <c r="L39" s="233">
        <v>14757.334000000001</v>
      </c>
      <c r="M39" s="233">
        <v>2756.3339999999998</v>
      </c>
      <c r="N39" s="233">
        <v>1004928.482</v>
      </c>
      <c r="O39" s="233">
        <v>193140.28</v>
      </c>
      <c r="P39" s="213">
        <v>0.87210649246008642</v>
      </c>
      <c r="Q39" s="213">
        <v>4.4920108592779867E-2</v>
      </c>
      <c r="R39" s="213">
        <v>0.8</v>
      </c>
      <c r="S39" s="213">
        <v>0.24</v>
      </c>
      <c r="T39" s="213">
        <v>0.7</v>
      </c>
      <c r="U39" s="213">
        <v>0.3</v>
      </c>
      <c r="V39" s="213">
        <v>0.18</v>
      </c>
      <c r="W39" s="233">
        <v>263.32078106725498</v>
      </c>
      <c r="X39" s="233">
        <v>214.1384543833523</v>
      </c>
      <c r="Y39" s="215"/>
    </row>
    <row r="40" spans="2:25" x14ac:dyDescent="0.3">
      <c r="B40" s="206">
        <v>37</v>
      </c>
      <c r="C40" s="230" t="s">
        <v>12</v>
      </c>
      <c r="D40" s="230" t="s">
        <v>265</v>
      </c>
      <c r="E40" s="230" t="s">
        <v>258</v>
      </c>
      <c r="F40" s="229" t="s">
        <v>275</v>
      </c>
      <c r="G40" s="229" t="s">
        <v>276</v>
      </c>
      <c r="H40" s="233">
        <v>19757319.381999999</v>
      </c>
      <c r="I40" s="233">
        <v>3602537.2009999999</v>
      </c>
      <c r="J40" s="233">
        <v>13036966.421</v>
      </c>
      <c r="K40" s="233">
        <v>2316050.7390000001</v>
      </c>
      <c r="L40" s="233">
        <v>1134705.058</v>
      </c>
      <c r="M40" s="233">
        <v>226351.66699999999</v>
      </c>
      <c r="N40" s="233">
        <v>2926188.1579999998</v>
      </c>
      <c r="O40" s="233">
        <v>532080.06900000002</v>
      </c>
      <c r="P40" s="213">
        <v>0.87210649246008642</v>
      </c>
      <c r="Q40" s="213">
        <v>4.4920108592779867E-2</v>
      </c>
      <c r="R40" s="213">
        <v>0.8</v>
      </c>
      <c r="S40" s="213">
        <v>0.24</v>
      </c>
      <c r="T40" s="213">
        <v>0.7</v>
      </c>
      <c r="U40" s="213">
        <v>0.3</v>
      </c>
      <c r="V40" s="213">
        <v>0.18</v>
      </c>
      <c r="W40" s="233">
        <v>20246.978360296089</v>
      </c>
      <c r="X40" s="233">
        <v>16208.098590389731</v>
      </c>
      <c r="Y40" s="215"/>
    </row>
    <row r="41" spans="2:25" x14ac:dyDescent="0.3">
      <c r="B41" s="206">
        <v>38</v>
      </c>
      <c r="C41" s="230" t="s">
        <v>12</v>
      </c>
      <c r="D41" s="230" t="s">
        <v>266</v>
      </c>
      <c r="E41" s="230" t="s">
        <v>258</v>
      </c>
      <c r="F41" s="229" t="s">
        <v>275</v>
      </c>
      <c r="G41" s="229" t="s">
        <v>276</v>
      </c>
      <c r="H41" s="233">
        <v>15511983.931</v>
      </c>
      <c r="I41" s="233">
        <v>2866014.7069999999</v>
      </c>
      <c r="J41" s="233">
        <v>8187025.7570000002</v>
      </c>
      <c r="K41" s="233">
        <v>1504959.5060000001</v>
      </c>
      <c r="L41" s="233">
        <v>84867.675000000003</v>
      </c>
      <c r="M41" s="233">
        <v>15279.46</v>
      </c>
      <c r="N41" s="233">
        <v>2722480.2340000002</v>
      </c>
      <c r="O41" s="233">
        <v>507489.54499999998</v>
      </c>
      <c r="P41" s="213">
        <v>0.87210649246008642</v>
      </c>
      <c r="Q41" s="213">
        <v>4.4920108592779867E-2</v>
      </c>
      <c r="R41" s="213">
        <v>0.8</v>
      </c>
      <c r="S41" s="213">
        <v>0.24</v>
      </c>
      <c r="T41" s="213">
        <v>0.7</v>
      </c>
      <c r="U41" s="213">
        <v>0.3</v>
      </c>
      <c r="V41" s="213">
        <v>0.18</v>
      </c>
      <c r="W41" s="233">
        <v>1514.326535427402</v>
      </c>
      <c r="X41" s="233">
        <v>1241.689259515641</v>
      </c>
      <c r="Y41" s="215"/>
    </row>
    <row r="42" spans="2:25" x14ac:dyDescent="0.3">
      <c r="B42" s="206">
        <v>39</v>
      </c>
      <c r="C42" s="230" t="s">
        <v>12</v>
      </c>
      <c r="D42" s="230" t="s">
        <v>267</v>
      </c>
      <c r="E42" s="230" t="s">
        <v>258</v>
      </c>
      <c r="F42" s="229" t="s">
        <v>275</v>
      </c>
      <c r="G42" s="229" t="s">
        <v>276</v>
      </c>
      <c r="H42" s="233">
        <v>14151773.283</v>
      </c>
      <c r="I42" s="233">
        <v>2773134.03</v>
      </c>
      <c r="J42" s="233">
        <v>6896503.9330000002</v>
      </c>
      <c r="K42" s="233">
        <v>1379300.781</v>
      </c>
      <c r="L42" s="233">
        <v>6018237.352</v>
      </c>
      <c r="M42" s="233">
        <v>1190887.0759999999</v>
      </c>
      <c r="N42" s="233">
        <v>5063708.9419999998</v>
      </c>
      <c r="O42" s="233">
        <v>1012741.785</v>
      </c>
      <c r="P42" s="213">
        <v>0.87210649246008642</v>
      </c>
      <c r="Q42" s="213">
        <v>4.4920108592779867E-2</v>
      </c>
      <c r="R42" s="213">
        <v>0.8</v>
      </c>
      <c r="S42" s="213">
        <v>0.24</v>
      </c>
      <c r="T42" s="213">
        <v>0.7</v>
      </c>
      <c r="U42" s="213">
        <v>0.3</v>
      </c>
      <c r="V42" s="213">
        <v>0.18</v>
      </c>
      <c r="W42" s="233">
        <v>107385.72157934531</v>
      </c>
      <c r="X42" s="233">
        <v>86136.265883936823</v>
      </c>
      <c r="Y42" s="215"/>
    </row>
    <row r="43" spans="2:25" x14ac:dyDescent="0.3">
      <c r="B43" s="206">
        <v>40</v>
      </c>
      <c r="C43" s="230" t="s">
        <v>12</v>
      </c>
      <c r="D43" s="230" t="s">
        <v>268</v>
      </c>
      <c r="E43" s="230" t="s">
        <v>258</v>
      </c>
      <c r="F43" s="229" t="s">
        <v>275</v>
      </c>
      <c r="G43" s="229" t="s">
        <v>277</v>
      </c>
      <c r="H43" s="233">
        <v>8597379.3670000006</v>
      </c>
      <c r="I43" s="233">
        <v>1700602.9950000001</v>
      </c>
      <c r="J43" s="233">
        <v>2248252.3369999998</v>
      </c>
      <c r="K43" s="233">
        <v>449650.46600000001</v>
      </c>
      <c r="L43" s="233">
        <v>8596002.3469999991</v>
      </c>
      <c r="M43" s="233">
        <v>1700595.263</v>
      </c>
      <c r="N43" s="233">
        <v>2248252.3369999998</v>
      </c>
      <c r="O43" s="233">
        <v>449650.46600000001</v>
      </c>
      <c r="P43" s="213">
        <v>0.87210649246008642</v>
      </c>
      <c r="Q43" s="213">
        <v>4.4920108592779867E-2</v>
      </c>
      <c r="R43" s="213">
        <v>0.8</v>
      </c>
      <c r="S43" s="213">
        <v>0.24</v>
      </c>
      <c r="T43" s="213">
        <v>0.7</v>
      </c>
      <c r="U43" s="213">
        <v>0.3</v>
      </c>
      <c r="V43" s="213">
        <v>0.18</v>
      </c>
      <c r="W43" s="233">
        <v>153381.77289128909</v>
      </c>
      <c r="X43" s="233">
        <v>140159.84238890512</v>
      </c>
      <c r="Y43" s="215"/>
    </row>
    <row r="44" spans="2:25" x14ac:dyDescent="0.3">
      <c r="B44" s="206">
        <v>41</v>
      </c>
      <c r="C44" s="230" t="s">
        <v>12</v>
      </c>
      <c r="D44" s="230" t="s">
        <v>295</v>
      </c>
      <c r="E44" s="230" t="s">
        <v>258</v>
      </c>
      <c r="F44" s="229" t="s">
        <v>275</v>
      </c>
      <c r="G44" s="229" t="s">
        <v>277</v>
      </c>
      <c r="H44" s="233">
        <v>28600.536</v>
      </c>
      <c r="I44" s="233">
        <v>4696.6509999999998</v>
      </c>
      <c r="J44" s="233">
        <v>1424119.1040000001</v>
      </c>
      <c r="K44" s="233">
        <v>240758.35200000001</v>
      </c>
      <c r="L44" s="233">
        <v>159.60400000000001</v>
      </c>
      <c r="M44" s="233">
        <v>28.817</v>
      </c>
      <c r="N44" s="233">
        <v>167167.872</v>
      </c>
      <c r="O44" s="233">
        <v>9575.2999999999993</v>
      </c>
      <c r="P44" s="213">
        <v>0.87210649246008642</v>
      </c>
      <c r="Q44" s="213">
        <v>4.4920108592779867E-2</v>
      </c>
      <c r="R44" s="213">
        <v>0.8</v>
      </c>
      <c r="S44" s="213">
        <v>0.24</v>
      </c>
      <c r="T44" s="213">
        <v>0.7</v>
      </c>
      <c r="U44" s="213">
        <v>0.3</v>
      </c>
      <c r="V44" s="213">
        <v>0.18</v>
      </c>
      <c r="W44" s="233">
        <v>2.847875499835014</v>
      </c>
      <c r="X44" s="233">
        <v>2.333682695905924</v>
      </c>
      <c r="Y44" s="215"/>
    </row>
    <row r="45" spans="2:25" x14ac:dyDescent="0.3">
      <c r="B45" s="206">
        <v>42</v>
      </c>
      <c r="C45" s="230" t="s">
        <v>12</v>
      </c>
      <c r="D45" s="230" t="s">
        <v>263</v>
      </c>
      <c r="E45" s="230" t="s">
        <v>258</v>
      </c>
      <c r="F45" s="229" t="s">
        <v>275</v>
      </c>
      <c r="G45" s="229" t="s">
        <v>277</v>
      </c>
      <c r="H45" s="233">
        <v>595526.33600000001</v>
      </c>
      <c r="I45" s="233">
        <v>115137.89</v>
      </c>
      <c r="J45" s="233">
        <v>7425100.8099999996</v>
      </c>
      <c r="K45" s="233">
        <v>1335089.423</v>
      </c>
      <c r="L45" s="233">
        <v>16407.076000000001</v>
      </c>
      <c r="M45" s="233">
        <v>3275.2849999999999</v>
      </c>
      <c r="N45" s="233">
        <v>414587.96299999999</v>
      </c>
      <c r="O45" s="233">
        <v>40279.902999999998</v>
      </c>
      <c r="P45" s="213">
        <v>0.87210649246008642</v>
      </c>
      <c r="Q45" s="213">
        <v>4.4920108592779867E-2</v>
      </c>
      <c r="R45" s="213">
        <v>0.8</v>
      </c>
      <c r="S45" s="213">
        <v>0.24</v>
      </c>
      <c r="T45" s="213">
        <v>0.7</v>
      </c>
      <c r="U45" s="213">
        <v>0.3</v>
      </c>
      <c r="V45" s="213">
        <v>0.18</v>
      </c>
      <c r="W45" s="233">
        <v>292.75776148655513</v>
      </c>
      <c r="X45" s="233">
        <v>234.31559270367529</v>
      </c>
      <c r="Y45" s="215"/>
    </row>
    <row r="46" spans="2:25" x14ac:dyDescent="0.3">
      <c r="B46" s="206">
        <v>43</v>
      </c>
      <c r="C46" s="230" t="s">
        <v>285</v>
      </c>
      <c r="D46" s="230" t="s">
        <v>266</v>
      </c>
      <c r="E46" s="230" t="s">
        <v>296</v>
      </c>
      <c r="F46" s="229" t="s">
        <v>270</v>
      </c>
      <c r="G46" s="229" t="s">
        <v>269</v>
      </c>
      <c r="H46" s="233">
        <v>85966814.415999994</v>
      </c>
      <c r="I46" s="233">
        <v>14931123.384</v>
      </c>
      <c r="J46" s="233">
        <v>182178246.396</v>
      </c>
      <c r="K46" s="233">
        <v>31103430.978</v>
      </c>
      <c r="L46" s="233">
        <v>26975.88</v>
      </c>
      <c r="M46" s="233">
        <v>4049.0729999999999</v>
      </c>
      <c r="N46" s="233">
        <v>989956.97499999998</v>
      </c>
      <c r="O46" s="233">
        <v>149480.682</v>
      </c>
      <c r="P46" s="213">
        <v>0.88854447061696362</v>
      </c>
      <c r="Q46" s="213">
        <v>5.8676773994038867E-2</v>
      </c>
      <c r="R46" s="241" t="s">
        <v>18</v>
      </c>
      <c r="S46" s="241" t="s">
        <v>18</v>
      </c>
      <c r="T46" s="241" t="s">
        <v>18</v>
      </c>
      <c r="U46" s="241" t="s">
        <v>18</v>
      </c>
      <c r="V46" s="241" t="s">
        <v>18</v>
      </c>
      <c r="W46" s="233">
        <v>628.42675475741578</v>
      </c>
      <c r="X46" s="233">
        <v>590.69607379574586</v>
      </c>
      <c r="Y46" s="215"/>
    </row>
    <row r="47" spans="2:25" x14ac:dyDescent="0.3">
      <c r="B47" s="206">
        <v>44</v>
      </c>
      <c r="C47" s="230" t="s">
        <v>285</v>
      </c>
      <c r="D47" s="230" t="s">
        <v>267</v>
      </c>
      <c r="E47" s="230" t="s">
        <v>296</v>
      </c>
      <c r="F47" s="229" t="s">
        <v>270</v>
      </c>
      <c r="G47" s="229" t="s">
        <v>271</v>
      </c>
      <c r="H47" s="233">
        <v>60329002.697999999</v>
      </c>
      <c r="I47" s="233">
        <v>17929659.868000001</v>
      </c>
      <c r="J47" s="233">
        <v>117338747.98999999</v>
      </c>
      <c r="K47" s="233">
        <v>34718334.509999998</v>
      </c>
      <c r="L47" s="233">
        <v>98.597999999999999</v>
      </c>
      <c r="M47" s="233">
        <v>14.795999999999999</v>
      </c>
      <c r="N47" s="233">
        <v>0</v>
      </c>
      <c r="O47" s="233">
        <v>0</v>
      </c>
      <c r="P47" s="213">
        <v>0.88854447061696362</v>
      </c>
      <c r="Q47" s="213">
        <v>5.8676773994038867E-2</v>
      </c>
      <c r="R47" s="241" t="s">
        <v>18</v>
      </c>
      <c r="S47" s="241" t="s">
        <v>18</v>
      </c>
      <c r="T47" s="241" t="s">
        <v>18</v>
      </c>
      <c r="U47" s="241" t="s">
        <v>18</v>
      </c>
      <c r="V47" s="241" t="s">
        <v>18</v>
      </c>
      <c r="W47" s="233">
        <v>2.2969267778930669</v>
      </c>
      <c r="X47" s="233">
        <v>1.9522410021514891</v>
      </c>
      <c r="Y47" s="215"/>
    </row>
    <row r="48" spans="2:25" x14ac:dyDescent="0.3">
      <c r="B48" s="206">
        <v>45</v>
      </c>
      <c r="C48" s="230" t="s">
        <v>286</v>
      </c>
      <c r="D48" s="230" t="s">
        <v>266</v>
      </c>
      <c r="E48" s="230" t="s">
        <v>296</v>
      </c>
      <c r="F48" s="229" t="s">
        <v>270</v>
      </c>
      <c r="G48" s="229" t="s">
        <v>271</v>
      </c>
      <c r="H48" s="233">
        <v>85966814.415999994</v>
      </c>
      <c r="I48" s="233">
        <v>14931123.384</v>
      </c>
      <c r="J48" s="233">
        <v>182178246.396</v>
      </c>
      <c r="K48" s="233">
        <v>31103430.978</v>
      </c>
      <c r="L48" s="233">
        <v>50907.56</v>
      </c>
      <c r="M48" s="233">
        <v>7638.7860000000001</v>
      </c>
      <c r="N48" s="233">
        <v>181501.22500000001</v>
      </c>
      <c r="O48" s="233">
        <v>27517.766</v>
      </c>
      <c r="P48" s="213">
        <v>0.76151079959851009</v>
      </c>
      <c r="Q48" s="213">
        <v>5.5211071148433682E-2</v>
      </c>
      <c r="R48" s="241" t="s">
        <v>18</v>
      </c>
      <c r="S48" s="241" t="s">
        <v>18</v>
      </c>
      <c r="T48" s="241" t="s">
        <v>18</v>
      </c>
      <c r="U48" s="241" t="s">
        <v>18</v>
      </c>
      <c r="V48" s="241" t="s">
        <v>18</v>
      </c>
      <c r="W48" s="233">
        <v>1115.5884320245059</v>
      </c>
      <c r="X48" s="233">
        <v>1048.6298797106319</v>
      </c>
      <c r="Y48" s="215"/>
    </row>
    <row r="49" spans="2:25" x14ac:dyDescent="0.3">
      <c r="B49" s="206">
        <v>46</v>
      </c>
      <c r="C49" s="230" t="s">
        <v>286</v>
      </c>
      <c r="D49" s="230" t="s">
        <v>267</v>
      </c>
      <c r="E49" s="230" t="s">
        <v>296</v>
      </c>
      <c r="F49" s="229" t="s">
        <v>270</v>
      </c>
      <c r="G49" s="229" t="s">
        <v>271</v>
      </c>
      <c r="H49" s="233">
        <v>60329002.697999999</v>
      </c>
      <c r="I49" s="233">
        <v>17929659.868000001</v>
      </c>
      <c r="J49" s="233">
        <v>117338747.98999999</v>
      </c>
      <c r="K49" s="233">
        <v>34718334.509999998</v>
      </c>
      <c r="L49" s="233">
        <v>142.66</v>
      </c>
      <c r="M49" s="233">
        <v>21.405999999999999</v>
      </c>
      <c r="N49" s="233">
        <v>-7.2</v>
      </c>
      <c r="O49" s="233">
        <v>-1.08</v>
      </c>
      <c r="P49" s="213">
        <v>0.76151079959851009</v>
      </c>
      <c r="Q49" s="213">
        <v>5.5211071148433682E-2</v>
      </c>
      <c r="R49" s="241" t="s">
        <v>18</v>
      </c>
      <c r="S49" s="241" t="s">
        <v>18</v>
      </c>
      <c r="T49" s="241" t="s">
        <v>18</v>
      </c>
      <c r="U49" s="241" t="s">
        <v>18</v>
      </c>
      <c r="V49" s="241" t="s">
        <v>18</v>
      </c>
      <c r="W49" s="233">
        <v>3.1262516901397697</v>
      </c>
      <c r="X49" s="233">
        <v>2.6571605399932858</v>
      </c>
      <c r="Y49" s="215"/>
    </row>
    <row r="50" spans="2:25" x14ac:dyDescent="0.3">
      <c r="B50" s="206">
        <v>47</v>
      </c>
      <c r="C50" s="230" t="s">
        <v>287</v>
      </c>
      <c r="D50" s="230" t="s">
        <v>266</v>
      </c>
      <c r="E50" s="230" t="s">
        <v>296</v>
      </c>
      <c r="F50" s="229" t="s">
        <v>270</v>
      </c>
      <c r="G50" s="229" t="s">
        <v>271</v>
      </c>
      <c r="H50" s="233">
        <v>85966814.415999994</v>
      </c>
      <c r="I50" s="233">
        <v>14931123.384</v>
      </c>
      <c r="J50" s="233">
        <v>182178246.396</v>
      </c>
      <c r="K50" s="233">
        <v>31103430.978</v>
      </c>
      <c r="L50" s="233">
        <v>5228.8490000000002</v>
      </c>
      <c r="M50" s="233">
        <v>1568.654</v>
      </c>
      <c r="N50" s="233">
        <v>49253.279999999999</v>
      </c>
      <c r="O50" s="233">
        <v>14775.984</v>
      </c>
      <c r="P50" s="213">
        <v>0.81270379275379057</v>
      </c>
      <c r="Q50" s="213">
        <v>7.1856491540886386E-2</v>
      </c>
      <c r="R50" s="241" t="s">
        <v>18</v>
      </c>
      <c r="S50" s="241" t="s">
        <v>18</v>
      </c>
      <c r="T50" s="241" t="s">
        <v>18</v>
      </c>
      <c r="U50" s="241" t="s">
        <v>18</v>
      </c>
      <c r="V50" s="241" t="s">
        <v>18</v>
      </c>
      <c r="W50" s="233">
        <v>149.0160430163269</v>
      </c>
      <c r="X50" s="233">
        <v>131.13412584381101</v>
      </c>
      <c r="Y50" s="215"/>
    </row>
    <row r="51" spans="2:25" x14ac:dyDescent="0.3">
      <c r="B51" s="206">
        <v>48</v>
      </c>
      <c r="C51" s="230" t="s">
        <v>287</v>
      </c>
      <c r="D51" s="230" t="s">
        <v>267</v>
      </c>
      <c r="E51" s="230" t="s">
        <v>296</v>
      </c>
      <c r="F51" s="229" t="s">
        <v>270</v>
      </c>
      <c r="G51" s="229" t="s">
        <v>271</v>
      </c>
      <c r="H51" s="233">
        <v>60329002.697999999</v>
      </c>
      <c r="I51" s="233">
        <v>17929659.868000001</v>
      </c>
      <c r="J51" s="233">
        <v>117338747.98999999</v>
      </c>
      <c r="K51" s="233">
        <v>34718334.509999998</v>
      </c>
      <c r="L51" s="233">
        <v>13827335.812000001</v>
      </c>
      <c r="M51" s="233">
        <v>4077754.5389999999</v>
      </c>
      <c r="N51" s="233">
        <v>13739817.151000001</v>
      </c>
      <c r="O51" s="233">
        <v>4019530.8250000002</v>
      </c>
      <c r="P51" s="213">
        <v>0.81270379275379057</v>
      </c>
      <c r="Q51" s="213">
        <v>7.1856491540886386E-2</v>
      </c>
      <c r="R51" s="241" t="s">
        <v>18</v>
      </c>
      <c r="S51" s="241" t="s">
        <v>18</v>
      </c>
      <c r="T51" s="241" t="s">
        <v>18</v>
      </c>
      <c r="U51" s="241" t="s">
        <v>18</v>
      </c>
      <c r="V51" s="241" t="s">
        <v>18</v>
      </c>
      <c r="W51" s="233">
        <v>394062.79818575073</v>
      </c>
      <c r="X51" s="233">
        <v>277851.59265775385</v>
      </c>
      <c r="Y51" s="215"/>
    </row>
    <row r="52" spans="2:25" x14ac:dyDescent="0.3">
      <c r="B52" s="206">
        <v>49</v>
      </c>
      <c r="C52" s="230" t="s">
        <v>287</v>
      </c>
      <c r="D52" s="230" t="s">
        <v>268</v>
      </c>
      <c r="E52" s="230" t="s">
        <v>296</v>
      </c>
      <c r="F52" s="229" t="s">
        <v>270</v>
      </c>
      <c r="G52" s="229" t="s">
        <v>271</v>
      </c>
      <c r="H52" s="233">
        <v>56017452.277000003</v>
      </c>
      <c r="I52" s="233">
        <v>13339553.556</v>
      </c>
      <c r="J52" s="233">
        <v>102280985.498</v>
      </c>
      <c r="K52" s="233">
        <v>23067359.412</v>
      </c>
      <c r="L52" s="233">
        <v>22019534.315000001</v>
      </c>
      <c r="M52" s="233">
        <v>4968434.7089999998</v>
      </c>
      <c r="N52" s="233">
        <v>19712107.710999999</v>
      </c>
      <c r="O52" s="233">
        <v>4167009.19</v>
      </c>
      <c r="P52" s="213">
        <v>0.81270379275379057</v>
      </c>
      <c r="Q52" s="213">
        <v>7.1856491540886386E-2</v>
      </c>
      <c r="R52" s="241" t="s">
        <v>18</v>
      </c>
      <c r="S52" s="241" t="s">
        <v>18</v>
      </c>
      <c r="T52" s="241" t="s">
        <v>18</v>
      </c>
      <c r="U52" s="241" t="s">
        <v>18</v>
      </c>
      <c r="V52" s="241" t="s">
        <v>18</v>
      </c>
      <c r="W52" s="233">
        <v>627530.81467695336</v>
      </c>
      <c r="X52" s="233">
        <v>485936.27248519834</v>
      </c>
      <c r="Y52" s="215"/>
    </row>
    <row r="53" spans="2:25" x14ac:dyDescent="0.3">
      <c r="B53" s="206">
        <v>50</v>
      </c>
      <c r="C53" s="230" t="s">
        <v>288</v>
      </c>
      <c r="D53" s="230" t="s">
        <v>266</v>
      </c>
      <c r="E53" s="230" t="s">
        <v>296</v>
      </c>
      <c r="F53" s="229" t="s">
        <v>270</v>
      </c>
      <c r="G53" s="229" t="s">
        <v>271</v>
      </c>
      <c r="H53" s="233">
        <v>85966814.415999994</v>
      </c>
      <c r="I53" s="233">
        <v>14931123.384</v>
      </c>
      <c r="J53" s="233">
        <v>182178246.396</v>
      </c>
      <c r="K53" s="233">
        <v>31103430.978</v>
      </c>
      <c r="L53" s="233">
        <v>7448.66</v>
      </c>
      <c r="M53" s="233">
        <v>2234.598</v>
      </c>
      <c r="N53" s="233">
        <v>-4330.47</v>
      </c>
      <c r="O53" s="233">
        <v>-1557.201</v>
      </c>
      <c r="P53" s="213">
        <v>0.72431686657045813</v>
      </c>
      <c r="Q53" s="213">
        <v>5.0687559180254527E-2</v>
      </c>
      <c r="R53" s="241" t="s">
        <v>18</v>
      </c>
      <c r="S53" s="241" t="s">
        <v>18</v>
      </c>
      <c r="T53" s="241" t="s">
        <v>18</v>
      </c>
      <c r="U53" s="241" t="s">
        <v>18</v>
      </c>
      <c r="V53" s="241" t="s">
        <v>18</v>
      </c>
      <c r="W53" s="233">
        <v>149.87255829125979</v>
      </c>
      <c r="X53" s="233">
        <v>131.88785128851319</v>
      </c>
      <c r="Y53" s="215"/>
    </row>
    <row r="54" spans="2:25" x14ac:dyDescent="0.3">
      <c r="B54" s="206">
        <v>51</v>
      </c>
      <c r="C54" s="230" t="s">
        <v>288</v>
      </c>
      <c r="D54" s="230" t="s">
        <v>267</v>
      </c>
      <c r="E54" s="230" t="s">
        <v>296</v>
      </c>
      <c r="F54" s="229" t="s">
        <v>270</v>
      </c>
      <c r="G54" s="229" t="s">
        <v>271</v>
      </c>
      <c r="H54" s="233">
        <v>60329002.697999999</v>
      </c>
      <c r="I54" s="233">
        <v>17929659.868000001</v>
      </c>
      <c r="J54" s="233">
        <v>117338747.98999999</v>
      </c>
      <c r="K54" s="233">
        <v>34718334.509999998</v>
      </c>
      <c r="L54" s="233">
        <v>19750646.166000001</v>
      </c>
      <c r="M54" s="233">
        <v>5828625.6210000003</v>
      </c>
      <c r="N54" s="233">
        <v>19093374.206999999</v>
      </c>
      <c r="O54" s="233">
        <v>5577344.5559999999</v>
      </c>
      <c r="P54" s="213">
        <v>0.72431686657045813</v>
      </c>
      <c r="Q54" s="213">
        <v>5.0687559180254527E-2</v>
      </c>
      <c r="R54" s="241" t="s">
        <v>18</v>
      </c>
      <c r="S54" s="241" t="s">
        <v>18</v>
      </c>
      <c r="T54" s="241" t="s">
        <v>18</v>
      </c>
      <c r="U54" s="241" t="s">
        <v>18</v>
      </c>
      <c r="V54" s="241" t="s">
        <v>18</v>
      </c>
      <c r="W54" s="233">
        <v>397397.63508668012</v>
      </c>
      <c r="X54" s="233">
        <v>280121.36887628963</v>
      </c>
      <c r="Y54" s="215"/>
    </row>
    <row r="55" spans="2:25" x14ac:dyDescent="0.3">
      <c r="B55" s="206">
        <v>52</v>
      </c>
      <c r="C55" s="230" t="s">
        <v>288</v>
      </c>
      <c r="D55" s="230" t="s">
        <v>268</v>
      </c>
      <c r="E55" s="230" t="s">
        <v>296</v>
      </c>
      <c r="F55" s="229" t="s">
        <v>270</v>
      </c>
      <c r="G55" s="229" t="s">
        <v>271</v>
      </c>
      <c r="H55" s="233">
        <v>56017452.277000003</v>
      </c>
      <c r="I55" s="233">
        <v>13339553.556</v>
      </c>
      <c r="J55" s="233">
        <v>102280985.498</v>
      </c>
      <c r="K55" s="233">
        <v>23067359.412</v>
      </c>
      <c r="L55" s="233">
        <v>33997917.961999997</v>
      </c>
      <c r="M55" s="233">
        <v>8371118.8470000001</v>
      </c>
      <c r="N55" s="233">
        <v>31450367.568</v>
      </c>
      <c r="O55" s="233">
        <v>7366670.5159999998</v>
      </c>
      <c r="P55" s="213">
        <v>0.72431686657045813</v>
      </c>
      <c r="Q55" s="213">
        <v>5.0687559180254527E-2</v>
      </c>
      <c r="R55" s="241" t="s">
        <v>18</v>
      </c>
      <c r="S55" s="241" t="s">
        <v>18</v>
      </c>
      <c r="T55" s="241" t="s">
        <v>18</v>
      </c>
      <c r="U55" s="241" t="s">
        <v>18</v>
      </c>
      <c r="V55" s="241" t="s">
        <v>18</v>
      </c>
      <c r="W55" s="233">
        <v>684063.30012777634</v>
      </c>
      <c r="X55" s="233">
        <v>515630.18635177583</v>
      </c>
      <c r="Y55" s="215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현행추정부채</vt:lpstr>
      <vt:lpstr>보험가격준비금위험</vt:lpstr>
      <vt:lpstr>보유리스크율_위험계수적용법</vt:lpstr>
      <vt:lpstr>보유리스크율_손해율분포법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2021-08-18T12:57:23Z</dcterms:modified>
</cp:coreProperties>
</file>